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nsw-my.sharepoint.com/personal/z5362944_ad_unsw_edu_au/Documents/2024 Trimester 1/ACTL 4001 Actuarial Theory and Practice A/Group Project/Wallaby Consulting/Coding and Modelling/Sensitivity Testing/"/>
    </mc:Choice>
  </mc:AlternateContent>
  <xr:revisionPtr revIDLastSave="2" documentId="13_ncr:1_{89FFF25F-1254-4C4C-ADB8-6CCA57FB413D}" xr6:coauthVersionLast="47" xr6:coauthVersionMax="47" xr10:uidLastSave="{D8878049-B2EC-CE45-90B7-EE49F9B700D5}"/>
  <bookViews>
    <workbookView xWindow="5540" yWindow="22100" windowWidth="28800" windowHeight="16260" firstSheet="4" activeTab="4" xr2:uid="{00000000-000D-0000-FFFF-FFFF00000000}"/>
  </bookViews>
  <sheets>
    <sheet name="20 Year Term No Intervention" sheetId="5" r:id="rId1"/>
    <sheet name="Premiums No Intervention" sheetId="10" r:id="rId2"/>
    <sheet name="VBA Code 1" sheetId="13" r:id="rId3"/>
    <sheet name="20 Year Term VLR Intervention" sheetId="11" r:id="rId4"/>
    <sheet name="Premiums VLR Intervention" sheetId="12" r:id="rId5"/>
    <sheet name="VBA Code 2" sheetId="14" r:id="rId6"/>
    <sheet name="20 Year Term LR Intervention" sheetId="15" r:id="rId7"/>
    <sheet name="Premiums LR Intervention" sheetId="16" r:id="rId8"/>
    <sheet name="VBA Code 3" sheetId="17" r:id="rId9"/>
    <sheet name="20 Year Term MR Intervention" sheetId="18" r:id="rId10"/>
    <sheet name="Premiums MR Intervention" sheetId="19" r:id="rId11"/>
    <sheet name="VBA Code 4" sheetId="20" r:id="rId12"/>
    <sheet name="20 Year Term HR Intervention" sheetId="21" r:id="rId13"/>
    <sheet name="Premiums HR Intervention" sheetId="22" r:id="rId14"/>
    <sheet name="VBA Code 5" sheetId="23" r:id="rId15"/>
  </sheets>
  <externalReferences>
    <externalReference r:id="rId16"/>
  </externalReferences>
  <definedNames>
    <definedName name="solver_adj" localSheetId="12" hidden="1">'20 Year Term HR Intervention'!$H$435</definedName>
    <definedName name="solver_adj" localSheetId="6" hidden="1">'20 Year Term LR Intervention'!$H$435</definedName>
    <definedName name="solver_adj" localSheetId="9" hidden="1">'20 Year Term MR Intervention'!$H$435</definedName>
    <definedName name="solver_adj" localSheetId="0" hidden="1">'20 Year Term No Intervention'!$H$100</definedName>
    <definedName name="solver_adj" localSheetId="3" hidden="1">'20 Year Term VLR Intervention'!$H$435</definedName>
    <definedName name="solver_adj" localSheetId="13" hidden="1">'Premiums HR Intervention'!$H$222</definedName>
    <definedName name="solver_adj" localSheetId="10" hidden="1">'Premiums MR Intervention'!$H$222</definedName>
    <definedName name="solver_adj" localSheetId="1" hidden="1">'Premiums No Intervention'!$H$100</definedName>
    <definedName name="solver_adj" localSheetId="4" hidden="1">'Premiums VLR Intervention'!$H$3</definedName>
    <definedName name="solver_cvg" localSheetId="12" hidden="1">0.0001</definedName>
    <definedName name="solver_cvg" localSheetId="6" hidden="1">0.0001</definedName>
    <definedName name="solver_cvg" localSheetId="9" hidden="1">0.0001</definedName>
    <definedName name="solver_cvg" localSheetId="0" hidden="1">0.0001</definedName>
    <definedName name="solver_cvg" localSheetId="3" hidden="1">0.0001</definedName>
    <definedName name="solver_drv" localSheetId="12" hidden="1">1</definedName>
    <definedName name="solver_drv" localSheetId="6" hidden="1">1</definedName>
    <definedName name="solver_drv" localSheetId="9" hidden="1">1</definedName>
    <definedName name="solver_drv" localSheetId="0" hidden="1">1</definedName>
    <definedName name="solver_drv" localSheetId="3" hidden="1">1</definedName>
    <definedName name="solver_eng" localSheetId="12" hidden="1">1</definedName>
    <definedName name="solver_eng" localSheetId="6" hidden="1">1</definedName>
    <definedName name="solver_eng" localSheetId="9" hidden="1">1</definedName>
    <definedName name="solver_eng" localSheetId="0" hidden="1">1</definedName>
    <definedName name="solver_eng" localSheetId="3" hidden="1">1</definedName>
    <definedName name="solver_eng" localSheetId="13" hidden="1">1</definedName>
    <definedName name="solver_eng" localSheetId="10" hidden="1">1</definedName>
    <definedName name="solver_eng" localSheetId="1" hidden="1">1</definedName>
    <definedName name="solver_eng" localSheetId="4" hidden="1">1</definedName>
    <definedName name="solver_itr" localSheetId="12" hidden="1">2147483647</definedName>
    <definedName name="solver_itr" localSheetId="6" hidden="1">2147483647</definedName>
    <definedName name="solver_itr" localSheetId="9" hidden="1">2147483647</definedName>
    <definedName name="solver_itr" localSheetId="0" hidden="1">2147483647</definedName>
    <definedName name="solver_itr" localSheetId="3" hidden="1">2147483647</definedName>
    <definedName name="solver_lhs1" localSheetId="12" hidden="1">'20 Year Term HR Intervention'!$AM$103</definedName>
    <definedName name="solver_lhs1" localSheetId="6" hidden="1">'20 Year Term LR Intervention'!$AM$103</definedName>
    <definedName name="solver_lhs1" localSheetId="9" hidden="1">'20 Year Term MR Intervention'!$AM$103</definedName>
    <definedName name="solver_lhs1" localSheetId="0" hidden="1">'20 Year Term No Intervention'!$AM$103</definedName>
    <definedName name="solver_lhs1" localSheetId="3" hidden="1">'20 Year Term VLR Intervention'!$AM$103</definedName>
    <definedName name="solver_lin" localSheetId="12" hidden="1">2</definedName>
    <definedName name="solver_lin" localSheetId="6" hidden="1">2</definedName>
    <definedName name="solver_lin" localSheetId="9" hidden="1">2</definedName>
    <definedName name="solver_lin" localSheetId="0" hidden="1">2</definedName>
    <definedName name="solver_lin" localSheetId="3" hidden="1">2</definedName>
    <definedName name="solver_lin" localSheetId="13" hidden="1">2</definedName>
    <definedName name="solver_lin" localSheetId="10" hidden="1">2</definedName>
    <definedName name="solver_lin" localSheetId="1" hidden="1">2</definedName>
    <definedName name="solver_lin" localSheetId="4" hidden="1">2</definedName>
    <definedName name="solver_mip" localSheetId="12" hidden="1">2147483647</definedName>
    <definedName name="solver_mip" localSheetId="6" hidden="1">2147483647</definedName>
    <definedName name="solver_mip" localSheetId="9" hidden="1">2147483647</definedName>
    <definedName name="solver_mip" localSheetId="0" hidden="1">2147483647</definedName>
    <definedName name="solver_mip" localSheetId="3" hidden="1">2147483647</definedName>
    <definedName name="solver_mni" localSheetId="12" hidden="1">30</definedName>
    <definedName name="solver_mni" localSheetId="6" hidden="1">30</definedName>
    <definedName name="solver_mni" localSheetId="9" hidden="1">30</definedName>
    <definedName name="solver_mni" localSheetId="0" hidden="1">30</definedName>
    <definedName name="solver_mni" localSheetId="3" hidden="1">30</definedName>
    <definedName name="solver_mrt" localSheetId="12" hidden="1">0.075</definedName>
    <definedName name="solver_mrt" localSheetId="6" hidden="1">0.075</definedName>
    <definedName name="solver_mrt" localSheetId="9" hidden="1">0.075</definedName>
    <definedName name="solver_mrt" localSheetId="0" hidden="1">0.075</definedName>
    <definedName name="solver_mrt" localSheetId="3" hidden="1">0.075</definedName>
    <definedName name="solver_msl" localSheetId="12" hidden="1">2</definedName>
    <definedName name="solver_msl" localSheetId="6" hidden="1">2</definedName>
    <definedName name="solver_msl" localSheetId="9" hidden="1">2</definedName>
    <definedName name="solver_msl" localSheetId="0" hidden="1">2</definedName>
    <definedName name="solver_msl" localSheetId="3" hidden="1">2</definedName>
    <definedName name="solver_neg" localSheetId="12" hidden="1">1</definedName>
    <definedName name="solver_neg" localSheetId="6" hidden="1">1</definedName>
    <definedName name="solver_neg" localSheetId="9" hidden="1">1</definedName>
    <definedName name="solver_neg" localSheetId="0" hidden="1">1</definedName>
    <definedName name="solver_neg" localSheetId="3" hidden="1">1</definedName>
    <definedName name="solver_neg" localSheetId="13" hidden="1">1</definedName>
    <definedName name="solver_neg" localSheetId="10" hidden="1">1</definedName>
    <definedName name="solver_neg" localSheetId="1" hidden="1">1</definedName>
    <definedName name="solver_neg" localSheetId="4" hidden="1">1</definedName>
    <definedName name="solver_nod" localSheetId="12" hidden="1">2147483647</definedName>
    <definedName name="solver_nod" localSheetId="6" hidden="1">2147483647</definedName>
    <definedName name="solver_nod" localSheetId="9" hidden="1">2147483647</definedName>
    <definedName name="solver_nod" localSheetId="0" hidden="1">2147483647</definedName>
    <definedName name="solver_nod" localSheetId="3" hidden="1">2147483647</definedName>
    <definedName name="solver_num" localSheetId="12" hidden="1">0</definedName>
    <definedName name="solver_num" localSheetId="6" hidden="1">0</definedName>
    <definedName name="solver_num" localSheetId="9" hidden="1">0</definedName>
    <definedName name="solver_num" localSheetId="0" hidden="1">0</definedName>
    <definedName name="solver_num" localSheetId="3" hidden="1">0</definedName>
    <definedName name="solver_num" localSheetId="13" hidden="1">0</definedName>
    <definedName name="solver_num" localSheetId="10" hidden="1">0</definedName>
    <definedName name="solver_num" localSheetId="1" hidden="1">0</definedName>
    <definedName name="solver_num" localSheetId="4" hidden="1">0</definedName>
    <definedName name="solver_opt" localSheetId="12" hidden="1">'20 Year Term HR Intervention'!$AM$438</definedName>
    <definedName name="solver_opt" localSheetId="6" hidden="1">'20 Year Term LR Intervention'!$AM$438</definedName>
    <definedName name="solver_opt" localSheetId="9" hidden="1">'20 Year Term MR Intervention'!$AM$438</definedName>
    <definedName name="solver_opt" localSheetId="0" hidden="1">'20 Year Term No Intervention'!$AM$103</definedName>
    <definedName name="solver_opt" localSheetId="3" hidden="1">'20 Year Term VLR Intervention'!$AM$438</definedName>
    <definedName name="solver_opt" localSheetId="13" hidden="1">'Premiums HR Intervention'!$AM$225</definedName>
    <definedName name="solver_opt" localSheetId="10" hidden="1">'Premiums MR Intervention'!$AM$225</definedName>
    <definedName name="solver_opt" localSheetId="1" hidden="1">'Premiums No Intervention'!$AM$103</definedName>
    <definedName name="solver_opt" localSheetId="4" hidden="1">'Premiums VLR Intervention'!$AM$6</definedName>
    <definedName name="solver_pre" localSheetId="12" hidden="1">0.000001</definedName>
    <definedName name="solver_pre" localSheetId="6" hidden="1">0.000001</definedName>
    <definedName name="solver_pre" localSheetId="9" hidden="1">0.000001</definedName>
    <definedName name="solver_pre" localSheetId="0" hidden="1">0.000001</definedName>
    <definedName name="solver_pre" localSheetId="3" hidden="1">0.000001</definedName>
    <definedName name="solver_rbv" localSheetId="12" hidden="1">1</definedName>
    <definedName name="solver_rbv" localSheetId="6" hidden="1">1</definedName>
    <definedName name="solver_rbv" localSheetId="9" hidden="1">1</definedName>
    <definedName name="solver_rbv" localSheetId="0" hidden="1">1</definedName>
    <definedName name="solver_rbv" localSheetId="3" hidden="1">1</definedName>
    <definedName name="solver_rel1" localSheetId="12" hidden="1">2</definedName>
    <definedName name="solver_rel1" localSheetId="6" hidden="1">2</definedName>
    <definedName name="solver_rel1" localSheetId="9" hidden="1">2</definedName>
    <definedName name="solver_rel1" localSheetId="0" hidden="1">2</definedName>
    <definedName name="solver_rel1" localSheetId="3" hidden="1">2</definedName>
    <definedName name="solver_rhs1" localSheetId="12" hidden="1">0.1</definedName>
    <definedName name="solver_rhs1" localSheetId="6" hidden="1">0.1</definedName>
    <definedName name="solver_rhs1" localSheetId="9" hidden="1">0.1</definedName>
    <definedName name="solver_rhs1" localSheetId="0" hidden="1">0.1</definedName>
    <definedName name="solver_rhs1" localSheetId="3" hidden="1">0.1</definedName>
    <definedName name="solver_rlx" localSheetId="12" hidden="1">2</definedName>
    <definedName name="solver_rlx" localSheetId="6" hidden="1">2</definedName>
    <definedName name="solver_rlx" localSheetId="9" hidden="1">2</definedName>
    <definedName name="solver_rlx" localSheetId="0" hidden="1">2</definedName>
    <definedName name="solver_rlx" localSheetId="3" hidden="1">2</definedName>
    <definedName name="solver_rsd" localSheetId="12" hidden="1">0</definedName>
    <definedName name="solver_rsd" localSheetId="6" hidden="1">0</definedName>
    <definedName name="solver_rsd" localSheetId="9" hidden="1">0</definedName>
    <definedName name="solver_rsd" localSheetId="0" hidden="1">0</definedName>
    <definedName name="solver_rsd" localSheetId="3" hidden="1">0</definedName>
    <definedName name="solver_scl" localSheetId="12" hidden="1">1</definedName>
    <definedName name="solver_scl" localSheetId="6" hidden="1">1</definedName>
    <definedName name="solver_scl" localSheetId="9" hidden="1">1</definedName>
    <definedName name="solver_scl" localSheetId="0" hidden="1">1</definedName>
    <definedName name="solver_scl" localSheetId="3" hidden="1">1</definedName>
    <definedName name="solver_sho" localSheetId="12" hidden="1">2</definedName>
    <definedName name="solver_sho" localSheetId="6" hidden="1">2</definedName>
    <definedName name="solver_sho" localSheetId="9" hidden="1">2</definedName>
    <definedName name="solver_sho" localSheetId="0" hidden="1">2</definedName>
    <definedName name="solver_sho" localSheetId="3" hidden="1">2</definedName>
    <definedName name="solver_ssz" localSheetId="12" hidden="1">100</definedName>
    <definedName name="solver_ssz" localSheetId="6" hidden="1">100</definedName>
    <definedName name="solver_ssz" localSheetId="9" hidden="1">100</definedName>
    <definedName name="solver_ssz" localSheetId="0" hidden="1">100</definedName>
    <definedName name="solver_ssz" localSheetId="3" hidden="1">100</definedName>
    <definedName name="solver_tim" localSheetId="12" hidden="1">2147483647</definedName>
    <definedName name="solver_tim" localSheetId="6" hidden="1">2147483647</definedName>
    <definedName name="solver_tim" localSheetId="9" hidden="1">2147483647</definedName>
    <definedName name="solver_tim" localSheetId="0" hidden="1">2147483647</definedName>
    <definedName name="solver_tim" localSheetId="3" hidden="1">2147483647</definedName>
    <definedName name="solver_tol" localSheetId="12" hidden="1">0.01</definedName>
    <definedName name="solver_tol" localSheetId="6" hidden="1">0.01</definedName>
    <definedName name="solver_tol" localSheetId="9" hidden="1">0.01</definedName>
    <definedName name="solver_tol" localSheetId="0" hidden="1">0.01</definedName>
    <definedName name="solver_tol" localSheetId="3" hidden="1">0.01</definedName>
    <definedName name="solver_typ" localSheetId="12" hidden="1">3</definedName>
    <definedName name="solver_typ" localSheetId="6" hidden="1">3</definedName>
    <definedName name="solver_typ" localSheetId="9" hidden="1">3</definedName>
    <definedName name="solver_typ" localSheetId="0" hidden="1">3</definedName>
    <definedName name="solver_typ" localSheetId="3" hidden="1">3</definedName>
    <definedName name="solver_typ" localSheetId="13" hidden="1">3</definedName>
    <definedName name="solver_typ" localSheetId="10" hidden="1">3</definedName>
    <definedName name="solver_typ" localSheetId="1" hidden="1">3</definedName>
    <definedName name="solver_typ" localSheetId="4" hidden="1">3</definedName>
    <definedName name="solver_val" localSheetId="12" hidden="1">0.1</definedName>
    <definedName name="solver_val" localSheetId="6" hidden="1">0.1</definedName>
    <definedName name="solver_val" localSheetId="9" hidden="1">0.1</definedName>
    <definedName name="solver_val" localSheetId="0" hidden="1">0.1</definedName>
    <definedName name="solver_val" localSheetId="3" hidden="1">0.1</definedName>
    <definedName name="solver_val" localSheetId="13" hidden="1">0.1</definedName>
    <definedName name="solver_val" localSheetId="10" hidden="1">0.1</definedName>
    <definedName name="solver_val" localSheetId="1" hidden="1">0.1</definedName>
    <definedName name="solver_val" localSheetId="4" hidden="1">0.1</definedName>
    <definedName name="solver_ver" localSheetId="12" hidden="1">2</definedName>
    <definedName name="solver_ver" localSheetId="6" hidden="1">2</definedName>
    <definedName name="solver_ver" localSheetId="9" hidden="1">2</definedName>
    <definedName name="solver_ver" localSheetId="0" hidden="1">2</definedName>
    <definedName name="solver_ver" localSheetId="3" hidden="1">2</definedName>
    <definedName name="solver_ver" localSheetId="13" hidden="1">2</definedName>
    <definedName name="solver_ver" localSheetId="10" hidden="1">2</definedName>
    <definedName name="solver_ver" localSheetId="1" hidden="1">2</definedName>
    <definedName name="solver_ver" localSheetId="4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1" l="1"/>
  <c r="B24" i="21"/>
  <c r="B22" i="21"/>
  <c r="B25" i="18"/>
  <c r="B24" i="18"/>
  <c r="B22" i="18"/>
  <c r="B25" i="15"/>
  <c r="B24" i="15"/>
  <c r="B22" i="15"/>
  <c r="B25" i="11"/>
  <c r="B24" i="11"/>
  <c r="B22" i="11"/>
  <c r="S456" i="21"/>
  <c r="S455" i="21"/>
  <c r="S454" i="21"/>
  <c r="S453" i="21"/>
  <c r="S452" i="21"/>
  <c r="S451" i="21"/>
  <c r="S450" i="21"/>
  <c r="S449" i="21"/>
  <c r="S448" i="21"/>
  <c r="S447" i="21"/>
  <c r="S446" i="21"/>
  <c r="S445" i="21"/>
  <c r="S444" i="21"/>
  <c r="S443" i="21"/>
  <c r="S442" i="21"/>
  <c r="S441" i="21"/>
  <c r="S440" i="21"/>
  <c r="S439" i="21"/>
  <c r="S438" i="21"/>
  <c r="S437" i="21"/>
  <c r="S425" i="21"/>
  <c r="S424" i="21"/>
  <c r="S423" i="21"/>
  <c r="S422" i="21"/>
  <c r="S421" i="21"/>
  <c r="S420" i="21"/>
  <c r="S419" i="21"/>
  <c r="S418" i="21"/>
  <c r="S417" i="21"/>
  <c r="S416" i="21"/>
  <c r="S415" i="21"/>
  <c r="S414" i="21"/>
  <c r="S413" i="21"/>
  <c r="S412" i="21"/>
  <c r="S411" i="21"/>
  <c r="S410" i="21"/>
  <c r="S409" i="21"/>
  <c r="S408" i="21"/>
  <c r="S407" i="21"/>
  <c r="S406" i="21"/>
  <c r="S395" i="21"/>
  <c r="S394" i="21"/>
  <c r="S393" i="21"/>
  <c r="S392" i="21"/>
  <c r="S391" i="21"/>
  <c r="S390" i="21"/>
  <c r="S389" i="21"/>
  <c r="S388" i="21"/>
  <c r="S387" i="21"/>
  <c r="S386" i="21"/>
  <c r="S385" i="21"/>
  <c r="S384" i="21"/>
  <c r="S383" i="21"/>
  <c r="S382" i="21"/>
  <c r="S381" i="21"/>
  <c r="S380" i="21"/>
  <c r="S379" i="21"/>
  <c r="S378" i="21"/>
  <c r="S377" i="21"/>
  <c r="S376" i="21"/>
  <c r="S365" i="21"/>
  <c r="S364" i="21"/>
  <c r="S363" i="21"/>
  <c r="S362" i="21"/>
  <c r="S361" i="21"/>
  <c r="S360" i="21"/>
  <c r="S359" i="21"/>
  <c r="S358" i="21"/>
  <c r="S357" i="21"/>
  <c r="S356" i="21"/>
  <c r="S355" i="21"/>
  <c r="S354" i="21"/>
  <c r="S353" i="21"/>
  <c r="S352" i="21"/>
  <c r="S351" i="21"/>
  <c r="S350" i="21"/>
  <c r="S349" i="21"/>
  <c r="S348" i="21"/>
  <c r="S347" i="21"/>
  <c r="S346" i="21"/>
  <c r="S335" i="21"/>
  <c r="S334" i="21"/>
  <c r="S333" i="21"/>
  <c r="S332" i="21"/>
  <c r="S331" i="21"/>
  <c r="S330" i="21"/>
  <c r="S329" i="21"/>
  <c r="S328" i="21"/>
  <c r="S327" i="21"/>
  <c r="S326" i="21"/>
  <c r="S325" i="21"/>
  <c r="S324" i="21"/>
  <c r="S323" i="21"/>
  <c r="S322" i="21"/>
  <c r="S321" i="21"/>
  <c r="S320" i="21"/>
  <c r="S319" i="21"/>
  <c r="S318" i="21"/>
  <c r="S317" i="21"/>
  <c r="S316" i="21"/>
  <c r="S305" i="21"/>
  <c r="S304" i="21"/>
  <c r="S303" i="21"/>
  <c r="S302" i="21"/>
  <c r="S301" i="21"/>
  <c r="S300" i="21"/>
  <c r="S299" i="21"/>
  <c r="S298" i="21"/>
  <c r="S297" i="21"/>
  <c r="S296" i="21"/>
  <c r="S295" i="21"/>
  <c r="S294" i="21"/>
  <c r="S293" i="21"/>
  <c r="S292" i="21"/>
  <c r="S291" i="21"/>
  <c r="S290" i="21"/>
  <c r="S289" i="21"/>
  <c r="S288" i="21"/>
  <c r="S287" i="21"/>
  <c r="S286" i="21"/>
  <c r="S274" i="21"/>
  <c r="S273" i="21"/>
  <c r="S272" i="21"/>
  <c r="S271" i="21"/>
  <c r="S270" i="21"/>
  <c r="S269" i="21"/>
  <c r="S268" i="21"/>
  <c r="S267" i="21"/>
  <c r="S266" i="21"/>
  <c r="S265" i="21"/>
  <c r="S264" i="21"/>
  <c r="S263" i="21"/>
  <c r="S262" i="21"/>
  <c r="S261" i="21"/>
  <c r="S260" i="21"/>
  <c r="S259" i="21"/>
  <c r="S258" i="21"/>
  <c r="S257" i="21"/>
  <c r="S256" i="21"/>
  <c r="S255" i="21"/>
  <c r="S243" i="21"/>
  <c r="S242" i="21"/>
  <c r="S241" i="21"/>
  <c r="S240" i="21"/>
  <c r="S239" i="21"/>
  <c r="S238" i="21"/>
  <c r="S237" i="21"/>
  <c r="S236" i="21"/>
  <c r="S235" i="21"/>
  <c r="S234" i="21"/>
  <c r="S233" i="21"/>
  <c r="S232" i="21"/>
  <c r="S231" i="21"/>
  <c r="S230" i="21"/>
  <c r="S229" i="21"/>
  <c r="S228" i="21"/>
  <c r="S227" i="21"/>
  <c r="S226" i="21"/>
  <c r="S225" i="21"/>
  <c r="S224" i="21"/>
  <c r="S212" i="21"/>
  <c r="S211" i="21"/>
  <c r="S210" i="21"/>
  <c r="S209" i="21"/>
  <c r="S208" i="21"/>
  <c r="S207" i="21"/>
  <c r="S206" i="21"/>
  <c r="S205" i="21"/>
  <c r="S204" i="21"/>
  <c r="S203" i="21"/>
  <c r="S202" i="21"/>
  <c r="S201" i="21"/>
  <c r="S200" i="21"/>
  <c r="S199" i="21"/>
  <c r="S198" i="21"/>
  <c r="S197" i="21"/>
  <c r="S196" i="21"/>
  <c r="S195" i="21"/>
  <c r="S194" i="21"/>
  <c r="S193" i="21"/>
  <c r="S182" i="21"/>
  <c r="S181" i="21"/>
  <c r="S180" i="21"/>
  <c r="S179" i="21"/>
  <c r="S178" i="21"/>
  <c r="S177" i="21"/>
  <c r="S176" i="21"/>
  <c r="S175" i="21"/>
  <c r="S174" i="21"/>
  <c r="S173" i="21"/>
  <c r="S172" i="21"/>
  <c r="S171" i="21"/>
  <c r="S170" i="21"/>
  <c r="S169" i="21"/>
  <c r="S168" i="21"/>
  <c r="S167" i="21"/>
  <c r="S166" i="21"/>
  <c r="S165" i="21"/>
  <c r="S164" i="21"/>
  <c r="S163" i="21"/>
  <c r="S152" i="21"/>
  <c r="S151" i="21"/>
  <c r="S150" i="21"/>
  <c r="S149" i="21"/>
  <c r="S148" i="21"/>
  <c r="S147" i="21"/>
  <c r="S146" i="21"/>
  <c r="S145" i="21"/>
  <c r="S144" i="21"/>
  <c r="S143" i="21"/>
  <c r="S142" i="21"/>
  <c r="S141" i="21"/>
  <c r="S140" i="21"/>
  <c r="S139" i="21"/>
  <c r="S138" i="21"/>
  <c r="S137" i="21"/>
  <c r="S136" i="21"/>
  <c r="S135" i="21"/>
  <c r="S134" i="21"/>
  <c r="S133" i="21"/>
  <c r="S121" i="21"/>
  <c r="S120" i="21"/>
  <c r="S119" i="21"/>
  <c r="S118" i="21"/>
  <c r="S117" i="21"/>
  <c r="S116" i="21"/>
  <c r="S115" i="21"/>
  <c r="S114" i="21"/>
  <c r="S113" i="21"/>
  <c r="S112" i="21"/>
  <c r="S111" i="21"/>
  <c r="S110" i="21"/>
  <c r="S109" i="21"/>
  <c r="S108" i="21"/>
  <c r="S107" i="21"/>
  <c r="S106" i="21"/>
  <c r="S105" i="21"/>
  <c r="S104" i="21"/>
  <c r="S103" i="21"/>
  <c r="S102" i="21"/>
  <c r="S89" i="21"/>
  <c r="S88" i="21"/>
  <c r="S87" i="21"/>
  <c r="S86" i="21"/>
  <c r="S85" i="21"/>
  <c r="S84" i="21"/>
  <c r="S83" i="21"/>
  <c r="S82" i="21"/>
  <c r="S81" i="21"/>
  <c r="S80" i="21"/>
  <c r="S79" i="21"/>
  <c r="S78" i="21"/>
  <c r="S77" i="21"/>
  <c r="S76" i="21"/>
  <c r="S75" i="21"/>
  <c r="S74" i="21"/>
  <c r="S73" i="21"/>
  <c r="S72" i="21"/>
  <c r="S71" i="21"/>
  <c r="S70" i="21"/>
  <c r="S57" i="21"/>
  <c r="S56" i="21"/>
  <c r="S55" i="21"/>
  <c r="S54" i="21"/>
  <c r="S53" i="21"/>
  <c r="S52" i="21"/>
  <c r="S51" i="21"/>
  <c r="S50" i="21"/>
  <c r="S49" i="21"/>
  <c r="S48" i="21"/>
  <c r="S47" i="21"/>
  <c r="S46" i="21"/>
  <c r="S45" i="21"/>
  <c r="S44" i="21"/>
  <c r="S43" i="21"/>
  <c r="S42" i="21"/>
  <c r="S41" i="21"/>
  <c r="S40" i="21"/>
  <c r="S39" i="21"/>
  <c r="S38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56" i="18"/>
  <c r="S455" i="18"/>
  <c r="S454" i="18"/>
  <c r="S453" i="18"/>
  <c r="S452" i="18"/>
  <c r="S451" i="18"/>
  <c r="S450" i="18"/>
  <c r="S449" i="18"/>
  <c r="S448" i="18"/>
  <c r="S447" i="18"/>
  <c r="S446" i="18"/>
  <c r="S445" i="18"/>
  <c r="S444" i="18"/>
  <c r="S443" i="18"/>
  <c r="S442" i="18"/>
  <c r="S441" i="18"/>
  <c r="S440" i="18"/>
  <c r="S439" i="18"/>
  <c r="S438" i="18"/>
  <c r="S437" i="18"/>
  <c r="S425" i="18"/>
  <c r="S424" i="18"/>
  <c r="S423" i="18"/>
  <c r="S422" i="18"/>
  <c r="S421" i="18"/>
  <c r="S420" i="18"/>
  <c r="S419" i="18"/>
  <c r="S418" i="18"/>
  <c r="S417" i="18"/>
  <c r="S416" i="18"/>
  <c r="S415" i="18"/>
  <c r="S414" i="18"/>
  <c r="S413" i="18"/>
  <c r="S412" i="18"/>
  <c r="S411" i="18"/>
  <c r="S410" i="18"/>
  <c r="S409" i="18"/>
  <c r="S408" i="18"/>
  <c r="S407" i="18"/>
  <c r="S406" i="18"/>
  <c r="S395" i="18"/>
  <c r="S394" i="18"/>
  <c r="S393" i="18"/>
  <c r="S392" i="18"/>
  <c r="S391" i="18"/>
  <c r="S390" i="18"/>
  <c r="S389" i="18"/>
  <c r="S388" i="18"/>
  <c r="S387" i="18"/>
  <c r="S386" i="18"/>
  <c r="S385" i="18"/>
  <c r="S384" i="18"/>
  <c r="S383" i="18"/>
  <c r="S382" i="18"/>
  <c r="S381" i="18"/>
  <c r="S380" i="18"/>
  <c r="S379" i="18"/>
  <c r="S378" i="18"/>
  <c r="S377" i="18"/>
  <c r="S376" i="18"/>
  <c r="S365" i="18"/>
  <c r="S364" i="18"/>
  <c r="S363" i="18"/>
  <c r="S362" i="18"/>
  <c r="S361" i="18"/>
  <c r="S360" i="18"/>
  <c r="S359" i="18"/>
  <c r="S358" i="18"/>
  <c r="S357" i="18"/>
  <c r="S356" i="18"/>
  <c r="S355" i="18"/>
  <c r="S354" i="18"/>
  <c r="S353" i="18"/>
  <c r="S352" i="18"/>
  <c r="S351" i="18"/>
  <c r="S350" i="18"/>
  <c r="S349" i="18"/>
  <c r="S348" i="18"/>
  <c r="S347" i="18"/>
  <c r="S346" i="18"/>
  <c r="S335" i="18"/>
  <c r="S334" i="18"/>
  <c r="S333" i="18"/>
  <c r="S332" i="18"/>
  <c r="S331" i="18"/>
  <c r="S330" i="18"/>
  <c r="S329" i="18"/>
  <c r="S328" i="18"/>
  <c r="S327" i="18"/>
  <c r="S326" i="18"/>
  <c r="S325" i="18"/>
  <c r="S324" i="18"/>
  <c r="S323" i="18"/>
  <c r="S322" i="18"/>
  <c r="S321" i="18"/>
  <c r="S320" i="18"/>
  <c r="S319" i="18"/>
  <c r="S318" i="18"/>
  <c r="S317" i="18"/>
  <c r="S316" i="18"/>
  <c r="S305" i="18"/>
  <c r="S304" i="18"/>
  <c r="S303" i="18"/>
  <c r="S302" i="18"/>
  <c r="S301" i="18"/>
  <c r="S300" i="18"/>
  <c r="S299" i="18"/>
  <c r="S298" i="18"/>
  <c r="S297" i="18"/>
  <c r="S296" i="18"/>
  <c r="S295" i="18"/>
  <c r="S294" i="18"/>
  <c r="S293" i="18"/>
  <c r="S292" i="18"/>
  <c r="S291" i="18"/>
  <c r="S290" i="18"/>
  <c r="S289" i="18"/>
  <c r="S288" i="18"/>
  <c r="S287" i="18"/>
  <c r="S286" i="18"/>
  <c r="S274" i="18"/>
  <c r="S273" i="18"/>
  <c r="S272" i="18"/>
  <c r="S271" i="18"/>
  <c r="S270" i="18"/>
  <c r="S269" i="18"/>
  <c r="S268" i="18"/>
  <c r="S267" i="18"/>
  <c r="S266" i="18"/>
  <c r="S265" i="18"/>
  <c r="S264" i="18"/>
  <c r="S263" i="18"/>
  <c r="S262" i="18"/>
  <c r="S261" i="18"/>
  <c r="S260" i="18"/>
  <c r="S259" i="18"/>
  <c r="S258" i="18"/>
  <c r="S257" i="18"/>
  <c r="S256" i="18"/>
  <c r="S255" i="18"/>
  <c r="S243" i="18"/>
  <c r="S242" i="18"/>
  <c r="S241" i="18"/>
  <c r="S240" i="18"/>
  <c r="S239" i="18"/>
  <c r="S238" i="18"/>
  <c r="S237" i="18"/>
  <c r="S236" i="18"/>
  <c r="S235" i="18"/>
  <c r="S234" i="18"/>
  <c r="S233" i="18"/>
  <c r="S232" i="18"/>
  <c r="S231" i="18"/>
  <c r="S230" i="18"/>
  <c r="S229" i="18"/>
  <c r="S228" i="18"/>
  <c r="S227" i="18"/>
  <c r="S226" i="18"/>
  <c r="S225" i="18"/>
  <c r="S224" i="18"/>
  <c r="S212" i="18"/>
  <c r="S211" i="18"/>
  <c r="S210" i="18"/>
  <c r="S209" i="18"/>
  <c r="S208" i="18"/>
  <c r="S207" i="18"/>
  <c r="S206" i="18"/>
  <c r="S205" i="18"/>
  <c r="S204" i="18"/>
  <c r="S203" i="18"/>
  <c r="S202" i="18"/>
  <c r="S201" i="18"/>
  <c r="S200" i="18"/>
  <c r="S199" i="18"/>
  <c r="S198" i="18"/>
  <c r="S197" i="18"/>
  <c r="S196" i="18"/>
  <c r="S195" i="18"/>
  <c r="S194" i="18"/>
  <c r="S193" i="18"/>
  <c r="S182" i="18"/>
  <c r="S181" i="18"/>
  <c r="S180" i="18"/>
  <c r="S179" i="18"/>
  <c r="S178" i="18"/>
  <c r="S177" i="18"/>
  <c r="S176" i="18"/>
  <c r="S175" i="18"/>
  <c r="S174" i="18"/>
  <c r="S173" i="18"/>
  <c r="S172" i="18"/>
  <c r="S171" i="18"/>
  <c r="S170" i="18"/>
  <c r="S169" i="18"/>
  <c r="S168" i="18"/>
  <c r="S167" i="18"/>
  <c r="S166" i="18"/>
  <c r="S165" i="18"/>
  <c r="S164" i="18"/>
  <c r="S163" i="18"/>
  <c r="S152" i="18"/>
  <c r="S151" i="18"/>
  <c r="S150" i="18"/>
  <c r="S149" i="18"/>
  <c r="S148" i="18"/>
  <c r="S147" i="18"/>
  <c r="S146" i="18"/>
  <c r="S145" i="18"/>
  <c r="S144" i="18"/>
  <c r="S143" i="18"/>
  <c r="S142" i="18"/>
  <c r="S141" i="18"/>
  <c r="S140" i="18"/>
  <c r="S139" i="18"/>
  <c r="S138" i="18"/>
  <c r="S137" i="18"/>
  <c r="S136" i="18"/>
  <c r="S135" i="18"/>
  <c r="S134" i="18"/>
  <c r="S133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89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S76" i="18"/>
  <c r="S75" i="18"/>
  <c r="S74" i="18"/>
  <c r="S73" i="18"/>
  <c r="S72" i="18"/>
  <c r="S71" i="18"/>
  <c r="S70" i="18"/>
  <c r="S57" i="18"/>
  <c r="S56" i="18"/>
  <c r="S55" i="18"/>
  <c r="S54" i="18"/>
  <c r="S53" i="18"/>
  <c r="S52" i="18"/>
  <c r="S51" i="18"/>
  <c r="S50" i="18"/>
  <c r="S49" i="18"/>
  <c r="S48" i="18"/>
  <c r="S47" i="18"/>
  <c r="S46" i="18"/>
  <c r="S45" i="18"/>
  <c r="S44" i="18"/>
  <c r="S43" i="18"/>
  <c r="S42" i="18"/>
  <c r="S41" i="18"/>
  <c r="S40" i="18"/>
  <c r="S39" i="18"/>
  <c r="S38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56" i="15"/>
  <c r="S455" i="15"/>
  <c r="S454" i="15"/>
  <c r="S453" i="15"/>
  <c r="S452" i="15"/>
  <c r="S451" i="15"/>
  <c r="S450" i="15"/>
  <c r="S449" i="15"/>
  <c r="S448" i="15"/>
  <c r="S447" i="15"/>
  <c r="S446" i="15"/>
  <c r="S445" i="15"/>
  <c r="S444" i="15"/>
  <c r="S443" i="15"/>
  <c r="S442" i="15"/>
  <c r="S441" i="15"/>
  <c r="S440" i="15"/>
  <c r="S439" i="15"/>
  <c r="S438" i="15"/>
  <c r="S437" i="15"/>
  <c r="S425" i="15"/>
  <c r="S424" i="15"/>
  <c r="S423" i="15"/>
  <c r="S422" i="15"/>
  <c r="S421" i="15"/>
  <c r="S420" i="15"/>
  <c r="S419" i="15"/>
  <c r="S418" i="15"/>
  <c r="S417" i="15"/>
  <c r="S416" i="15"/>
  <c r="S415" i="15"/>
  <c r="S414" i="15"/>
  <c r="S413" i="15"/>
  <c r="S412" i="15"/>
  <c r="S411" i="15"/>
  <c r="S410" i="15"/>
  <c r="S409" i="15"/>
  <c r="S408" i="15"/>
  <c r="S407" i="15"/>
  <c r="S406" i="15"/>
  <c r="S395" i="15"/>
  <c r="S394" i="15"/>
  <c r="S393" i="15"/>
  <c r="S392" i="15"/>
  <c r="S391" i="15"/>
  <c r="S390" i="15"/>
  <c r="S389" i="15"/>
  <c r="S388" i="15"/>
  <c r="S387" i="15"/>
  <c r="S386" i="15"/>
  <c r="S385" i="15"/>
  <c r="S384" i="15"/>
  <c r="S383" i="15"/>
  <c r="S382" i="15"/>
  <c r="S381" i="15"/>
  <c r="S380" i="15"/>
  <c r="S379" i="15"/>
  <c r="S378" i="15"/>
  <c r="S377" i="15"/>
  <c r="S376" i="15"/>
  <c r="S365" i="15"/>
  <c r="S364" i="15"/>
  <c r="S363" i="15"/>
  <c r="S362" i="15"/>
  <c r="S361" i="15"/>
  <c r="S360" i="15"/>
  <c r="S359" i="15"/>
  <c r="S358" i="15"/>
  <c r="S357" i="15"/>
  <c r="S356" i="15"/>
  <c r="S355" i="15"/>
  <c r="S354" i="15"/>
  <c r="S353" i="15"/>
  <c r="S352" i="15"/>
  <c r="S351" i="15"/>
  <c r="S350" i="15"/>
  <c r="S349" i="15"/>
  <c r="S348" i="15"/>
  <c r="S347" i="15"/>
  <c r="S346" i="15"/>
  <c r="S335" i="15"/>
  <c r="S334" i="15"/>
  <c r="S333" i="15"/>
  <c r="S332" i="15"/>
  <c r="S331" i="15"/>
  <c r="S330" i="15"/>
  <c r="S329" i="15"/>
  <c r="S328" i="15"/>
  <c r="S327" i="15"/>
  <c r="S326" i="15"/>
  <c r="S325" i="15"/>
  <c r="S324" i="15"/>
  <c r="S323" i="15"/>
  <c r="S322" i="15"/>
  <c r="S321" i="15"/>
  <c r="S320" i="15"/>
  <c r="S319" i="15"/>
  <c r="S318" i="15"/>
  <c r="S317" i="15"/>
  <c r="S316" i="15"/>
  <c r="S305" i="15"/>
  <c r="S304" i="15"/>
  <c r="S303" i="15"/>
  <c r="S302" i="15"/>
  <c r="S301" i="15"/>
  <c r="S300" i="15"/>
  <c r="S299" i="15"/>
  <c r="S298" i="15"/>
  <c r="S297" i="15"/>
  <c r="S296" i="15"/>
  <c r="S295" i="15"/>
  <c r="S294" i="15"/>
  <c r="S293" i="15"/>
  <c r="S292" i="15"/>
  <c r="S291" i="15"/>
  <c r="S290" i="15"/>
  <c r="S289" i="15"/>
  <c r="S288" i="15"/>
  <c r="S287" i="15"/>
  <c r="S286" i="15"/>
  <c r="S274" i="15"/>
  <c r="S273" i="15"/>
  <c r="S272" i="15"/>
  <c r="S271" i="15"/>
  <c r="S270" i="15"/>
  <c r="S269" i="15"/>
  <c r="S268" i="15"/>
  <c r="S267" i="15"/>
  <c r="S266" i="15"/>
  <c r="S265" i="15"/>
  <c r="S264" i="15"/>
  <c r="S263" i="15"/>
  <c r="S262" i="15"/>
  <c r="S261" i="15"/>
  <c r="S260" i="15"/>
  <c r="S259" i="15"/>
  <c r="S258" i="15"/>
  <c r="S257" i="15"/>
  <c r="S256" i="15"/>
  <c r="S255" i="15"/>
  <c r="S243" i="15"/>
  <c r="S242" i="15"/>
  <c r="S241" i="15"/>
  <c r="S240" i="15"/>
  <c r="S239" i="15"/>
  <c r="S238" i="15"/>
  <c r="S237" i="15"/>
  <c r="S236" i="15"/>
  <c r="S235" i="15"/>
  <c r="S234" i="15"/>
  <c r="S233" i="15"/>
  <c r="S232" i="15"/>
  <c r="S231" i="15"/>
  <c r="S230" i="15"/>
  <c r="S229" i="15"/>
  <c r="S228" i="15"/>
  <c r="S227" i="15"/>
  <c r="S226" i="15"/>
  <c r="S225" i="15"/>
  <c r="S224" i="15"/>
  <c r="S212" i="15"/>
  <c r="S211" i="15"/>
  <c r="S210" i="15"/>
  <c r="S209" i="15"/>
  <c r="S208" i="15"/>
  <c r="S207" i="15"/>
  <c r="S206" i="15"/>
  <c r="S205" i="15"/>
  <c r="S204" i="15"/>
  <c r="S203" i="15"/>
  <c r="S202" i="15"/>
  <c r="S201" i="15"/>
  <c r="S200" i="15"/>
  <c r="S199" i="15"/>
  <c r="S198" i="15"/>
  <c r="S197" i="15"/>
  <c r="S196" i="15"/>
  <c r="S195" i="15"/>
  <c r="S194" i="15"/>
  <c r="S193" i="15"/>
  <c r="S182" i="15"/>
  <c r="S181" i="15"/>
  <c r="S180" i="15"/>
  <c r="S179" i="15"/>
  <c r="S178" i="15"/>
  <c r="S177" i="15"/>
  <c r="S176" i="15"/>
  <c r="S175" i="15"/>
  <c r="S174" i="15"/>
  <c r="S173" i="15"/>
  <c r="S172" i="15"/>
  <c r="S171" i="15"/>
  <c r="S170" i="15"/>
  <c r="S169" i="15"/>
  <c r="S168" i="15"/>
  <c r="S167" i="15"/>
  <c r="S166" i="15"/>
  <c r="S165" i="15"/>
  <c r="S164" i="15"/>
  <c r="S163" i="15"/>
  <c r="S152" i="15"/>
  <c r="S151" i="15"/>
  <c r="S150" i="15"/>
  <c r="S149" i="15"/>
  <c r="S148" i="15"/>
  <c r="S147" i="15"/>
  <c r="S146" i="15"/>
  <c r="S145" i="15"/>
  <c r="S144" i="15"/>
  <c r="S143" i="15"/>
  <c r="S142" i="15"/>
  <c r="S141" i="15"/>
  <c r="S140" i="15"/>
  <c r="S139" i="15"/>
  <c r="S138" i="15"/>
  <c r="S137" i="15"/>
  <c r="S136" i="15"/>
  <c r="S135" i="15"/>
  <c r="S134" i="15"/>
  <c r="S133" i="15"/>
  <c r="S121" i="15"/>
  <c r="S120" i="15"/>
  <c r="S119" i="15"/>
  <c r="S118" i="15"/>
  <c r="S117" i="15"/>
  <c r="S116" i="15"/>
  <c r="S115" i="15"/>
  <c r="S114" i="15"/>
  <c r="S113" i="15"/>
  <c r="S112" i="15"/>
  <c r="S111" i="15"/>
  <c r="S110" i="15"/>
  <c r="S109" i="15"/>
  <c r="S108" i="15"/>
  <c r="S107" i="15"/>
  <c r="S106" i="15"/>
  <c r="S105" i="15"/>
  <c r="S104" i="15"/>
  <c r="S103" i="15"/>
  <c r="S102" i="15"/>
  <c r="S89" i="15"/>
  <c r="S88" i="15"/>
  <c r="S87" i="15"/>
  <c r="S86" i="15"/>
  <c r="S85" i="15"/>
  <c r="S84" i="15"/>
  <c r="S83" i="15"/>
  <c r="S82" i="15"/>
  <c r="S81" i="15"/>
  <c r="S80" i="15"/>
  <c r="S79" i="15"/>
  <c r="S78" i="15"/>
  <c r="S77" i="15"/>
  <c r="S76" i="15"/>
  <c r="S75" i="15"/>
  <c r="S74" i="15"/>
  <c r="S73" i="15"/>
  <c r="S72" i="15"/>
  <c r="S71" i="15"/>
  <c r="S70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S43" i="15"/>
  <c r="S42" i="15"/>
  <c r="S41" i="15"/>
  <c r="S40" i="15"/>
  <c r="S39" i="15"/>
  <c r="S38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56" i="11"/>
  <c r="S455" i="11"/>
  <c r="S454" i="11"/>
  <c r="S453" i="11"/>
  <c r="S452" i="11"/>
  <c r="S451" i="11"/>
  <c r="S450" i="11"/>
  <c r="S449" i="11"/>
  <c r="S448" i="11"/>
  <c r="S447" i="11"/>
  <c r="S446" i="11"/>
  <c r="S445" i="11"/>
  <c r="S444" i="11"/>
  <c r="S443" i="11"/>
  <c r="S442" i="11"/>
  <c r="S441" i="11"/>
  <c r="S440" i="11"/>
  <c r="S439" i="11"/>
  <c r="S438" i="11"/>
  <c r="S437" i="11"/>
  <c r="S425" i="11"/>
  <c r="S424" i="11"/>
  <c r="S423" i="11"/>
  <c r="S422" i="11"/>
  <c r="S421" i="11"/>
  <c r="S420" i="11"/>
  <c r="S419" i="11"/>
  <c r="S418" i="11"/>
  <c r="S417" i="11"/>
  <c r="S416" i="11"/>
  <c r="S415" i="11"/>
  <c r="S414" i="11"/>
  <c r="S413" i="11"/>
  <c r="S412" i="11"/>
  <c r="S411" i="11"/>
  <c r="S410" i="11"/>
  <c r="S409" i="11"/>
  <c r="S408" i="11"/>
  <c r="S407" i="11"/>
  <c r="S406" i="11"/>
  <c r="S395" i="11"/>
  <c r="S394" i="11"/>
  <c r="S393" i="11"/>
  <c r="S392" i="11"/>
  <c r="S391" i="11"/>
  <c r="S390" i="11"/>
  <c r="S389" i="11"/>
  <c r="S388" i="11"/>
  <c r="S387" i="11"/>
  <c r="S386" i="11"/>
  <c r="S385" i="11"/>
  <c r="S384" i="11"/>
  <c r="S383" i="11"/>
  <c r="S382" i="11"/>
  <c r="S381" i="11"/>
  <c r="S380" i="11"/>
  <c r="S379" i="11"/>
  <c r="S378" i="11"/>
  <c r="S377" i="11"/>
  <c r="S376" i="11"/>
  <c r="S365" i="11"/>
  <c r="S364" i="11"/>
  <c r="S363" i="11"/>
  <c r="S362" i="11"/>
  <c r="S361" i="11"/>
  <c r="S360" i="11"/>
  <c r="S359" i="11"/>
  <c r="S358" i="11"/>
  <c r="S357" i="11"/>
  <c r="S356" i="11"/>
  <c r="S355" i="11"/>
  <c r="S354" i="11"/>
  <c r="S353" i="11"/>
  <c r="S352" i="11"/>
  <c r="S351" i="11"/>
  <c r="S350" i="11"/>
  <c r="S349" i="11"/>
  <c r="S348" i="11"/>
  <c r="S347" i="11"/>
  <c r="S346" i="11"/>
  <c r="S335" i="11"/>
  <c r="S334" i="11"/>
  <c r="S333" i="11"/>
  <c r="S332" i="11"/>
  <c r="S331" i="11"/>
  <c r="S330" i="11"/>
  <c r="S329" i="11"/>
  <c r="S328" i="11"/>
  <c r="S327" i="11"/>
  <c r="S326" i="11"/>
  <c r="S325" i="11"/>
  <c r="S324" i="11"/>
  <c r="S323" i="11"/>
  <c r="S322" i="11"/>
  <c r="S321" i="11"/>
  <c r="S320" i="11"/>
  <c r="S319" i="11"/>
  <c r="S318" i="11"/>
  <c r="S317" i="11"/>
  <c r="S316" i="11"/>
  <c r="S305" i="11"/>
  <c r="S304" i="11"/>
  <c r="S303" i="11"/>
  <c r="S302" i="11"/>
  <c r="S301" i="11"/>
  <c r="S300" i="11"/>
  <c r="S299" i="11"/>
  <c r="S298" i="11"/>
  <c r="S297" i="11"/>
  <c r="S296" i="11"/>
  <c r="S295" i="11"/>
  <c r="S294" i="11"/>
  <c r="S293" i="11"/>
  <c r="S292" i="11"/>
  <c r="S291" i="11"/>
  <c r="S290" i="11"/>
  <c r="S289" i="11"/>
  <c r="S288" i="11"/>
  <c r="S287" i="11"/>
  <c r="S286" i="11"/>
  <c r="S274" i="11"/>
  <c r="S273" i="11"/>
  <c r="S272" i="11"/>
  <c r="S271" i="11"/>
  <c r="S270" i="11"/>
  <c r="S269" i="11"/>
  <c r="S268" i="11"/>
  <c r="S267" i="11"/>
  <c r="S266" i="11"/>
  <c r="S265" i="11"/>
  <c r="S264" i="11"/>
  <c r="S263" i="11"/>
  <c r="S262" i="11"/>
  <c r="S261" i="11"/>
  <c r="S260" i="11"/>
  <c r="S259" i="11"/>
  <c r="S258" i="11"/>
  <c r="S257" i="11"/>
  <c r="S256" i="11"/>
  <c r="S255" i="11"/>
  <c r="S243" i="11"/>
  <c r="S242" i="11"/>
  <c r="S241" i="11"/>
  <c r="S240" i="11"/>
  <c r="S239" i="11"/>
  <c r="S238" i="11"/>
  <c r="S237" i="11"/>
  <c r="S236" i="11"/>
  <c r="S235" i="11"/>
  <c r="S234" i="11"/>
  <c r="S233" i="11"/>
  <c r="S232" i="11"/>
  <c r="S231" i="11"/>
  <c r="S230" i="11"/>
  <c r="S229" i="11"/>
  <c r="S228" i="11"/>
  <c r="S227" i="11"/>
  <c r="S226" i="11"/>
  <c r="S225" i="11"/>
  <c r="S224" i="11"/>
  <c r="S212" i="11"/>
  <c r="S211" i="11"/>
  <c r="S210" i="11"/>
  <c r="S209" i="11"/>
  <c r="S208" i="11"/>
  <c r="S207" i="11"/>
  <c r="S206" i="11"/>
  <c r="S205" i="11"/>
  <c r="S204" i="11"/>
  <c r="S203" i="11"/>
  <c r="S202" i="11"/>
  <c r="S201" i="11"/>
  <c r="S200" i="11"/>
  <c r="S199" i="11"/>
  <c r="S198" i="11"/>
  <c r="S197" i="11"/>
  <c r="S196" i="11"/>
  <c r="S195" i="11"/>
  <c r="S194" i="11"/>
  <c r="S193" i="11"/>
  <c r="S182" i="11"/>
  <c r="S181" i="11"/>
  <c r="S180" i="11"/>
  <c r="S179" i="11"/>
  <c r="S178" i="11"/>
  <c r="S177" i="11"/>
  <c r="S176" i="11"/>
  <c r="S175" i="11"/>
  <c r="S174" i="11"/>
  <c r="S173" i="11"/>
  <c r="S172" i="11"/>
  <c r="S171" i="11"/>
  <c r="S170" i="11"/>
  <c r="S169" i="11"/>
  <c r="S168" i="11"/>
  <c r="S167" i="11"/>
  <c r="S166" i="11"/>
  <c r="S165" i="11"/>
  <c r="S164" i="11"/>
  <c r="S163" i="11"/>
  <c r="S152" i="11"/>
  <c r="S151" i="11"/>
  <c r="S150" i="11"/>
  <c r="S149" i="11"/>
  <c r="S148" i="11"/>
  <c r="S147" i="11"/>
  <c r="S146" i="11"/>
  <c r="S145" i="11"/>
  <c r="S144" i="11"/>
  <c r="S143" i="11"/>
  <c r="S142" i="11"/>
  <c r="S141" i="11"/>
  <c r="S140" i="11"/>
  <c r="S139" i="11"/>
  <c r="S138" i="11"/>
  <c r="S137" i="11"/>
  <c r="S136" i="11"/>
  <c r="S135" i="11"/>
  <c r="S134" i="11"/>
  <c r="S133" i="11"/>
  <c r="S121" i="11"/>
  <c r="S120" i="11"/>
  <c r="S119" i="11"/>
  <c r="S118" i="11"/>
  <c r="S117" i="11"/>
  <c r="S116" i="11"/>
  <c r="S115" i="11"/>
  <c r="S114" i="11"/>
  <c r="S113" i="11"/>
  <c r="S112" i="11"/>
  <c r="S111" i="11"/>
  <c r="S110" i="11"/>
  <c r="S109" i="11"/>
  <c r="S108" i="11"/>
  <c r="S107" i="11"/>
  <c r="S106" i="11"/>
  <c r="S105" i="11"/>
  <c r="S104" i="11"/>
  <c r="S103" i="11"/>
  <c r="S102" i="11"/>
  <c r="S89" i="11"/>
  <c r="S88" i="11"/>
  <c r="S87" i="11"/>
  <c r="S86" i="11"/>
  <c r="S85" i="11"/>
  <c r="S84" i="11"/>
  <c r="S83" i="11"/>
  <c r="S82" i="11"/>
  <c r="S81" i="11"/>
  <c r="S80" i="11"/>
  <c r="S79" i="11"/>
  <c r="S78" i="11"/>
  <c r="S77" i="11"/>
  <c r="S76" i="11"/>
  <c r="S75" i="11"/>
  <c r="S74" i="11"/>
  <c r="S73" i="11"/>
  <c r="S72" i="11"/>
  <c r="S71" i="11"/>
  <c r="S70" i="11"/>
  <c r="S57" i="11"/>
  <c r="S56" i="11"/>
  <c r="S55" i="11"/>
  <c r="S54" i="11"/>
  <c r="S53" i="11"/>
  <c r="S52" i="11"/>
  <c r="S51" i="11"/>
  <c r="S50" i="11"/>
  <c r="S49" i="11"/>
  <c r="S48" i="11"/>
  <c r="S47" i="11"/>
  <c r="S46" i="11"/>
  <c r="S45" i="11"/>
  <c r="S44" i="11"/>
  <c r="S43" i="11"/>
  <c r="S42" i="11"/>
  <c r="S41" i="11"/>
  <c r="S40" i="11"/>
  <c r="S39" i="11"/>
  <c r="S38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121" i="5"/>
  <c r="S120" i="5"/>
  <c r="S119" i="5"/>
  <c r="S118" i="5"/>
  <c r="S117" i="5"/>
  <c r="S116" i="5"/>
  <c r="S115" i="5"/>
  <c r="S114" i="5"/>
  <c r="S113" i="5"/>
  <c r="S112" i="5"/>
  <c r="S111" i="5"/>
  <c r="S110" i="5"/>
  <c r="S109" i="5"/>
  <c r="S108" i="5"/>
  <c r="S107" i="5"/>
  <c r="S106" i="5"/>
  <c r="S105" i="5"/>
  <c r="S104" i="5"/>
  <c r="S103" i="5"/>
  <c r="S102" i="5"/>
  <c r="S89" i="5"/>
  <c r="S88" i="5"/>
  <c r="S87" i="5"/>
  <c r="S86" i="5"/>
  <c r="S85" i="5"/>
  <c r="S84" i="5"/>
  <c r="S83" i="5"/>
  <c r="S82" i="5"/>
  <c r="S81" i="5"/>
  <c r="S80" i="5"/>
  <c r="S79" i="5"/>
  <c r="S78" i="5"/>
  <c r="S77" i="5"/>
  <c r="S76" i="5"/>
  <c r="S75" i="5"/>
  <c r="S74" i="5"/>
  <c r="S73" i="5"/>
  <c r="S72" i="5"/>
  <c r="S71" i="5"/>
  <c r="S70" i="5"/>
  <c r="S57" i="5"/>
  <c r="S56" i="5"/>
  <c r="S55" i="5"/>
  <c r="S54" i="5"/>
  <c r="S53" i="5"/>
  <c r="S52" i="5"/>
  <c r="S51" i="5"/>
  <c r="S50" i="5"/>
  <c r="S49" i="5"/>
  <c r="S48" i="5"/>
  <c r="S47" i="5"/>
  <c r="S46" i="5"/>
  <c r="S45" i="5"/>
  <c r="S44" i="5"/>
  <c r="S43" i="5"/>
  <c r="S42" i="5"/>
  <c r="S41" i="5"/>
  <c r="S40" i="5"/>
  <c r="S39" i="5"/>
  <c r="S38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D71" i="5"/>
  <c r="C78" i="5"/>
  <c r="B23" i="15"/>
  <c r="B17" i="15" s="1"/>
  <c r="C14" i="15" s="1"/>
  <c r="D438" i="21"/>
  <c r="D407" i="21"/>
  <c r="D377" i="21"/>
  <c r="D347" i="21"/>
  <c r="D317" i="21"/>
  <c r="D287" i="21"/>
  <c r="D256" i="21"/>
  <c r="D225" i="21"/>
  <c r="D194" i="21"/>
  <c r="D164" i="21"/>
  <c r="D134" i="21"/>
  <c r="D103" i="21"/>
  <c r="D71" i="21"/>
  <c r="D39" i="21"/>
  <c r="D7" i="21"/>
  <c r="D438" i="18"/>
  <c r="D407" i="18"/>
  <c r="D377" i="18"/>
  <c r="D347" i="18"/>
  <c r="D317" i="18"/>
  <c r="D287" i="18"/>
  <c r="D256" i="18"/>
  <c r="D225" i="18"/>
  <c r="D194" i="18"/>
  <c r="D164" i="18"/>
  <c r="D134" i="18"/>
  <c r="D103" i="18"/>
  <c r="D71" i="18"/>
  <c r="D39" i="18"/>
  <c r="D7" i="18"/>
  <c r="D438" i="15"/>
  <c r="D407" i="15"/>
  <c r="D377" i="15"/>
  <c r="D347" i="15"/>
  <c r="D317" i="15"/>
  <c r="D287" i="15"/>
  <c r="D256" i="15"/>
  <c r="D225" i="15"/>
  <c r="D194" i="15"/>
  <c r="D164" i="15"/>
  <c r="D134" i="15"/>
  <c r="D103" i="15"/>
  <c r="D71" i="15"/>
  <c r="D39" i="15"/>
  <c r="D7" i="15"/>
  <c r="D7" i="11"/>
  <c r="D39" i="11"/>
  <c r="D71" i="11"/>
  <c r="D103" i="11"/>
  <c r="D134" i="11"/>
  <c r="D164" i="11"/>
  <c r="D194" i="11"/>
  <c r="D225" i="11"/>
  <c r="D256" i="11"/>
  <c r="D287" i="11"/>
  <c r="D317" i="11"/>
  <c r="D347" i="11"/>
  <c r="D377" i="11"/>
  <c r="D438" i="11"/>
  <c r="D407" i="11"/>
  <c r="D103" i="5"/>
  <c r="D39" i="5"/>
  <c r="D7" i="5"/>
  <c r="C111" i="5"/>
  <c r="L103" i="5" s="1"/>
  <c r="C79" i="5"/>
  <c r="L71" i="5" s="1"/>
  <c r="C47" i="5"/>
  <c r="L39" i="5" s="1"/>
  <c r="C15" i="5"/>
  <c r="L6" i="5" s="1"/>
  <c r="B23" i="21"/>
  <c r="B23" i="18"/>
  <c r="B23" i="11"/>
  <c r="B17" i="11" s="1"/>
  <c r="C15" i="11" s="1"/>
  <c r="C110" i="5"/>
  <c r="C46" i="5"/>
  <c r="C14" i="5"/>
  <c r="L4" i="5" s="1"/>
  <c r="Q5" i="21"/>
  <c r="Q406" i="21" s="1"/>
  <c r="R406" i="21" s="1"/>
  <c r="Q4" i="21"/>
  <c r="Q315" i="21" s="1"/>
  <c r="Q5" i="18"/>
  <c r="Q406" i="18" s="1"/>
  <c r="R406" i="18" s="1"/>
  <c r="Q4" i="18"/>
  <c r="Q315" i="18" s="1"/>
  <c r="N6" i="15"/>
  <c r="Q4" i="5"/>
  <c r="Q101" i="5" s="1"/>
  <c r="Q5" i="5"/>
  <c r="Q70" i="5" s="1"/>
  <c r="R70" i="5" s="1"/>
  <c r="Q4" i="11"/>
  <c r="Q254" i="11" s="1"/>
  <c r="I5" i="5"/>
  <c r="Q5" i="15"/>
  <c r="Q406" i="15" s="1"/>
  <c r="R406" i="15" s="1"/>
  <c r="Q4" i="15"/>
  <c r="Q315" i="15" s="1"/>
  <c r="Q5" i="11"/>
  <c r="Q255" i="11" s="1"/>
  <c r="R255" i="11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C463" i="21"/>
  <c r="AC461" i="21"/>
  <c r="M456" i="21"/>
  <c r="J456" i="21"/>
  <c r="K456" i="21" s="1"/>
  <c r="M455" i="21"/>
  <c r="J455" i="21"/>
  <c r="K455" i="21" s="1"/>
  <c r="M454" i="21"/>
  <c r="J454" i="21"/>
  <c r="K454" i="21" s="1"/>
  <c r="M453" i="21"/>
  <c r="P453" i="21" s="1"/>
  <c r="J453" i="21"/>
  <c r="K453" i="21" s="1"/>
  <c r="M452" i="21"/>
  <c r="P452" i="21" s="1"/>
  <c r="J452" i="21"/>
  <c r="K452" i="21" s="1"/>
  <c r="M451" i="21"/>
  <c r="J451" i="21"/>
  <c r="K451" i="21" s="1"/>
  <c r="M450" i="21"/>
  <c r="P450" i="21" s="1"/>
  <c r="J450" i="21"/>
  <c r="K450" i="21" s="1"/>
  <c r="M449" i="21"/>
  <c r="P449" i="21" s="1"/>
  <c r="J449" i="21"/>
  <c r="K449" i="21" s="1"/>
  <c r="M448" i="21"/>
  <c r="J448" i="21"/>
  <c r="K448" i="21" s="1"/>
  <c r="M447" i="21"/>
  <c r="P447" i="21" s="1"/>
  <c r="J447" i="21"/>
  <c r="K447" i="21" s="1"/>
  <c r="M446" i="21"/>
  <c r="J446" i="21"/>
  <c r="K446" i="21" s="1"/>
  <c r="M445" i="21"/>
  <c r="P445" i="21" s="1"/>
  <c r="J445" i="21"/>
  <c r="K445" i="21" s="1"/>
  <c r="M444" i="21"/>
  <c r="P444" i="21" s="1"/>
  <c r="J444" i="21"/>
  <c r="K444" i="21" s="1"/>
  <c r="M443" i="21"/>
  <c r="J443" i="21"/>
  <c r="K443" i="21" s="1"/>
  <c r="M442" i="21"/>
  <c r="P442" i="21" s="1"/>
  <c r="J442" i="21"/>
  <c r="K442" i="21" s="1"/>
  <c r="M441" i="21"/>
  <c r="P441" i="21" s="1"/>
  <c r="J441" i="21"/>
  <c r="K441" i="21" s="1"/>
  <c r="M440" i="21"/>
  <c r="P440" i="21" s="1"/>
  <c r="J440" i="21"/>
  <c r="K440" i="21" s="1"/>
  <c r="M439" i="21"/>
  <c r="P439" i="21" s="1"/>
  <c r="J439" i="21"/>
  <c r="K439" i="21" s="1"/>
  <c r="M438" i="21"/>
  <c r="J438" i="21"/>
  <c r="K438" i="21" s="1"/>
  <c r="M437" i="21"/>
  <c r="P437" i="21" s="1"/>
  <c r="J437" i="21"/>
  <c r="I437" i="21"/>
  <c r="I438" i="21" s="1"/>
  <c r="W436" i="21"/>
  <c r="N436" i="21"/>
  <c r="M436" i="21"/>
  <c r="J436" i="21"/>
  <c r="K436" i="21" s="1"/>
  <c r="AC432" i="21"/>
  <c r="AC430" i="21"/>
  <c r="M425" i="21"/>
  <c r="P425" i="21" s="1"/>
  <c r="J425" i="21"/>
  <c r="K425" i="21" s="1"/>
  <c r="M424" i="21"/>
  <c r="J424" i="21"/>
  <c r="K424" i="21" s="1"/>
  <c r="M423" i="21"/>
  <c r="J423" i="21"/>
  <c r="K423" i="21" s="1"/>
  <c r="M422" i="21"/>
  <c r="J422" i="21"/>
  <c r="K422" i="21" s="1"/>
  <c r="M421" i="21"/>
  <c r="P421" i="21" s="1"/>
  <c r="J421" i="21"/>
  <c r="K421" i="21" s="1"/>
  <c r="M420" i="21"/>
  <c r="P420" i="21" s="1"/>
  <c r="J420" i="21"/>
  <c r="K420" i="21" s="1"/>
  <c r="M419" i="21"/>
  <c r="J419" i="21"/>
  <c r="K419" i="21" s="1"/>
  <c r="M418" i="21"/>
  <c r="J418" i="21"/>
  <c r="K418" i="21" s="1"/>
  <c r="M417" i="21"/>
  <c r="J417" i="21"/>
  <c r="K417" i="21" s="1"/>
  <c r="M416" i="21"/>
  <c r="J416" i="21"/>
  <c r="K416" i="21" s="1"/>
  <c r="M415" i="21"/>
  <c r="P415" i="21" s="1"/>
  <c r="J415" i="21"/>
  <c r="K415" i="21" s="1"/>
  <c r="M414" i="21"/>
  <c r="J414" i="21"/>
  <c r="K414" i="21" s="1"/>
  <c r="M413" i="21"/>
  <c r="J413" i="21"/>
  <c r="K413" i="21" s="1"/>
  <c r="M412" i="21"/>
  <c r="P412" i="21" s="1"/>
  <c r="J412" i="21"/>
  <c r="K412" i="21" s="1"/>
  <c r="M411" i="21"/>
  <c r="J411" i="21"/>
  <c r="K411" i="21" s="1"/>
  <c r="M410" i="21"/>
  <c r="J410" i="21"/>
  <c r="K410" i="21" s="1"/>
  <c r="M409" i="21"/>
  <c r="P409" i="21" s="1"/>
  <c r="J409" i="21"/>
  <c r="K409" i="21" s="1"/>
  <c r="M408" i="21"/>
  <c r="P408" i="21" s="1"/>
  <c r="J408" i="21"/>
  <c r="K408" i="21" s="1"/>
  <c r="M407" i="21"/>
  <c r="J407" i="21"/>
  <c r="K407" i="21" s="1"/>
  <c r="N406" i="21"/>
  <c r="N438" i="21" s="1"/>
  <c r="M406" i="21"/>
  <c r="P406" i="21" s="1"/>
  <c r="J406" i="21"/>
  <c r="I406" i="21"/>
  <c r="W405" i="21"/>
  <c r="N405" i="21"/>
  <c r="N437" i="21" s="1"/>
  <c r="M405" i="21"/>
  <c r="J405" i="21"/>
  <c r="K405" i="21" s="1"/>
  <c r="AC402" i="21"/>
  <c r="AC400" i="21"/>
  <c r="M395" i="21"/>
  <c r="J395" i="21"/>
  <c r="K395" i="21" s="1"/>
  <c r="M394" i="21"/>
  <c r="P394" i="21" s="1"/>
  <c r="J394" i="21"/>
  <c r="K394" i="21" s="1"/>
  <c r="M393" i="21"/>
  <c r="P393" i="21" s="1"/>
  <c r="J393" i="21"/>
  <c r="K393" i="21" s="1"/>
  <c r="M392" i="21"/>
  <c r="J392" i="21"/>
  <c r="K392" i="21" s="1"/>
  <c r="M391" i="21"/>
  <c r="P391" i="21" s="1"/>
  <c r="J391" i="21"/>
  <c r="K391" i="21" s="1"/>
  <c r="M390" i="21"/>
  <c r="P390" i="21" s="1"/>
  <c r="J390" i="21"/>
  <c r="K390" i="21" s="1"/>
  <c r="M389" i="21"/>
  <c r="P389" i="21" s="1"/>
  <c r="J389" i="21"/>
  <c r="K389" i="21" s="1"/>
  <c r="M388" i="21"/>
  <c r="P388" i="21" s="1"/>
  <c r="J388" i="21"/>
  <c r="K388" i="21" s="1"/>
  <c r="M387" i="21"/>
  <c r="J387" i="21"/>
  <c r="K387" i="21" s="1"/>
  <c r="M386" i="21"/>
  <c r="P386" i="21" s="1"/>
  <c r="J386" i="21"/>
  <c r="K386" i="21" s="1"/>
  <c r="M385" i="21"/>
  <c r="J385" i="21"/>
  <c r="K385" i="21" s="1"/>
  <c r="M384" i="21"/>
  <c r="P384" i="21" s="1"/>
  <c r="J384" i="21"/>
  <c r="K384" i="21" s="1"/>
  <c r="M383" i="21"/>
  <c r="J383" i="21"/>
  <c r="K383" i="21" s="1"/>
  <c r="M382" i="21"/>
  <c r="P382" i="21" s="1"/>
  <c r="J382" i="21"/>
  <c r="K382" i="21" s="1"/>
  <c r="M381" i="21"/>
  <c r="P381" i="21" s="1"/>
  <c r="J381" i="21"/>
  <c r="K381" i="21" s="1"/>
  <c r="M380" i="21"/>
  <c r="J380" i="21"/>
  <c r="K380" i="21" s="1"/>
  <c r="M379" i="21"/>
  <c r="J379" i="21"/>
  <c r="K379" i="21" s="1"/>
  <c r="M378" i="21"/>
  <c r="P378" i="21" s="1"/>
  <c r="J378" i="21"/>
  <c r="K378" i="21" s="1"/>
  <c r="M377" i="21"/>
  <c r="J377" i="21"/>
  <c r="K377" i="21" s="1"/>
  <c r="N376" i="21"/>
  <c r="N408" i="21" s="1"/>
  <c r="N440" i="21" s="1"/>
  <c r="M376" i="21"/>
  <c r="J376" i="21"/>
  <c r="I376" i="21"/>
  <c r="I377" i="21" s="1"/>
  <c r="W375" i="21"/>
  <c r="N375" i="21"/>
  <c r="N407" i="21" s="1"/>
  <c r="N439" i="21" s="1"/>
  <c r="M375" i="21"/>
  <c r="P375" i="21" s="1"/>
  <c r="J375" i="21"/>
  <c r="K375" i="21" s="1"/>
  <c r="AC372" i="21"/>
  <c r="AC370" i="21"/>
  <c r="M365" i="21"/>
  <c r="J365" i="21"/>
  <c r="K365" i="21" s="1"/>
  <c r="M364" i="21"/>
  <c r="J364" i="21"/>
  <c r="K364" i="21" s="1"/>
  <c r="M363" i="21"/>
  <c r="P363" i="21" s="1"/>
  <c r="J363" i="21"/>
  <c r="K363" i="21" s="1"/>
  <c r="M362" i="21"/>
  <c r="J362" i="21"/>
  <c r="K362" i="21" s="1"/>
  <c r="M361" i="21"/>
  <c r="P361" i="21" s="1"/>
  <c r="J361" i="21"/>
  <c r="K361" i="21" s="1"/>
  <c r="M360" i="21"/>
  <c r="J360" i="21"/>
  <c r="K360" i="21" s="1"/>
  <c r="M359" i="21"/>
  <c r="P359" i="21" s="1"/>
  <c r="J359" i="21"/>
  <c r="K359" i="21" s="1"/>
  <c r="M358" i="21"/>
  <c r="P358" i="21" s="1"/>
  <c r="J358" i="21"/>
  <c r="K358" i="21" s="1"/>
  <c r="M357" i="21"/>
  <c r="J357" i="21"/>
  <c r="K357" i="21" s="1"/>
  <c r="M356" i="21"/>
  <c r="P356" i="21" s="1"/>
  <c r="J356" i="21"/>
  <c r="K356" i="21" s="1"/>
  <c r="M355" i="21"/>
  <c r="J355" i="21"/>
  <c r="K355" i="21" s="1"/>
  <c r="M354" i="21"/>
  <c r="P354" i="21" s="1"/>
  <c r="J354" i="21"/>
  <c r="K354" i="21" s="1"/>
  <c r="M353" i="21"/>
  <c r="P353" i="21" s="1"/>
  <c r="J353" i="21"/>
  <c r="K353" i="21" s="1"/>
  <c r="M352" i="21"/>
  <c r="J352" i="21"/>
  <c r="K352" i="21" s="1"/>
  <c r="M351" i="21"/>
  <c r="P351" i="21" s="1"/>
  <c r="J351" i="21"/>
  <c r="K351" i="21" s="1"/>
  <c r="M350" i="21"/>
  <c r="J350" i="21"/>
  <c r="K350" i="21" s="1"/>
  <c r="M349" i="21"/>
  <c r="P349" i="21" s="1"/>
  <c r="J349" i="21"/>
  <c r="K349" i="21" s="1"/>
  <c r="M348" i="21"/>
  <c r="P348" i="21" s="1"/>
  <c r="J348" i="21"/>
  <c r="K348" i="21" s="1"/>
  <c r="M347" i="21"/>
  <c r="J347" i="21"/>
  <c r="K347" i="21" s="1"/>
  <c r="N346" i="21"/>
  <c r="M346" i="21"/>
  <c r="P346" i="21" s="1"/>
  <c r="J346" i="21"/>
  <c r="I346" i="21"/>
  <c r="I347" i="21" s="1"/>
  <c r="I348" i="21" s="1"/>
  <c r="W345" i="21"/>
  <c r="N345" i="21"/>
  <c r="M345" i="21"/>
  <c r="P345" i="21" s="1"/>
  <c r="J345" i="21"/>
  <c r="K345" i="21" s="1"/>
  <c r="AC342" i="21"/>
  <c r="AC340" i="21"/>
  <c r="M335" i="21"/>
  <c r="J335" i="21"/>
  <c r="K335" i="21" s="1"/>
  <c r="M334" i="21"/>
  <c r="J334" i="21"/>
  <c r="K334" i="21" s="1"/>
  <c r="M333" i="21"/>
  <c r="J333" i="21"/>
  <c r="K333" i="21" s="1"/>
  <c r="M332" i="21"/>
  <c r="J332" i="21"/>
  <c r="K332" i="21" s="1"/>
  <c r="M331" i="21"/>
  <c r="P331" i="21" s="1"/>
  <c r="J331" i="21"/>
  <c r="K331" i="21" s="1"/>
  <c r="M330" i="21"/>
  <c r="J330" i="21"/>
  <c r="K330" i="21" s="1"/>
  <c r="M329" i="21"/>
  <c r="P329" i="21" s="1"/>
  <c r="J329" i="21"/>
  <c r="K329" i="21" s="1"/>
  <c r="M328" i="21"/>
  <c r="P328" i="21" s="1"/>
  <c r="J328" i="21"/>
  <c r="K328" i="21" s="1"/>
  <c r="M327" i="21"/>
  <c r="J327" i="21"/>
  <c r="K327" i="21" s="1"/>
  <c r="M326" i="21"/>
  <c r="P326" i="21" s="1"/>
  <c r="J326" i="21"/>
  <c r="K326" i="21" s="1"/>
  <c r="M325" i="21"/>
  <c r="P325" i="21" s="1"/>
  <c r="J325" i="21"/>
  <c r="K325" i="21" s="1"/>
  <c r="M324" i="21"/>
  <c r="P324" i="21" s="1"/>
  <c r="J324" i="21"/>
  <c r="K324" i="21" s="1"/>
  <c r="M323" i="21"/>
  <c r="P323" i="21" s="1"/>
  <c r="J323" i="21"/>
  <c r="K323" i="21" s="1"/>
  <c r="M322" i="21"/>
  <c r="P322" i="21" s="1"/>
  <c r="J322" i="21"/>
  <c r="K322" i="21" s="1"/>
  <c r="M321" i="21"/>
  <c r="J321" i="21"/>
  <c r="K321" i="21" s="1"/>
  <c r="M320" i="21"/>
  <c r="P320" i="21" s="1"/>
  <c r="J320" i="21"/>
  <c r="K320" i="21" s="1"/>
  <c r="M319" i="21"/>
  <c r="P319" i="21" s="1"/>
  <c r="J319" i="21"/>
  <c r="K319" i="21" s="1"/>
  <c r="M318" i="21"/>
  <c r="P318" i="21" s="1"/>
  <c r="J318" i="21"/>
  <c r="K318" i="21" s="1"/>
  <c r="M317" i="21"/>
  <c r="P317" i="21" s="1"/>
  <c r="J317" i="21"/>
  <c r="K317" i="21" s="1"/>
  <c r="N316" i="21"/>
  <c r="N348" i="21" s="1"/>
  <c r="M316" i="21"/>
  <c r="P316" i="21" s="1"/>
  <c r="J316" i="21"/>
  <c r="I316" i="21"/>
  <c r="W315" i="21"/>
  <c r="T316" i="21" s="1"/>
  <c r="N315" i="21"/>
  <c r="N347" i="21" s="1"/>
  <c r="N379" i="21" s="1"/>
  <c r="N411" i="21" s="1"/>
  <c r="M315" i="21"/>
  <c r="P315" i="21" s="1"/>
  <c r="J315" i="21"/>
  <c r="K315" i="21" s="1"/>
  <c r="AC312" i="21"/>
  <c r="AC310" i="21"/>
  <c r="M305" i="21"/>
  <c r="J305" i="21"/>
  <c r="K305" i="21" s="1"/>
  <c r="M304" i="21"/>
  <c r="P304" i="21" s="1"/>
  <c r="J304" i="21"/>
  <c r="K304" i="21" s="1"/>
  <c r="M303" i="21"/>
  <c r="P303" i="21" s="1"/>
  <c r="J303" i="21"/>
  <c r="K303" i="21" s="1"/>
  <c r="M302" i="21"/>
  <c r="J302" i="21"/>
  <c r="K302" i="21" s="1"/>
  <c r="M301" i="21"/>
  <c r="P301" i="21" s="1"/>
  <c r="J301" i="21"/>
  <c r="K301" i="21" s="1"/>
  <c r="M300" i="21"/>
  <c r="P300" i="21" s="1"/>
  <c r="J300" i="21"/>
  <c r="K300" i="21" s="1"/>
  <c r="M299" i="21"/>
  <c r="J299" i="21"/>
  <c r="K299" i="21" s="1"/>
  <c r="M298" i="21"/>
  <c r="J298" i="21"/>
  <c r="K298" i="21" s="1"/>
  <c r="M297" i="21"/>
  <c r="P297" i="21" s="1"/>
  <c r="J297" i="21"/>
  <c r="K297" i="21" s="1"/>
  <c r="M296" i="21"/>
  <c r="J296" i="21"/>
  <c r="K296" i="21" s="1"/>
  <c r="M295" i="21"/>
  <c r="P295" i="21" s="1"/>
  <c r="J295" i="21"/>
  <c r="K295" i="21" s="1"/>
  <c r="M294" i="21"/>
  <c r="P294" i="21" s="1"/>
  <c r="J294" i="21"/>
  <c r="K294" i="21" s="1"/>
  <c r="M293" i="21"/>
  <c r="P293" i="21" s="1"/>
  <c r="J293" i="21"/>
  <c r="K293" i="21" s="1"/>
  <c r="M292" i="21"/>
  <c r="P292" i="21" s="1"/>
  <c r="J292" i="21"/>
  <c r="K292" i="21" s="1"/>
  <c r="M291" i="21"/>
  <c r="J291" i="21"/>
  <c r="K291" i="21" s="1"/>
  <c r="M290" i="21"/>
  <c r="J290" i="21"/>
  <c r="K290" i="21" s="1"/>
  <c r="M289" i="21"/>
  <c r="P289" i="21" s="1"/>
  <c r="J289" i="21"/>
  <c r="K289" i="21" s="1"/>
  <c r="M288" i="21"/>
  <c r="J288" i="21"/>
  <c r="K288" i="21" s="1"/>
  <c r="M287" i="21"/>
  <c r="P287" i="21" s="1"/>
  <c r="J287" i="21"/>
  <c r="K287" i="21" s="1"/>
  <c r="M286" i="21"/>
  <c r="J286" i="21"/>
  <c r="I286" i="21"/>
  <c r="W285" i="21"/>
  <c r="T286" i="21" s="1"/>
  <c r="N285" i="21"/>
  <c r="M285" i="21"/>
  <c r="P285" i="21" s="1"/>
  <c r="J285" i="21"/>
  <c r="K285" i="21" s="1"/>
  <c r="AC281" i="21"/>
  <c r="AC279" i="21"/>
  <c r="M274" i="21"/>
  <c r="P274" i="21" s="1"/>
  <c r="J274" i="21"/>
  <c r="K274" i="21" s="1"/>
  <c r="M273" i="21"/>
  <c r="J273" i="21"/>
  <c r="K273" i="21" s="1"/>
  <c r="M272" i="21"/>
  <c r="J272" i="21"/>
  <c r="K272" i="21" s="1"/>
  <c r="M271" i="21"/>
  <c r="P271" i="21" s="1"/>
  <c r="J271" i="21"/>
  <c r="K271" i="21" s="1"/>
  <c r="M270" i="21"/>
  <c r="J270" i="21"/>
  <c r="K270" i="21" s="1"/>
  <c r="M269" i="21"/>
  <c r="P269" i="21" s="1"/>
  <c r="J269" i="21"/>
  <c r="K269" i="21" s="1"/>
  <c r="M268" i="21"/>
  <c r="J268" i="21"/>
  <c r="K268" i="21" s="1"/>
  <c r="M267" i="21"/>
  <c r="P267" i="21" s="1"/>
  <c r="J267" i="21"/>
  <c r="K267" i="21" s="1"/>
  <c r="M266" i="21"/>
  <c r="P266" i="21" s="1"/>
  <c r="J266" i="21"/>
  <c r="K266" i="21" s="1"/>
  <c r="M265" i="21"/>
  <c r="J265" i="21"/>
  <c r="K265" i="21" s="1"/>
  <c r="M264" i="21"/>
  <c r="J264" i="21"/>
  <c r="K264" i="21" s="1"/>
  <c r="M263" i="21"/>
  <c r="P263" i="21" s="1"/>
  <c r="J263" i="21"/>
  <c r="K263" i="21" s="1"/>
  <c r="M262" i="21"/>
  <c r="P262" i="21" s="1"/>
  <c r="J262" i="21"/>
  <c r="K262" i="21" s="1"/>
  <c r="M261" i="21"/>
  <c r="P261" i="21" s="1"/>
  <c r="J261" i="21"/>
  <c r="K261" i="21" s="1"/>
  <c r="M260" i="21"/>
  <c r="J260" i="21"/>
  <c r="K260" i="21" s="1"/>
  <c r="M259" i="21"/>
  <c r="J259" i="21"/>
  <c r="K259" i="21" s="1"/>
  <c r="M258" i="21"/>
  <c r="P258" i="21" s="1"/>
  <c r="J258" i="21"/>
  <c r="K258" i="21" s="1"/>
  <c r="M257" i="21"/>
  <c r="J257" i="21"/>
  <c r="K257" i="21" s="1"/>
  <c r="M256" i="21"/>
  <c r="J256" i="21"/>
  <c r="K256" i="21" s="1"/>
  <c r="M255" i="21"/>
  <c r="J255" i="21"/>
  <c r="I255" i="21"/>
  <c r="I256" i="21" s="1"/>
  <c r="W254" i="21"/>
  <c r="T255" i="21" s="1"/>
  <c r="N254" i="21"/>
  <c r="N286" i="21" s="1"/>
  <c r="N318" i="21" s="1"/>
  <c r="N350" i="21" s="1"/>
  <c r="N382" i="21" s="1"/>
  <c r="M254" i="21"/>
  <c r="P254" i="21" s="1"/>
  <c r="J254" i="21"/>
  <c r="AC250" i="21"/>
  <c r="AC248" i="21"/>
  <c r="M243" i="21"/>
  <c r="P243" i="21" s="1"/>
  <c r="J243" i="21"/>
  <c r="K243" i="21" s="1"/>
  <c r="M242" i="21"/>
  <c r="J242" i="21"/>
  <c r="K242" i="21" s="1"/>
  <c r="M241" i="21"/>
  <c r="P241" i="21" s="1"/>
  <c r="J241" i="21"/>
  <c r="K241" i="21" s="1"/>
  <c r="M240" i="21"/>
  <c r="P240" i="21" s="1"/>
  <c r="J240" i="21"/>
  <c r="K240" i="21" s="1"/>
  <c r="M239" i="21"/>
  <c r="J239" i="21"/>
  <c r="K239" i="21" s="1"/>
  <c r="M238" i="21"/>
  <c r="P238" i="21" s="1"/>
  <c r="J238" i="21"/>
  <c r="K238" i="21" s="1"/>
  <c r="M237" i="21"/>
  <c r="P237" i="21" s="1"/>
  <c r="J237" i="21"/>
  <c r="K237" i="21" s="1"/>
  <c r="M236" i="21"/>
  <c r="P236" i="21" s="1"/>
  <c r="J236" i="21"/>
  <c r="K236" i="21" s="1"/>
  <c r="M235" i="21"/>
  <c r="P235" i="21" s="1"/>
  <c r="J235" i="21"/>
  <c r="K235" i="21" s="1"/>
  <c r="M234" i="21"/>
  <c r="J234" i="21"/>
  <c r="K234" i="21" s="1"/>
  <c r="M233" i="21"/>
  <c r="P233" i="21" s="1"/>
  <c r="J233" i="21"/>
  <c r="K233" i="21" s="1"/>
  <c r="M232" i="21"/>
  <c r="J232" i="21"/>
  <c r="K232" i="21" s="1"/>
  <c r="M231" i="21"/>
  <c r="P231" i="21" s="1"/>
  <c r="J231" i="21"/>
  <c r="K231" i="21" s="1"/>
  <c r="M230" i="21"/>
  <c r="J230" i="21"/>
  <c r="K230" i="21" s="1"/>
  <c r="M229" i="21"/>
  <c r="J229" i="21"/>
  <c r="K229" i="21" s="1"/>
  <c r="M228" i="21"/>
  <c r="P228" i="21" s="1"/>
  <c r="J228" i="21"/>
  <c r="K228" i="21" s="1"/>
  <c r="M227" i="21"/>
  <c r="J227" i="21"/>
  <c r="K227" i="21" s="1"/>
  <c r="M226" i="21"/>
  <c r="P226" i="21" s="1"/>
  <c r="J226" i="21"/>
  <c r="K226" i="21" s="1"/>
  <c r="M225" i="21"/>
  <c r="J225" i="21"/>
  <c r="K225" i="21" s="1"/>
  <c r="M224" i="21"/>
  <c r="J224" i="21"/>
  <c r="I224" i="21"/>
  <c r="W223" i="21"/>
  <c r="T224" i="21" s="1"/>
  <c r="N223" i="21"/>
  <c r="N255" i="21" s="1"/>
  <c r="N287" i="21" s="1"/>
  <c r="M223" i="21"/>
  <c r="J223" i="21"/>
  <c r="K223" i="21" s="1"/>
  <c r="AC219" i="21"/>
  <c r="AC217" i="21"/>
  <c r="M212" i="21"/>
  <c r="P212" i="21" s="1"/>
  <c r="J212" i="21"/>
  <c r="K212" i="21" s="1"/>
  <c r="M211" i="21"/>
  <c r="P211" i="21" s="1"/>
  <c r="J211" i="21"/>
  <c r="K211" i="21" s="1"/>
  <c r="M210" i="21"/>
  <c r="P210" i="21" s="1"/>
  <c r="J210" i="21"/>
  <c r="K210" i="21" s="1"/>
  <c r="M209" i="21"/>
  <c r="P209" i="21" s="1"/>
  <c r="J209" i="21"/>
  <c r="K209" i="21" s="1"/>
  <c r="M208" i="21"/>
  <c r="J208" i="21"/>
  <c r="K208" i="21" s="1"/>
  <c r="M207" i="21"/>
  <c r="P207" i="21" s="1"/>
  <c r="J207" i="21"/>
  <c r="K207" i="21" s="1"/>
  <c r="M206" i="21"/>
  <c r="J206" i="21"/>
  <c r="K206" i="21" s="1"/>
  <c r="M205" i="21"/>
  <c r="P205" i="21" s="1"/>
  <c r="J205" i="21"/>
  <c r="K205" i="21" s="1"/>
  <c r="M204" i="21"/>
  <c r="J204" i="21"/>
  <c r="K204" i="21" s="1"/>
  <c r="M203" i="21"/>
  <c r="J203" i="21"/>
  <c r="K203" i="21" s="1"/>
  <c r="M202" i="21"/>
  <c r="P202" i="21" s="1"/>
  <c r="J202" i="21"/>
  <c r="K202" i="21" s="1"/>
  <c r="M201" i="21"/>
  <c r="J201" i="21"/>
  <c r="K201" i="21" s="1"/>
  <c r="M200" i="21"/>
  <c r="P200" i="21" s="1"/>
  <c r="J200" i="21"/>
  <c r="K200" i="21" s="1"/>
  <c r="M199" i="21"/>
  <c r="J199" i="21"/>
  <c r="K199" i="21" s="1"/>
  <c r="M198" i="21"/>
  <c r="J198" i="21"/>
  <c r="K198" i="21" s="1"/>
  <c r="M197" i="21"/>
  <c r="J197" i="21"/>
  <c r="K197" i="21" s="1"/>
  <c r="M196" i="21"/>
  <c r="P196" i="21" s="1"/>
  <c r="J196" i="21"/>
  <c r="K196" i="21" s="1"/>
  <c r="M195" i="21"/>
  <c r="P195" i="21" s="1"/>
  <c r="J195" i="21"/>
  <c r="K195" i="21" s="1"/>
  <c r="M194" i="21"/>
  <c r="P194" i="21" s="1"/>
  <c r="J194" i="21"/>
  <c r="K194" i="21" s="1"/>
  <c r="N193" i="21"/>
  <c r="N225" i="21" s="1"/>
  <c r="N257" i="21" s="1"/>
  <c r="N289" i="21" s="1"/>
  <c r="N321" i="21" s="1"/>
  <c r="N353" i="21" s="1"/>
  <c r="M193" i="21"/>
  <c r="P193" i="21" s="1"/>
  <c r="J193" i="21"/>
  <c r="I193" i="21"/>
  <c r="W192" i="21"/>
  <c r="T193" i="21" s="1"/>
  <c r="N192" i="21"/>
  <c r="N224" i="21" s="1"/>
  <c r="N256" i="21" s="1"/>
  <c r="N288" i="21" s="1"/>
  <c r="M192" i="21"/>
  <c r="P192" i="21" s="1"/>
  <c r="J192" i="21"/>
  <c r="AC189" i="21"/>
  <c r="AC187" i="21"/>
  <c r="M182" i="21"/>
  <c r="J182" i="21"/>
  <c r="K182" i="21" s="1"/>
  <c r="M181" i="21"/>
  <c r="J181" i="21"/>
  <c r="K181" i="21" s="1"/>
  <c r="M180" i="21"/>
  <c r="P180" i="21" s="1"/>
  <c r="J180" i="21"/>
  <c r="K180" i="21" s="1"/>
  <c r="M179" i="21"/>
  <c r="J179" i="21"/>
  <c r="K179" i="21" s="1"/>
  <c r="M178" i="21"/>
  <c r="J178" i="21"/>
  <c r="K178" i="21" s="1"/>
  <c r="M177" i="21"/>
  <c r="P177" i="21" s="1"/>
  <c r="J177" i="21"/>
  <c r="K177" i="21" s="1"/>
  <c r="M176" i="21"/>
  <c r="P176" i="21" s="1"/>
  <c r="J176" i="21"/>
  <c r="K176" i="21" s="1"/>
  <c r="M175" i="21"/>
  <c r="P175" i="21" s="1"/>
  <c r="J175" i="21"/>
  <c r="K175" i="21" s="1"/>
  <c r="M174" i="21"/>
  <c r="P174" i="21" s="1"/>
  <c r="J174" i="21"/>
  <c r="K174" i="21" s="1"/>
  <c r="M173" i="21"/>
  <c r="J173" i="21"/>
  <c r="K173" i="21" s="1"/>
  <c r="M172" i="21"/>
  <c r="J172" i="21"/>
  <c r="K172" i="21" s="1"/>
  <c r="M171" i="21"/>
  <c r="J171" i="21"/>
  <c r="K171" i="21" s="1"/>
  <c r="M170" i="21"/>
  <c r="P170" i="21" s="1"/>
  <c r="J170" i="21"/>
  <c r="K170" i="21" s="1"/>
  <c r="M169" i="21"/>
  <c r="P169" i="21" s="1"/>
  <c r="J169" i="21"/>
  <c r="K169" i="21" s="1"/>
  <c r="M168" i="21"/>
  <c r="P168" i="21" s="1"/>
  <c r="J168" i="21"/>
  <c r="K168" i="21" s="1"/>
  <c r="M167" i="21"/>
  <c r="J167" i="21"/>
  <c r="K167" i="21" s="1"/>
  <c r="M166" i="21"/>
  <c r="J166" i="21"/>
  <c r="K166" i="21" s="1"/>
  <c r="M165" i="21"/>
  <c r="P165" i="21" s="1"/>
  <c r="J165" i="21"/>
  <c r="K165" i="21" s="1"/>
  <c r="M164" i="21"/>
  <c r="J164" i="21"/>
  <c r="K164" i="21" s="1"/>
  <c r="N163" i="21"/>
  <c r="N195" i="21" s="1"/>
  <c r="M163" i="21"/>
  <c r="P163" i="21" s="1"/>
  <c r="J163" i="21"/>
  <c r="I163" i="21"/>
  <c r="I164" i="21" s="1"/>
  <c r="W162" i="21"/>
  <c r="T163" i="21" s="1"/>
  <c r="N162" i="21"/>
  <c r="N194" i="21" s="1"/>
  <c r="N226" i="21" s="1"/>
  <c r="M162" i="21"/>
  <c r="J162" i="21"/>
  <c r="AC159" i="21"/>
  <c r="AC157" i="21"/>
  <c r="M152" i="21"/>
  <c r="P152" i="21" s="1"/>
  <c r="J152" i="21"/>
  <c r="K152" i="21" s="1"/>
  <c r="M151" i="21"/>
  <c r="P151" i="21" s="1"/>
  <c r="J151" i="21"/>
  <c r="K151" i="21" s="1"/>
  <c r="M150" i="21"/>
  <c r="P150" i="21" s="1"/>
  <c r="J150" i="21"/>
  <c r="K150" i="21" s="1"/>
  <c r="M149" i="21"/>
  <c r="J149" i="21"/>
  <c r="K149" i="21" s="1"/>
  <c r="M148" i="21"/>
  <c r="J148" i="21"/>
  <c r="K148" i="21" s="1"/>
  <c r="M147" i="21"/>
  <c r="P147" i="21" s="1"/>
  <c r="J147" i="21"/>
  <c r="K147" i="21" s="1"/>
  <c r="M146" i="21"/>
  <c r="P146" i="21" s="1"/>
  <c r="J146" i="21"/>
  <c r="K146" i="21" s="1"/>
  <c r="M145" i="21"/>
  <c r="P145" i="21" s="1"/>
  <c r="J145" i="21"/>
  <c r="K145" i="21" s="1"/>
  <c r="M144" i="21"/>
  <c r="P144" i="21" s="1"/>
  <c r="J144" i="21"/>
  <c r="K144" i="21" s="1"/>
  <c r="M143" i="21"/>
  <c r="J143" i="21"/>
  <c r="K143" i="21" s="1"/>
  <c r="M142" i="21"/>
  <c r="J142" i="21"/>
  <c r="K142" i="21" s="1"/>
  <c r="M141" i="21"/>
  <c r="J141" i="21"/>
  <c r="K141" i="21" s="1"/>
  <c r="M140" i="21"/>
  <c r="P140" i="21" s="1"/>
  <c r="J140" i="21"/>
  <c r="K140" i="21" s="1"/>
  <c r="M139" i="21"/>
  <c r="J139" i="21"/>
  <c r="K139" i="21" s="1"/>
  <c r="M138" i="21"/>
  <c r="J138" i="21"/>
  <c r="K138" i="21" s="1"/>
  <c r="M137" i="21"/>
  <c r="J137" i="21"/>
  <c r="K137" i="21" s="1"/>
  <c r="M136" i="21"/>
  <c r="J136" i="21"/>
  <c r="K136" i="21" s="1"/>
  <c r="M135" i="21"/>
  <c r="P135" i="21" s="1"/>
  <c r="J135" i="21"/>
  <c r="K135" i="21" s="1"/>
  <c r="M134" i="21"/>
  <c r="J134" i="21"/>
  <c r="K134" i="21" s="1"/>
  <c r="M133" i="21"/>
  <c r="P133" i="21" s="1"/>
  <c r="J133" i="21"/>
  <c r="I133" i="21"/>
  <c r="I134" i="21" s="1"/>
  <c r="W132" i="21"/>
  <c r="N132" i="21"/>
  <c r="N164" i="21" s="1"/>
  <c r="N196" i="21" s="1"/>
  <c r="N228" i="21" s="1"/>
  <c r="M132" i="21"/>
  <c r="P132" i="21" s="1"/>
  <c r="J132" i="21"/>
  <c r="K132" i="21" s="1"/>
  <c r="AC128" i="21"/>
  <c r="AC126" i="21"/>
  <c r="M121" i="21"/>
  <c r="J121" i="21"/>
  <c r="K121" i="21" s="1"/>
  <c r="M120" i="21"/>
  <c r="J120" i="21"/>
  <c r="K120" i="21" s="1"/>
  <c r="M119" i="21"/>
  <c r="J119" i="21"/>
  <c r="K119" i="21" s="1"/>
  <c r="M118" i="21"/>
  <c r="P118" i="21" s="1"/>
  <c r="J118" i="21"/>
  <c r="K118" i="21" s="1"/>
  <c r="M117" i="21"/>
  <c r="P117" i="21" s="1"/>
  <c r="J117" i="21"/>
  <c r="K117" i="21" s="1"/>
  <c r="M116" i="21"/>
  <c r="J116" i="21"/>
  <c r="K116" i="21" s="1"/>
  <c r="M115" i="21"/>
  <c r="J115" i="21"/>
  <c r="K115" i="21" s="1"/>
  <c r="M114" i="21"/>
  <c r="P114" i="21" s="1"/>
  <c r="J114" i="21"/>
  <c r="K114" i="21" s="1"/>
  <c r="M113" i="21"/>
  <c r="J113" i="21"/>
  <c r="K113" i="21" s="1"/>
  <c r="M112" i="21"/>
  <c r="P112" i="21" s="1"/>
  <c r="J112" i="21"/>
  <c r="K112" i="21" s="1"/>
  <c r="M111" i="21"/>
  <c r="J111" i="21"/>
  <c r="K111" i="21" s="1"/>
  <c r="M110" i="21"/>
  <c r="P110" i="21" s="1"/>
  <c r="J110" i="21"/>
  <c r="K110" i="21" s="1"/>
  <c r="M109" i="21"/>
  <c r="P109" i="21" s="1"/>
  <c r="J109" i="21"/>
  <c r="K109" i="21" s="1"/>
  <c r="M108" i="21"/>
  <c r="J108" i="21"/>
  <c r="K108" i="21" s="1"/>
  <c r="M107" i="21"/>
  <c r="P107" i="21" s="1"/>
  <c r="J107" i="21"/>
  <c r="K107" i="21" s="1"/>
  <c r="M106" i="21"/>
  <c r="J106" i="21"/>
  <c r="K106" i="21" s="1"/>
  <c r="M105" i="21"/>
  <c r="P105" i="21" s="1"/>
  <c r="J105" i="21"/>
  <c r="K105" i="21" s="1"/>
  <c r="M104" i="21"/>
  <c r="P104" i="21" s="1"/>
  <c r="J104" i="21"/>
  <c r="K104" i="21" s="1"/>
  <c r="M103" i="21"/>
  <c r="J103" i="21"/>
  <c r="K103" i="21" s="1"/>
  <c r="M102" i="21"/>
  <c r="J102" i="21"/>
  <c r="I102" i="21"/>
  <c r="I103" i="21" s="1"/>
  <c r="I104" i="21" s="1"/>
  <c r="W101" i="21"/>
  <c r="M101" i="21"/>
  <c r="P101" i="21" s="1"/>
  <c r="J101" i="21"/>
  <c r="K101" i="21" s="1"/>
  <c r="AC96" i="21"/>
  <c r="AC94" i="21"/>
  <c r="M89" i="21"/>
  <c r="P89" i="21" s="1"/>
  <c r="J89" i="21"/>
  <c r="K89" i="21" s="1"/>
  <c r="M88" i="21"/>
  <c r="P88" i="21" s="1"/>
  <c r="J88" i="21"/>
  <c r="K88" i="21" s="1"/>
  <c r="M87" i="21"/>
  <c r="P87" i="21" s="1"/>
  <c r="J87" i="21"/>
  <c r="K87" i="21" s="1"/>
  <c r="M86" i="21"/>
  <c r="P86" i="21" s="1"/>
  <c r="J86" i="21"/>
  <c r="K86" i="21" s="1"/>
  <c r="M85" i="21"/>
  <c r="J85" i="21"/>
  <c r="K85" i="21" s="1"/>
  <c r="M84" i="21"/>
  <c r="P84" i="21" s="1"/>
  <c r="J84" i="21"/>
  <c r="K84" i="21" s="1"/>
  <c r="M83" i="21"/>
  <c r="P83" i="21" s="1"/>
  <c r="J83" i="21"/>
  <c r="K83" i="21" s="1"/>
  <c r="M82" i="21"/>
  <c r="P82" i="21" s="1"/>
  <c r="J82" i="21"/>
  <c r="K82" i="21" s="1"/>
  <c r="M81" i="21"/>
  <c r="P81" i="21" s="1"/>
  <c r="J81" i="21"/>
  <c r="K81" i="21" s="1"/>
  <c r="M80" i="21"/>
  <c r="P80" i="21" s="1"/>
  <c r="J80" i="21"/>
  <c r="K80" i="21" s="1"/>
  <c r="M79" i="21"/>
  <c r="P79" i="21" s="1"/>
  <c r="J79" i="21"/>
  <c r="K79" i="21" s="1"/>
  <c r="M78" i="21"/>
  <c r="P78" i="21" s="1"/>
  <c r="J78" i="21"/>
  <c r="K78" i="21" s="1"/>
  <c r="M77" i="21"/>
  <c r="J77" i="21"/>
  <c r="K77" i="21" s="1"/>
  <c r="M76" i="21"/>
  <c r="P76" i="21" s="1"/>
  <c r="J76" i="21"/>
  <c r="K76" i="21" s="1"/>
  <c r="M75" i="21"/>
  <c r="J75" i="21"/>
  <c r="K75" i="21" s="1"/>
  <c r="M74" i="21"/>
  <c r="P74" i="21" s="1"/>
  <c r="J74" i="21"/>
  <c r="K74" i="21" s="1"/>
  <c r="M73" i="21"/>
  <c r="P73" i="21" s="1"/>
  <c r="J73" i="21"/>
  <c r="K73" i="21" s="1"/>
  <c r="M72" i="21"/>
  <c r="P72" i="21" s="1"/>
  <c r="J72" i="21"/>
  <c r="K72" i="21" s="1"/>
  <c r="M71" i="21"/>
  <c r="J71" i="21"/>
  <c r="K71" i="21" s="1"/>
  <c r="M70" i="21"/>
  <c r="J70" i="21"/>
  <c r="I70" i="21"/>
  <c r="W69" i="21"/>
  <c r="M69" i="21"/>
  <c r="P69" i="21" s="1"/>
  <c r="J69" i="21"/>
  <c r="K69" i="21" s="1"/>
  <c r="AC64" i="21"/>
  <c r="AC62" i="21"/>
  <c r="M57" i="21"/>
  <c r="P57" i="21" s="1"/>
  <c r="J57" i="21"/>
  <c r="K57" i="21" s="1"/>
  <c r="M56" i="21"/>
  <c r="P56" i="21" s="1"/>
  <c r="J56" i="21"/>
  <c r="K56" i="21" s="1"/>
  <c r="M55" i="21"/>
  <c r="P55" i="21" s="1"/>
  <c r="J55" i="21"/>
  <c r="K55" i="21" s="1"/>
  <c r="M54" i="21"/>
  <c r="P54" i="21" s="1"/>
  <c r="J54" i="21"/>
  <c r="K54" i="21" s="1"/>
  <c r="M53" i="21"/>
  <c r="J53" i="21"/>
  <c r="K53" i="21" s="1"/>
  <c r="M52" i="21"/>
  <c r="J52" i="21"/>
  <c r="K52" i="21" s="1"/>
  <c r="M51" i="21"/>
  <c r="P51" i="21" s="1"/>
  <c r="J51" i="21"/>
  <c r="K51" i="21" s="1"/>
  <c r="M50" i="21"/>
  <c r="J50" i="21"/>
  <c r="K50" i="21" s="1"/>
  <c r="M49" i="21"/>
  <c r="P49" i="21" s="1"/>
  <c r="J49" i="21"/>
  <c r="K49" i="21" s="1"/>
  <c r="M48" i="21"/>
  <c r="P48" i="21" s="1"/>
  <c r="J48" i="21"/>
  <c r="K48" i="21" s="1"/>
  <c r="M47" i="21"/>
  <c r="J47" i="21"/>
  <c r="K47" i="21" s="1"/>
  <c r="M46" i="21"/>
  <c r="P46" i="21" s="1"/>
  <c r="J46" i="21"/>
  <c r="K46" i="21" s="1"/>
  <c r="M45" i="21"/>
  <c r="J45" i="21"/>
  <c r="K45" i="21" s="1"/>
  <c r="M44" i="21"/>
  <c r="P44" i="21" s="1"/>
  <c r="J44" i="21"/>
  <c r="K44" i="21" s="1"/>
  <c r="M43" i="21"/>
  <c r="P43" i="21" s="1"/>
  <c r="J43" i="21"/>
  <c r="K43" i="21" s="1"/>
  <c r="M42" i="21"/>
  <c r="J42" i="21"/>
  <c r="K42" i="21" s="1"/>
  <c r="M41" i="21"/>
  <c r="P41" i="21" s="1"/>
  <c r="J41" i="21"/>
  <c r="K41" i="21" s="1"/>
  <c r="M40" i="21"/>
  <c r="J40" i="21"/>
  <c r="K40" i="21" s="1"/>
  <c r="M39" i="21"/>
  <c r="P39" i="21" s="1"/>
  <c r="J39" i="21"/>
  <c r="K39" i="21" s="1"/>
  <c r="M38" i="21"/>
  <c r="P38" i="21" s="1"/>
  <c r="J38" i="21"/>
  <c r="I38" i="21"/>
  <c r="I39" i="21" s="1"/>
  <c r="W37" i="21"/>
  <c r="N37" i="21"/>
  <c r="N52" i="21" s="1"/>
  <c r="M37" i="21"/>
  <c r="J37" i="21"/>
  <c r="K37" i="21" s="1"/>
  <c r="AC31" i="21"/>
  <c r="AC29" i="21"/>
  <c r="N24" i="21"/>
  <c r="M24" i="21"/>
  <c r="P24" i="21" s="1"/>
  <c r="J24" i="21"/>
  <c r="K24" i="21" s="1"/>
  <c r="N23" i="21"/>
  <c r="M23" i="21"/>
  <c r="P23" i="21" s="1"/>
  <c r="J23" i="21"/>
  <c r="K23" i="21" s="1"/>
  <c r="N22" i="21"/>
  <c r="M22" i="21"/>
  <c r="J22" i="21"/>
  <c r="K22" i="21" s="1"/>
  <c r="N21" i="21"/>
  <c r="M21" i="21"/>
  <c r="P21" i="21" s="1"/>
  <c r="J21" i="21"/>
  <c r="K21" i="21" s="1"/>
  <c r="N20" i="21"/>
  <c r="M20" i="21"/>
  <c r="J20" i="21"/>
  <c r="K20" i="21" s="1"/>
  <c r="N19" i="21"/>
  <c r="M19" i="21"/>
  <c r="J19" i="21"/>
  <c r="K19" i="21" s="1"/>
  <c r="N18" i="21"/>
  <c r="M18" i="21"/>
  <c r="J18" i="21"/>
  <c r="K18" i="21" s="1"/>
  <c r="N17" i="21"/>
  <c r="M17" i="21"/>
  <c r="J17" i="21"/>
  <c r="K17" i="21" s="1"/>
  <c r="N16" i="21"/>
  <c r="M16" i="21"/>
  <c r="P16" i="21" s="1"/>
  <c r="J16" i="21"/>
  <c r="K16" i="21" s="1"/>
  <c r="N15" i="21"/>
  <c r="M15" i="21"/>
  <c r="P15" i="21" s="1"/>
  <c r="J15" i="21"/>
  <c r="K15" i="21" s="1"/>
  <c r="N14" i="21"/>
  <c r="M14" i="21"/>
  <c r="J14" i="21"/>
  <c r="K14" i="21" s="1"/>
  <c r="N13" i="21"/>
  <c r="M13" i="21"/>
  <c r="J13" i="21"/>
  <c r="K13" i="21" s="1"/>
  <c r="N12" i="21"/>
  <c r="M12" i="21"/>
  <c r="J12" i="21"/>
  <c r="K12" i="21" s="1"/>
  <c r="N11" i="21"/>
  <c r="M11" i="21"/>
  <c r="P11" i="21" s="1"/>
  <c r="J11" i="21"/>
  <c r="K11" i="21" s="1"/>
  <c r="N10" i="21"/>
  <c r="M10" i="21"/>
  <c r="P10" i="21" s="1"/>
  <c r="J10" i="21"/>
  <c r="K10" i="21" s="1"/>
  <c r="N9" i="21"/>
  <c r="M9" i="21"/>
  <c r="J9" i="21"/>
  <c r="K9" i="21" s="1"/>
  <c r="N8" i="21"/>
  <c r="M8" i="21"/>
  <c r="P8" i="21" s="1"/>
  <c r="J8" i="21"/>
  <c r="K8" i="21" s="1"/>
  <c r="N7" i="21"/>
  <c r="M7" i="21"/>
  <c r="J7" i="21"/>
  <c r="K7" i="21" s="1"/>
  <c r="N6" i="21"/>
  <c r="M6" i="21"/>
  <c r="P6" i="21" s="1"/>
  <c r="J6" i="21"/>
  <c r="K6" i="21" s="1"/>
  <c r="N5" i="21"/>
  <c r="M5" i="21"/>
  <c r="P5" i="21" s="1"/>
  <c r="J5" i="21"/>
  <c r="I5" i="21"/>
  <c r="W4" i="21"/>
  <c r="T5" i="21" s="1"/>
  <c r="M4" i="21"/>
  <c r="P4" i="21" s="1"/>
  <c r="J4" i="21"/>
  <c r="K4" i="21" s="1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C463" i="18"/>
  <c r="AC461" i="18"/>
  <c r="M456" i="18"/>
  <c r="P456" i="18" s="1"/>
  <c r="J456" i="18"/>
  <c r="K456" i="18" s="1"/>
  <c r="M455" i="18"/>
  <c r="P455" i="18" s="1"/>
  <c r="J455" i="18"/>
  <c r="K455" i="18" s="1"/>
  <c r="M454" i="18"/>
  <c r="P454" i="18" s="1"/>
  <c r="J454" i="18"/>
  <c r="K454" i="18" s="1"/>
  <c r="M453" i="18"/>
  <c r="P453" i="18" s="1"/>
  <c r="J453" i="18"/>
  <c r="K453" i="18" s="1"/>
  <c r="M452" i="18"/>
  <c r="P452" i="18" s="1"/>
  <c r="J452" i="18"/>
  <c r="K452" i="18" s="1"/>
  <c r="M451" i="18"/>
  <c r="P451" i="18" s="1"/>
  <c r="J451" i="18"/>
  <c r="K451" i="18" s="1"/>
  <c r="M450" i="18"/>
  <c r="P450" i="18" s="1"/>
  <c r="J450" i="18"/>
  <c r="K450" i="18" s="1"/>
  <c r="M449" i="18"/>
  <c r="P449" i="18" s="1"/>
  <c r="J449" i="18"/>
  <c r="K449" i="18" s="1"/>
  <c r="M448" i="18"/>
  <c r="P448" i="18" s="1"/>
  <c r="J448" i="18"/>
  <c r="K448" i="18" s="1"/>
  <c r="M447" i="18"/>
  <c r="J447" i="18"/>
  <c r="K447" i="18" s="1"/>
  <c r="M446" i="18"/>
  <c r="P446" i="18" s="1"/>
  <c r="J446" i="18"/>
  <c r="K446" i="18" s="1"/>
  <c r="M445" i="18"/>
  <c r="P445" i="18" s="1"/>
  <c r="J445" i="18"/>
  <c r="K445" i="18" s="1"/>
  <c r="M444" i="18"/>
  <c r="P444" i="18" s="1"/>
  <c r="J444" i="18"/>
  <c r="K444" i="18" s="1"/>
  <c r="M443" i="18"/>
  <c r="J443" i="18"/>
  <c r="K443" i="18" s="1"/>
  <c r="M442" i="18"/>
  <c r="P442" i="18" s="1"/>
  <c r="J442" i="18"/>
  <c r="K442" i="18" s="1"/>
  <c r="M441" i="18"/>
  <c r="P441" i="18" s="1"/>
  <c r="J441" i="18"/>
  <c r="K441" i="18" s="1"/>
  <c r="M440" i="18"/>
  <c r="J440" i="18"/>
  <c r="K440" i="18" s="1"/>
  <c r="M439" i="18"/>
  <c r="J439" i="18"/>
  <c r="K439" i="18" s="1"/>
  <c r="M438" i="18"/>
  <c r="J438" i="18"/>
  <c r="K438" i="18" s="1"/>
  <c r="M437" i="18"/>
  <c r="J437" i="18"/>
  <c r="I437" i="18"/>
  <c r="W436" i="18"/>
  <c r="N436" i="18"/>
  <c r="M436" i="18"/>
  <c r="J436" i="18"/>
  <c r="K436" i="18" s="1"/>
  <c r="AC432" i="18"/>
  <c r="AC430" i="18"/>
  <c r="M425" i="18"/>
  <c r="J425" i="18"/>
  <c r="K425" i="18" s="1"/>
  <c r="M424" i="18"/>
  <c r="P424" i="18" s="1"/>
  <c r="J424" i="18"/>
  <c r="K424" i="18" s="1"/>
  <c r="M423" i="18"/>
  <c r="P423" i="18" s="1"/>
  <c r="J423" i="18"/>
  <c r="K423" i="18" s="1"/>
  <c r="M422" i="18"/>
  <c r="P422" i="18" s="1"/>
  <c r="J422" i="18"/>
  <c r="K422" i="18" s="1"/>
  <c r="M421" i="18"/>
  <c r="P421" i="18" s="1"/>
  <c r="J421" i="18"/>
  <c r="K421" i="18" s="1"/>
  <c r="M420" i="18"/>
  <c r="P420" i="18" s="1"/>
  <c r="J420" i="18"/>
  <c r="K420" i="18" s="1"/>
  <c r="M419" i="18"/>
  <c r="P419" i="18" s="1"/>
  <c r="J419" i="18"/>
  <c r="K419" i="18" s="1"/>
  <c r="M418" i="18"/>
  <c r="P418" i="18" s="1"/>
  <c r="J418" i="18"/>
  <c r="K418" i="18" s="1"/>
  <c r="M417" i="18"/>
  <c r="J417" i="18"/>
  <c r="K417" i="18" s="1"/>
  <c r="M416" i="18"/>
  <c r="P416" i="18" s="1"/>
  <c r="J416" i="18"/>
  <c r="K416" i="18" s="1"/>
  <c r="M415" i="18"/>
  <c r="P415" i="18" s="1"/>
  <c r="J415" i="18"/>
  <c r="K415" i="18" s="1"/>
  <c r="M414" i="18"/>
  <c r="P414" i="18" s="1"/>
  <c r="J414" i="18"/>
  <c r="K414" i="18" s="1"/>
  <c r="M413" i="18"/>
  <c r="P413" i="18" s="1"/>
  <c r="J413" i="18"/>
  <c r="K413" i="18" s="1"/>
  <c r="M412" i="18"/>
  <c r="P412" i="18" s="1"/>
  <c r="J412" i="18"/>
  <c r="K412" i="18" s="1"/>
  <c r="M411" i="18"/>
  <c r="P411" i="18" s="1"/>
  <c r="J411" i="18"/>
  <c r="K411" i="18" s="1"/>
  <c r="M410" i="18"/>
  <c r="J410" i="18"/>
  <c r="K410" i="18" s="1"/>
  <c r="M409" i="18"/>
  <c r="P409" i="18" s="1"/>
  <c r="J409" i="18"/>
  <c r="K409" i="18" s="1"/>
  <c r="M408" i="18"/>
  <c r="P408" i="18" s="1"/>
  <c r="J408" i="18"/>
  <c r="K408" i="18" s="1"/>
  <c r="M407" i="18"/>
  <c r="J407" i="18"/>
  <c r="K407" i="18" s="1"/>
  <c r="N406" i="18"/>
  <c r="N438" i="18" s="1"/>
  <c r="M406" i="18"/>
  <c r="P406" i="18" s="1"/>
  <c r="J406" i="18"/>
  <c r="I406" i="18"/>
  <c r="I407" i="18" s="1"/>
  <c r="W405" i="18"/>
  <c r="T406" i="18" s="1"/>
  <c r="N405" i="18"/>
  <c r="N437" i="18" s="1"/>
  <c r="M405" i="18"/>
  <c r="J405" i="18"/>
  <c r="AC402" i="18"/>
  <c r="AC400" i="18"/>
  <c r="M395" i="18"/>
  <c r="J395" i="18"/>
  <c r="K395" i="18" s="1"/>
  <c r="M394" i="18"/>
  <c r="P394" i="18" s="1"/>
  <c r="J394" i="18"/>
  <c r="K394" i="18" s="1"/>
  <c r="M393" i="18"/>
  <c r="J393" i="18"/>
  <c r="K393" i="18" s="1"/>
  <c r="M392" i="18"/>
  <c r="P392" i="18" s="1"/>
  <c r="J392" i="18"/>
  <c r="K392" i="18" s="1"/>
  <c r="M391" i="18"/>
  <c r="P391" i="18" s="1"/>
  <c r="J391" i="18"/>
  <c r="K391" i="18" s="1"/>
  <c r="M390" i="18"/>
  <c r="P390" i="18" s="1"/>
  <c r="J390" i="18"/>
  <c r="K390" i="18" s="1"/>
  <c r="M389" i="18"/>
  <c r="P389" i="18" s="1"/>
  <c r="J389" i="18"/>
  <c r="K389" i="18" s="1"/>
  <c r="M388" i="18"/>
  <c r="J388" i="18"/>
  <c r="K388" i="18" s="1"/>
  <c r="M387" i="18"/>
  <c r="P387" i="18" s="1"/>
  <c r="J387" i="18"/>
  <c r="K387" i="18" s="1"/>
  <c r="M386" i="18"/>
  <c r="P386" i="18" s="1"/>
  <c r="J386" i="18"/>
  <c r="K386" i="18" s="1"/>
  <c r="M385" i="18"/>
  <c r="J385" i="18"/>
  <c r="K385" i="18" s="1"/>
  <c r="M384" i="18"/>
  <c r="P384" i="18" s="1"/>
  <c r="J384" i="18"/>
  <c r="K384" i="18" s="1"/>
  <c r="M383" i="18"/>
  <c r="J383" i="18"/>
  <c r="K383" i="18" s="1"/>
  <c r="M382" i="18"/>
  <c r="P382" i="18" s="1"/>
  <c r="J382" i="18"/>
  <c r="K382" i="18" s="1"/>
  <c r="M381" i="18"/>
  <c r="P381" i="18" s="1"/>
  <c r="J381" i="18"/>
  <c r="K381" i="18" s="1"/>
  <c r="M380" i="18"/>
  <c r="J380" i="18"/>
  <c r="K380" i="18" s="1"/>
  <c r="M379" i="18"/>
  <c r="P379" i="18" s="1"/>
  <c r="J379" i="18"/>
  <c r="K379" i="18" s="1"/>
  <c r="M378" i="18"/>
  <c r="J378" i="18"/>
  <c r="K378" i="18" s="1"/>
  <c r="M377" i="18"/>
  <c r="P377" i="18" s="1"/>
  <c r="J377" i="18"/>
  <c r="K377" i="18" s="1"/>
  <c r="N376" i="18"/>
  <c r="N408" i="18" s="1"/>
  <c r="N440" i="18" s="1"/>
  <c r="M376" i="18"/>
  <c r="P376" i="18" s="1"/>
  <c r="J376" i="18"/>
  <c r="I376" i="18"/>
  <c r="I377" i="18" s="1"/>
  <c r="W375" i="18"/>
  <c r="N375" i="18"/>
  <c r="N407" i="18" s="1"/>
  <c r="N439" i="18" s="1"/>
  <c r="M375" i="18"/>
  <c r="J375" i="18"/>
  <c r="K375" i="18" s="1"/>
  <c r="AC372" i="18"/>
  <c r="AC370" i="18"/>
  <c r="M365" i="18"/>
  <c r="J365" i="18"/>
  <c r="K365" i="18" s="1"/>
  <c r="M364" i="18"/>
  <c r="P364" i="18" s="1"/>
  <c r="J364" i="18"/>
  <c r="K364" i="18" s="1"/>
  <c r="M363" i="18"/>
  <c r="J363" i="18"/>
  <c r="K363" i="18" s="1"/>
  <c r="M362" i="18"/>
  <c r="P362" i="18" s="1"/>
  <c r="J362" i="18"/>
  <c r="K362" i="18" s="1"/>
  <c r="M361" i="18"/>
  <c r="P361" i="18" s="1"/>
  <c r="J361" i="18"/>
  <c r="K361" i="18" s="1"/>
  <c r="M360" i="18"/>
  <c r="P360" i="18" s="1"/>
  <c r="J360" i="18"/>
  <c r="K360" i="18" s="1"/>
  <c r="M359" i="18"/>
  <c r="J359" i="18"/>
  <c r="K359" i="18" s="1"/>
  <c r="M358" i="18"/>
  <c r="P358" i="18" s="1"/>
  <c r="J358" i="18"/>
  <c r="K358" i="18" s="1"/>
  <c r="M357" i="18"/>
  <c r="J357" i="18"/>
  <c r="K357" i="18" s="1"/>
  <c r="M356" i="18"/>
  <c r="P356" i="18" s="1"/>
  <c r="J356" i="18"/>
  <c r="K356" i="18" s="1"/>
  <c r="M355" i="18"/>
  <c r="J355" i="18"/>
  <c r="K355" i="18" s="1"/>
  <c r="M354" i="18"/>
  <c r="P354" i="18" s="1"/>
  <c r="J354" i="18"/>
  <c r="K354" i="18" s="1"/>
  <c r="M353" i="18"/>
  <c r="J353" i="18"/>
  <c r="K353" i="18" s="1"/>
  <c r="M352" i="18"/>
  <c r="P352" i="18" s="1"/>
  <c r="J352" i="18"/>
  <c r="K352" i="18" s="1"/>
  <c r="M351" i="18"/>
  <c r="P351" i="18" s="1"/>
  <c r="J351" i="18"/>
  <c r="K351" i="18" s="1"/>
  <c r="M350" i="18"/>
  <c r="J350" i="18"/>
  <c r="K350" i="18" s="1"/>
  <c r="M349" i="18"/>
  <c r="J349" i="18"/>
  <c r="K349" i="18" s="1"/>
  <c r="M348" i="18"/>
  <c r="P348" i="18" s="1"/>
  <c r="J348" i="18"/>
  <c r="K348" i="18" s="1"/>
  <c r="M347" i="18"/>
  <c r="P347" i="18" s="1"/>
  <c r="J347" i="18"/>
  <c r="K347" i="18" s="1"/>
  <c r="N346" i="18"/>
  <c r="N378" i="18" s="1"/>
  <c r="N410" i="18" s="1"/>
  <c r="M346" i="18"/>
  <c r="J346" i="18"/>
  <c r="I346" i="18"/>
  <c r="W345" i="18"/>
  <c r="N345" i="18"/>
  <c r="N377" i="18" s="1"/>
  <c r="N409" i="18" s="1"/>
  <c r="N441" i="18" s="1"/>
  <c r="M345" i="18"/>
  <c r="J345" i="18"/>
  <c r="K345" i="18" s="1"/>
  <c r="AC342" i="18"/>
  <c r="AC340" i="18"/>
  <c r="M335" i="18"/>
  <c r="J335" i="18"/>
  <c r="K335" i="18" s="1"/>
  <c r="M334" i="18"/>
  <c r="P334" i="18" s="1"/>
  <c r="J334" i="18"/>
  <c r="K334" i="18" s="1"/>
  <c r="M333" i="18"/>
  <c r="P333" i="18" s="1"/>
  <c r="J333" i="18"/>
  <c r="K333" i="18" s="1"/>
  <c r="M332" i="18"/>
  <c r="J332" i="18"/>
  <c r="K332" i="18" s="1"/>
  <c r="M331" i="18"/>
  <c r="P331" i="18" s="1"/>
  <c r="J331" i="18"/>
  <c r="K331" i="18" s="1"/>
  <c r="M330" i="18"/>
  <c r="J330" i="18"/>
  <c r="K330" i="18" s="1"/>
  <c r="M329" i="18"/>
  <c r="P329" i="18" s="1"/>
  <c r="J329" i="18"/>
  <c r="K329" i="18" s="1"/>
  <c r="M328" i="18"/>
  <c r="J328" i="18"/>
  <c r="K328" i="18" s="1"/>
  <c r="M327" i="18"/>
  <c r="P327" i="18" s="1"/>
  <c r="J327" i="18"/>
  <c r="K327" i="18" s="1"/>
  <c r="M326" i="18"/>
  <c r="P326" i="18" s="1"/>
  <c r="J326" i="18"/>
  <c r="K326" i="18" s="1"/>
  <c r="M325" i="18"/>
  <c r="J325" i="18"/>
  <c r="K325" i="18" s="1"/>
  <c r="M324" i="18"/>
  <c r="J324" i="18"/>
  <c r="K324" i="18" s="1"/>
  <c r="M323" i="18"/>
  <c r="J323" i="18"/>
  <c r="K323" i="18" s="1"/>
  <c r="M322" i="18"/>
  <c r="J322" i="18"/>
  <c r="K322" i="18" s="1"/>
  <c r="M321" i="18"/>
  <c r="P321" i="18" s="1"/>
  <c r="J321" i="18"/>
  <c r="K321" i="18" s="1"/>
  <c r="M320" i="18"/>
  <c r="P320" i="18" s="1"/>
  <c r="J320" i="18"/>
  <c r="K320" i="18" s="1"/>
  <c r="M319" i="18"/>
  <c r="P319" i="18" s="1"/>
  <c r="J319" i="18"/>
  <c r="K319" i="18" s="1"/>
  <c r="M318" i="18"/>
  <c r="P318" i="18" s="1"/>
  <c r="J318" i="18"/>
  <c r="K318" i="18" s="1"/>
  <c r="M317" i="18"/>
  <c r="P317" i="18" s="1"/>
  <c r="J317" i="18"/>
  <c r="K317" i="18" s="1"/>
  <c r="N316" i="18"/>
  <c r="N348" i="18" s="1"/>
  <c r="N380" i="18" s="1"/>
  <c r="M316" i="18"/>
  <c r="J316" i="18"/>
  <c r="I316" i="18"/>
  <c r="W315" i="18"/>
  <c r="T316" i="18" s="1"/>
  <c r="N315" i="18"/>
  <c r="N347" i="18" s="1"/>
  <c r="N379" i="18" s="1"/>
  <c r="M315" i="18"/>
  <c r="J315" i="18"/>
  <c r="K315" i="18" s="1"/>
  <c r="AC312" i="18"/>
  <c r="AC310" i="18"/>
  <c r="M305" i="18"/>
  <c r="J305" i="18"/>
  <c r="K305" i="18" s="1"/>
  <c r="M304" i="18"/>
  <c r="P304" i="18" s="1"/>
  <c r="J304" i="18"/>
  <c r="K304" i="18" s="1"/>
  <c r="M303" i="18"/>
  <c r="P303" i="18" s="1"/>
  <c r="J303" i="18"/>
  <c r="K303" i="18" s="1"/>
  <c r="M302" i="18"/>
  <c r="P302" i="18" s="1"/>
  <c r="J302" i="18"/>
  <c r="K302" i="18" s="1"/>
  <c r="M301" i="18"/>
  <c r="P301" i="18" s="1"/>
  <c r="J301" i="18"/>
  <c r="K301" i="18" s="1"/>
  <c r="M300" i="18"/>
  <c r="P300" i="18" s="1"/>
  <c r="J300" i="18"/>
  <c r="K300" i="18" s="1"/>
  <c r="M299" i="18"/>
  <c r="P299" i="18" s="1"/>
  <c r="J299" i="18"/>
  <c r="K299" i="18" s="1"/>
  <c r="M298" i="18"/>
  <c r="P298" i="18" s="1"/>
  <c r="J298" i="18"/>
  <c r="K298" i="18" s="1"/>
  <c r="M297" i="18"/>
  <c r="P297" i="18" s="1"/>
  <c r="J297" i="18"/>
  <c r="K297" i="18" s="1"/>
  <c r="M296" i="18"/>
  <c r="P296" i="18" s="1"/>
  <c r="J296" i="18"/>
  <c r="K296" i="18" s="1"/>
  <c r="M295" i="18"/>
  <c r="J295" i="18"/>
  <c r="K295" i="18" s="1"/>
  <c r="M294" i="18"/>
  <c r="P294" i="18" s="1"/>
  <c r="J294" i="18"/>
  <c r="K294" i="18" s="1"/>
  <c r="M293" i="18"/>
  <c r="P293" i="18" s="1"/>
  <c r="J293" i="18"/>
  <c r="K293" i="18" s="1"/>
  <c r="M292" i="18"/>
  <c r="J292" i="18"/>
  <c r="K292" i="18" s="1"/>
  <c r="M291" i="18"/>
  <c r="J291" i="18"/>
  <c r="K291" i="18" s="1"/>
  <c r="M290" i="18"/>
  <c r="J290" i="18"/>
  <c r="K290" i="18" s="1"/>
  <c r="M289" i="18"/>
  <c r="J289" i="18"/>
  <c r="K289" i="18" s="1"/>
  <c r="M288" i="18"/>
  <c r="P288" i="18" s="1"/>
  <c r="J288" i="18"/>
  <c r="K288" i="18" s="1"/>
  <c r="M287" i="18"/>
  <c r="P287" i="18" s="1"/>
  <c r="J287" i="18"/>
  <c r="K287" i="18" s="1"/>
  <c r="M286" i="18"/>
  <c r="J286" i="18"/>
  <c r="I286" i="18"/>
  <c r="W285" i="18"/>
  <c r="T286" i="18" s="1"/>
  <c r="N285" i="18"/>
  <c r="N317" i="18" s="1"/>
  <c r="N349" i="18" s="1"/>
  <c r="N381" i="18" s="1"/>
  <c r="M285" i="18"/>
  <c r="J285" i="18"/>
  <c r="K285" i="18" s="1"/>
  <c r="AC281" i="18"/>
  <c r="AC279" i="18"/>
  <c r="M274" i="18"/>
  <c r="J274" i="18"/>
  <c r="K274" i="18" s="1"/>
  <c r="M273" i="18"/>
  <c r="J273" i="18"/>
  <c r="K273" i="18" s="1"/>
  <c r="M272" i="18"/>
  <c r="P272" i="18" s="1"/>
  <c r="J272" i="18"/>
  <c r="K272" i="18" s="1"/>
  <c r="M271" i="18"/>
  <c r="J271" i="18"/>
  <c r="K271" i="18" s="1"/>
  <c r="M270" i="18"/>
  <c r="P270" i="18" s="1"/>
  <c r="J270" i="18"/>
  <c r="K270" i="18" s="1"/>
  <c r="M269" i="18"/>
  <c r="P269" i="18" s="1"/>
  <c r="J269" i="18"/>
  <c r="K269" i="18" s="1"/>
  <c r="M268" i="18"/>
  <c r="J268" i="18"/>
  <c r="K268" i="18" s="1"/>
  <c r="M267" i="18"/>
  <c r="J267" i="18"/>
  <c r="K267" i="18" s="1"/>
  <c r="M266" i="18"/>
  <c r="P266" i="18" s="1"/>
  <c r="J266" i="18"/>
  <c r="K266" i="18" s="1"/>
  <c r="M265" i="18"/>
  <c r="J265" i="18"/>
  <c r="K265" i="18" s="1"/>
  <c r="M264" i="18"/>
  <c r="P264" i="18" s="1"/>
  <c r="J264" i="18"/>
  <c r="K264" i="18" s="1"/>
  <c r="M263" i="18"/>
  <c r="J263" i="18"/>
  <c r="K263" i="18" s="1"/>
  <c r="M262" i="18"/>
  <c r="P262" i="18" s="1"/>
  <c r="J262" i="18"/>
  <c r="K262" i="18" s="1"/>
  <c r="M261" i="18"/>
  <c r="J261" i="18"/>
  <c r="K261" i="18" s="1"/>
  <c r="M260" i="18"/>
  <c r="P260" i="18" s="1"/>
  <c r="J260" i="18"/>
  <c r="K260" i="18" s="1"/>
  <c r="M259" i="18"/>
  <c r="J259" i="18"/>
  <c r="K259" i="18" s="1"/>
  <c r="M258" i="18"/>
  <c r="P258" i="18" s="1"/>
  <c r="J258" i="18"/>
  <c r="K258" i="18" s="1"/>
  <c r="M257" i="18"/>
  <c r="P257" i="18" s="1"/>
  <c r="J257" i="18"/>
  <c r="K257" i="18" s="1"/>
  <c r="M256" i="18"/>
  <c r="J256" i="18"/>
  <c r="K256" i="18" s="1"/>
  <c r="M255" i="18"/>
  <c r="P255" i="18" s="1"/>
  <c r="J255" i="18"/>
  <c r="I255" i="18"/>
  <c r="W254" i="18"/>
  <c r="N254" i="18"/>
  <c r="N286" i="18" s="1"/>
  <c r="N318" i="18" s="1"/>
  <c r="M254" i="18"/>
  <c r="J254" i="18"/>
  <c r="K254" i="18" s="1"/>
  <c r="AC250" i="18"/>
  <c r="AC248" i="18"/>
  <c r="M243" i="18"/>
  <c r="J243" i="18"/>
  <c r="K243" i="18" s="1"/>
  <c r="M242" i="18"/>
  <c r="P242" i="18" s="1"/>
  <c r="J242" i="18"/>
  <c r="K242" i="18" s="1"/>
  <c r="M241" i="18"/>
  <c r="J241" i="18"/>
  <c r="K241" i="18" s="1"/>
  <c r="M240" i="18"/>
  <c r="P240" i="18" s="1"/>
  <c r="J240" i="18"/>
  <c r="K240" i="18" s="1"/>
  <c r="M239" i="18"/>
  <c r="P239" i="18" s="1"/>
  <c r="J239" i="18"/>
  <c r="K239" i="18" s="1"/>
  <c r="M238" i="18"/>
  <c r="J238" i="18"/>
  <c r="K238" i="18" s="1"/>
  <c r="M237" i="18"/>
  <c r="P237" i="18" s="1"/>
  <c r="J237" i="18"/>
  <c r="K237" i="18" s="1"/>
  <c r="M236" i="18"/>
  <c r="P236" i="18" s="1"/>
  <c r="J236" i="18"/>
  <c r="K236" i="18" s="1"/>
  <c r="M235" i="18"/>
  <c r="P235" i="18" s="1"/>
  <c r="J235" i="18"/>
  <c r="K235" i="18" s="1"/>
  <c r="M234" i="18"/>
  <c r="P234" i="18" s="1"/>
  <c r="J234" i="18"/>
  <c r="K234" i="18" s="1"/>
  <c r="M233" i="18"/>
  <c r="J233" i="18"/>
  <c r="K233" i="18" s="1"/>
  <c r="M232" i="18"/>
  <c r="J232" i="18"/>
  <c r="K232" i="18" s="1"/>
  <c r="M231" i="18"/>
  <c r="P231" i="18" s="1"/>
  <c r="J231" i="18"/>
  <c r="K231" i="18" s="1"/>
  <c r="M230" i="18"/>
  <c r="P230" i="18" s="1"/>
  <c r="J230" i="18"/>
  <c r="K230" i="18" s="1"/>
  <c r="M229" i="18"/>
  <c r="P229" i="18" s="1"/>
  <c r="J229" i="18"/>
  <c r="K229" i="18" s="1"/>
  <c r="M228" i="18"/>
  <c r="J228" i="18"/>
  <c r="K228" i="18" s="1"/>
  <c r="M227" i="18"/>
  <c r="P227" i="18" s="1"/>
  <c r="J227" i="18"/>
  <c r="K227" i="18" s="1"/>
  <c r="M226" i="18"/>
  <c r="P226" i="18" s="1"/>
  <c r="J226" i="18"/>
  <c r="K226" i="18" s="1"/>
  <c r="M225" i="18"/>
  <c r="J225" i="18"/>
  <c r="K225" i="18" s="1"/>
  <c r="M224" i="18"/>
  <c r="P224" i="18" s="1"/>
  <c r="J224" i="18"/>
  <c r="I224" i="18"/>
  <c r="I225" i="18" s="1"/>
  <c r="I226" i="18" s="1"/>
  <c r="W223" i="18"/>
  <c r="N223" i="18"/>
  <c r="N255" i="18" s="1"/>
  <c r="M223" i="18"/>
  <c r="J223" i="18"/>
  <c r="K223" i="18" s="1"/>
  <c r="AC219" i="18"/>
  <c r="AC217" i="18"/>
  <c r="M212" i="18"/>
  <c r="P212" i="18" s="1"/>
  <c r="J212" i="18"/>
  <c r="K212" i="18" s="1"/>
  <c r="M211" i="18"/>
  <c r="P211" i="18" s="1"/>
  <c r="J211" i="18"/>
  <c r="K211" i="18" s="1"/>
  <c r="M210" i="18"/>
  <c r="J210" i="18"/>
  <c r="K210" i="18" s="1"/>
  <c r="M209" i="18"/>
  <c r="J209" i="18"/>
  <c r="K209" i="18" s="1"/>
  <c r="M208" i="18"/>
  <c r="P208" i="18" s="1"/>
  <c r="J208" i="18"/>
  <c r="K208" i="18" s="1"/>
  <c r="M207" i="18"/>
  <c r="J207" i="18"/>
  <c r="K207" i="18" s="1"/>
  <c r="M206" i="18"/>
  <c r="P206" i="18" s="1"/>
  <c r="J206" i="18"/>
  <c r="K206" i="18" s="1"/>
  <c r="M205" i="18"/>
  <c r="J205" i="18"/>
  <c r="K205" i="18" s="1"/>
  <c r="M204" i="18"/>
  <c r="J204" i="18"/>
  <c r="K204" i="18" s="1"/>
  <c r="M203" i="18"/>
  <c r="P203" i="18" s="1"/>
  <c r="J203" i="18"/>
  <c r="K203" i="18" s="1"/>
  <c r="M202" i="18"/>
  <c r="J202" i="18"/>
  <c r="K202" i="18" s="1"/>
  <c r="M201" i="18"/>
  <c r="P201" i="18" s="1"/>
  <c r="J201" i="18"/>
  <c r="K201" i="18" s="1"/>
  <c r="M200" i="18"/>
  <c r="J200" i="18"/>
  <c r="K200" i="18" s="1"/>
  <c r="M199" i="18"/>
  <c r="J199" i="18"/>
  <c r="K199" i="18" s="1"/>
  <c r="M198" i="18"/>
  <c r="P198" i="18" s="1"/>
  <c r="J198" i="18"/>
  <c r="K198" i="18" s="1"/>
  <c r="M197" i="18"/>
  <c r="P197" i="18" s="1"/>
  <c r="J197" i="18"/>
  <c r="K197" i="18" s="1"/>
  <c r="M196" i="18"/>
  <c r="P196" i="18" s="1"/>
  <c r="J196" i="18"/>
  <c r="K196" i="18" s="1"/>
  <c r="M195" i="18"/>
  <c r="P195" i="18" s="1"/>
  <c r="J195" i="18"/>
  <c r="K195" i="18" s="1"/>
  <c r="M194" i="18"/>
  <c r="P194" i="18" s="1"/>
  <c r="J194" i="18"/>
  <c r="K194" i="18" s="1"/>
  <c r="N193" i="18"/>
  <c r="N225" i="18" s="1"/>
  <c r="N257" i="18" s="1"/>
  <c r="N289" i="18" s="1"/>
  <c r="N321" i="18" s="1"/>
  <c r="N353" i="18" s="1"/>
  <c r="N385" i="18" s="1"/>
  <c r="N417" i="18" s="1"/>
  <c r="N449" i="18" s="1"/>
  <c r="M193" i="18"/>
  <c r="P193" i="18" s="1"/>
  <c r="J193" i="18"/>
  <c r="I193" i="18"/>
  <c r="W192" i="18"/>
  <c r="T193" i="18" s="1"/>
  <c r="N192" i="18"/>
  <c r="N224" i="18" s="1"/>
  <c r="N256" i="18" s="1"/>
  <c r="N288" i="18" s="1"/>
  <c r="N320" i="18" s="1"/>
  <c r="M192" i="18"/>
  <c r="P192" i="18" s="1"/>
  <c r="J192" i="18"/>
  <c r="K192" i="18" s="1"/>
  <c r="AC189" i="18"/>
  <c r="AC187" i="18"/>
  <c r="M182" i="18"/>
  <c r="P182" i="18" s="1"/>
  <c r="J182" i="18"/>
  <c r="K182" i="18" s="1"/>
  <c r="M181" i="18"/>
  <c r="P181" i="18" s="1"/>
  <c r="J181" i="18"/>
  <c r="K181" i="18" s="1"/>
  <c r="M180" i="18"/>
  <c r="P180" i="18" s="1"/>
  <c r="J180" i="18"/>
  <c r="K180" i="18" s="1"/>
  <c r="M179" i="18"/>
  <c r="P179" i="18" s="1"/>
  <c r="J179" i="18"/>
  <c r="K179" i="18" s="1"/>
  <c r="M178" i="18"/>
  <c r="P178" i="18" s="1"/>
  <c r="J178" i="18"/>
  <c r="K178" i="18" s="1"/>
  <c r="M177" i="18"/>
  <c r="J177" i="18"/>
  <c r="K177" i="18" s="1"/>
  <c r="M176" i="18"/>
  <c r="J176" i="18"/>
  <c r="K176" i="18" s="1"/>
  <c r="M175" i="18"/>
  <c r="J175" i="18"/>
  <c r="K175" i="18" s="1"/>
  <c r="M174" i="18"/>
  <c r="P174" i="18" s="1"/>
  <c r="J174" i="18"/>
  <c r="K174" i="18" s="1"/>
  <c r="M173" i="18"/>
  <c r="P173" i="18" s="1"/>
  <c r="J173" i="18"/>
  <c r="K173" i="18" s="1"/>
  <c r="M172" i="18"/>
  <c r="J172" i="18"/>
  <c r="K172" i="18" s="1"/>
  <c r="M171" i="18"/>
  <c r="P171" i="18" s="1"/>
  <c r="J171" i="18"/>
  <c r="K171" i="18" s="1"/>
  <c r="M170" i="18"/>
  <c r="P170" i="18" s="1"/>
  <c r="J170" i="18"/>
  <c r="K170" i="18" s="1"/>
  <c r="M169" i="18"/>
  <c r="P169" i="18" s="1"/>
  <c r="J169" i="18"/>
  <c r="K169" i="18" s="1"/>
  <c r="M168" i="18"/>
  <c r="J168" i="18"/>
  <c r="K168" i="18" s="1"/>
  <c r="M167" i="18"/>
  <c r="P167" i="18" s="1"/>
  <c r="J167" i="18"/>
  <c r="K167" i="18" s="1"/>
  <c r="M166" i="18"/>
  <c r="P166" i="18" s="1"/>
  <c r="J166" i="18"/>
  <c r="K166" i="18" s="1"/>
  <c r="M165" i="18"/>
  <c r="P165" i="18" s="1"/>
  <c r="J165" i="18"/>
  <c r="K165" i="18" s="1"/>
  <c r="M164" i="18"/>
  <c r="P164" i="18" s="1"/>
  <c r="J164" i="18"/>
  <c r="K164" i="18" s="1"/>
  <c r="N163" i="18"/>
  <c r="N195" i="18" s="1"/>
  <c r="M163" i="18"/>
  <c r="P163" i="18" s="1"/>
  <c r="J163" i="18"/>
  <c r="I163" i="18"/>
  <c r="I164" i="18" s="1"/>
  <c r="W162" i="18"/>
  <c r="N162" i="18"/>
  <c r="N194" i="18" s="1"/>
  <c r="M162" i="18"/>
  <c r="J162" i="18"/>
  <c r="K162" i="18" s="1"/>
  <c r="AC159" i="18"/>
  <c r="AC157" i="18"/>
  <c r="M152" i="18"/>
  <c r="P152" i="18" s="1"/>
  <c r="J152" i="18"/>
  <c r="K152" i="18" s="1"/>
  <c r="M151" i="18"/>
  <c r="P151" i="18" s="1"/>
  <c r="J151" i="18"/>
  <c r="K151" i="18" s="1"/>
  <c r="M150" i="18"/>
  <c r="J150" i="18"/>
  <c r="K150" i="18" s="1"/>
  <c r="M149" i="18"/>
  <c r="P149" i="18" s="1"/>
  <c r="J149" i="18"/>
  <c r="K149" i="18" s="1"/>
  <c r="M148" i="18"/>
  <c r="J148" i="18"/>
  <c r="K148" i="18" s="1"/>
  <c r="M147" i="18"/>
  <c r="J147" i="18"/>
  <c r="K147" i="18" s="1"/>
  <c r="M146" i="18"/>
  <c r="J146" i="18"/>
  <c r="K146" i="18" s="1"/>
  <c r="M145" i="18"/>
  <c r="J145" i="18"/>
  <c r="K145" i="18" s="1"/>
  <c r="M144" i="18"/>
  <c r="P144" i="18" s="1"/>
  <c r="J144" i="18"/>
  <c r="K144" i="18" s="1"/>
  <c r="M143" i="18"/>
  <c r="J143" i="18"/>
  <c r="K143" i="18" s="1"/>
  <c r="M142" i="18"/>
  <c r="P142" i="18" s="1"/>
  <c r="J142" i="18"/>
  <c r="K142" i="18" s="1"/>
  <c r="M141" i="18"/>
  <c r="P141" i="18" s="1"/>
  <c r="J141" i="18"/>
  <c r="K141" i="18" s="1"/>
  <c r="M140" i="18"/>
  <c r="J140" i="18"/>
  <c r="K140" i="18" s="1"/>
  <c r="M139" i="18"/>
  <c r="P139" i="18" s="1"/>
  <c r="J139" i="18"/>
  <c r="K139" i="18" s="1"/>
  <c r="M138" i="18"/>
  <c r="P138" i="18" s="1"/>
  <c r="J138" i="18"/>
  <c r="K138" i="18" s="1"/>
  <c r="M137" i="18"/>
  <c r="P137" i="18" s="1"/>
  <c r="J137" i="18"/>
  <c r="K137" i="18" s="1"/>
  <c r="M136" i="18"/>
  <c r="P136" i="18" s="1"/>
  <c r="J136" i="18"/>
  <c r="K136" i="18" s="1"/>
  <c r="M135" i="18"/>
  <c r="J135" i="18"/>
  <c r="K135" i="18" s="1"/>
  <c r="M134" i="18"/>
  <c r="P134" i="18" s="1"/>
  <c r="J134" i="18"/>
  <c r="K134" i="18" s="1"/>
  <c r="M133" i="18"/>
  <c r="J133" i="18"/>
  <c r="I133" i="18"/>
  <c r="I134" i="18" s="1"/>
  <c r="I135" i="18" s="1"/>
  <c r="I136" i="18" s="1"/>
  <c r="I137" i="18" s="1"/>
  <c r="W132" i="18"/>
  <c r="T133" i="18" s="1"/>
  <c r="N132" i="18"/>
  <c r="N164" i="18" s="1"/>
  <c r="N196" i="18" s="1"/>
  <c r="N228" i="18" s="1"/>
  <c r="N260" i="18" s="1"/>
  <c r="N292" i="18" s="1"/>
  <c r="N324" i="18" s="1"/>
  <c r="N356" i="18" s="1"/>
  <c r="M132" i="18"/>
  <c r="J132" i="18"/>
  <c r="K132" i="18" s="1"/>
  <c r="AC128" i="18"/>
  <c r="AC126" i="18"/>
  <c r="M121" i="18"/>
  <c r="J121" i="18"/>
  <c r="K121" i="18" s="1"/>
  <c r="M120" i="18"/>
  <c r="P120" i="18" s="1"/>
  <c r="J120" i="18"/>
  <c r="K120" i="18" s="1"/>
  <c r="M119" i="18"/>
  <c r="P119" i="18" s="1"/>
  <c r="J119" i="18"/>
  <c r="K119" i="18" s="1"/>
  <c r="M118" i="18"/>
  <c r="P118" i="18" s="1"/>
  <c r="J118" i="18"/>
  <c r="K118" i="18" s="1"/>
  <c r="M117" i="18"/>
  <c r="P117" i="18" s="1"/>
  <c r="J117" i="18"/>
  <c r="K117" i="18" s="1"/>
  <c r="M116" i="18"/>
  <c r="J116" i="18"/>
  <c r="K116" i="18" s="1"/>
  <c r="M115" i="18"/>
  <c r="P115" i="18" s="1"/>
  <c r="J115" i="18"/>
  <c r="K115" i="18" s="1"/>
  <c r="M114" i="18"/>
  <c r="P114" i="18" s="1"/>
  <c r="J114" i="18"/>
  <c r="K114" i="18" s="1"/>
  <c r="M113" i="18"/>
  <c r="P113" i="18" s="1"/>
  <c r="J113" i="18"/>
  <c r="K113" i="18" s="1"/>
  <c r="M112" i="18"/>
  <c r="J112" i="18"/>
  <c r="K112" i="18" s="1"/>
  <c r="M111" i="18"/>
  <c r="P111" i="18" s="1"/>
  <c r="J111" i="18"/>
  <c r="K111" i="18" s="1"/>
  <c r="M110" i="18"/>
  <c r="J110" i="18"/>
  <c r="K110" i="18" s="1"/>
  <c r="M109" i="18"/>
  <c r="P109" i="18" s="1"/>
  <c r="J109" i="18"/>
  <c r="K109" i="18" s="1"/>
  <c r="M108" i="18"/>
  <c r="J108" i="18"/>
  <c r="K108" i="18" s="1"/>
  <c r="M107" i="18"/>
  <c r="P107" i="18" s="1"/>
  <c r="J107" i="18"/>
  <c r="K107" i="18" s="1"/>
  <c r="M106" i="18"/>
  <c r="P106" i="18" s="1"/>
  <c r="J106" i="18"/>
  <c r="K106" i="18" s="1"/>
  <c r="M105" i="18"/>
  <c r="J105" i="18"/>
  <c r="K105" i="18" s="1"/>
  <c r="M104" i="18"/>
  <c r="P104" i="18" s="1"/>
  <c r="J104" i="18"/>
  <c r="K104" i="18" s="1"/>
  <c r="M103" i="18"/>
  <c r="P103" i="18" s="1"/>
  <c r="J103" i="18"/>
  <c r="K103" i="18" s="1"/>
  <c r="M102" i="18"/>
  <c r="P102" i="18" s="1"/>
  <c r="J102" i="18"/>
  <c r="I102" i="18"/>
  <c r="I103" i="18" s="1"/>
  <c r="W101" i="18"/>
  <c r="T102" i="18" s="1"/>
  <c r="M101" i="18"/>
  <c r="P101" i="18" s="1"/>
  <c r="J101" i="18"/>
  <c r="K101" i="18" s="1"/>
  <c r="AC96" i="18"/>
  <c r="AC94" i="18"/>
  <c r="M89" i="18"/>
  <c r="J89" i="18"/>
  <c r="K89" i="18" s="1"/>
  <c r="M88" i="18"/>
  <c r="P88" i="18" s="1"/>
  <c r="J88" i="18"/>
  <c r="K88" i="18" s="1"/>
  <c r="M87" i="18"/>
  <c r="J87" i="18"/>
  <c r="K87" i="18" s="1"/>
  <c r="M86" i="18"/>
  <c r="J86" i="18"/>
  <c r="K86" i="18" s="1"/>
  <c r="M85" i="18"/>
  <c r="J85" i="18"/>
  <c r="K85" i="18" s="1"/>
  <c r="M84" i="18"/>
  <c r="J84" i="18"/>
  <c r="K84" i="18" s="1"/>
  <c r="M83" i="18"/>
  <c r="P83" i="18" s="1"/>
  <c r="J83" i="18"/>
  <c r="K83" i="18" s="1"/>
  <c r="M82" i="18"/>
  <c r="P82" i="18" s="1"/>
  <c r="J82" i="18"/>
  <c r="K82" i="18" s="1"/>
  <c r="M81" i="18"/>
  <c r="P81" i="18" s="1"/>
  <c r="J81" i="18"/>
  <c r="K81" i="18" s="1"/>
  <c r="M80" i="18"/>
  <c r="P80" i="18" s="1"/>
  <c r="J80" i="18"/>
  <c r="K80" i="18" s="1"/>
  <c r="M79" i="18"/>
  <c r="P79" i="18" s="1"/>
  <c r="J79" i="18"/>
  <c r="K79" i="18" s="1"/>
  <c r="M78" i="18"/>
  <c r="J78" i="18"/>
  <c r="K78" i="18" s="1"/>
  <c r="M77" i="18"/>
  <c r="P77" i="18" s="1"/>
  <c r="J77" i="18"/>
  <c r="K77" i="18" s="1"/>
  <c r="M76" i="18"/>
  <c r="J76" i="18"/>
  <c r="K76" i="18" s="1"/>
  <c r="M75" i="18"/>
  <c r="J75" i="18"/>
  <c r="K75" i="18" s="1"/>
  <c r="M74" i="18"/>
  <c r="J74" i="18"/>
  <c r="K74" i="18" s="1"/>
  <c r="M73" i="18"/>
  <c r="P73" i="18" s="1"/>
  <c r="J73" i="18"/>
  <c r="K73" i="18" s="1"/>
  <c r="M72" i="18"/>
  <c r="J72" i="18"/>
  <c r="K72" i="18" s="1"/>
  <c r="M71" i="18"/>
  <c r="J71" i="18"/>
  <c r="K71" i="18" s="1"/>
  <c r="M70" i="18"/>
  <c r="P70" i="18" s="1"/>
  <c r="J70" i="18"/>
  <c r="I70" i="18"/>
  <c r="W69" i="18"/>
  <c r="M69" i="18"/>
  <c r="J69" i="18"/>
  <c r="K69" i="18" s="1"/>
  <c r="AC64" i="18"/>
  <c r="AC62" i="18"/>
  <c r="M57" i="18"/>
  <c r="J57" i="18"/>
  <c r="K57" i="18" s="1"/>
  <c r="M56" i="18"/>
  <c r="J56" i="18"/>
  <c r="K56" i="18" s="1"/>
  <c r="M55" i="18"/>
  <c r="J55" i="18"/>
  <c r="K55" i="18" s="1"/>
  <c r="M54" i="18"/>
  <c r="J54" i="18"/>
  <c r="K54" i="18" s="1"/>
  <c r="M53" i="18"/>
  <c r="P53" i="18" s="1"/>
  <c r="J53" i="18"/>
  <c r="K53" i="18" s="1"/>
  <c r="M52" i="18"/>
  <c r="J52" i="18"/>
  <c r="K52" i="18" s="1"/>
  <c r="M51" i="18"/>
  <c r="P51" i="18" s="1"/>
  <c r="J51" i="18"/>
  <c r="K51" i="18" s="1"/>
  <c r="M50" i="18"/>
  <c r="J50" i="18"/>
  <c r="K50" i="18" s="1"/>
  <c r="M49" i="18"/>
  <c r="J49" i="18"/>
  <c r="K49" i="18" s="1"/>
  <c r="M48" i="18"/>
  <c r="J48" i="18"/>
  <c r="K48" i="18" s="1"/>
  <c r="M47" i="18"/>
  <c r="P47" i="18" s="1"/>
  <c r="J47" i="18"/>
  <c r="K47" i="18" s="1"/>
  <c r="M46" i="18"/>
  <c r="J46" i="18"/>
  <c r="K46" i="18" s="1"/>
  <c r="M45" i="18"/>
  <c r="P45" i="18" s="1"/>
  <c r="J45" i="18"/>
  <c r="K45" i="18" s="1"/>
  <c r="M44" i="18"/>
  <c r="P44" i="18" s="1"/>
  <c r="J44" i="18"/>
  <c r="K44" i="18" s="1"/>
  <c r="M43" i="18"/>
  <c r="P43" i="18" s="1"/>
  <c r="J43" i="18"/>
  <c r="K43" i="18" s="1"/>
  <c r="M42" i="18"/>
  <c r="J42" i="18"/>
  <c r="K42" i="18" s="1"/>
  <c r="M41" i="18"/>
  <c r="J41" i="18"/>
  <c r="K41" i="18" s="1"/>
  <c r="M40" i="18"/>
  <c r="P40" i="18" s="1"/>
  <c r="J40" i="18"/>
  <c r="K40" i="18" s="1"/>
  <c r="M39" i="18"/>
  <c r="J39" i="18"/>
  <c r="K39" i="18" s="1"/>
  <c r="M38" i="18"/>
  <c r="P38" i="18" s="1"/>
  <c r="J38" i="18"/>
  <c r="I38" i="18"/>
  <c r="I39" i="18" s="1"/>
  <c r="I40" i="18" s="1"/>
  <c r="W37" i="18"/>
  <c r="N37" i="18"/>
  <c r="N85" i="18" s="1"/>
  <c r="N117" i="18" s="1"/>
  <c r="M37" i="18"/>
  <c r="P37" i="18" s="1"/>
  <c r="J37" i="18"/>
  <c r="K37" i="18" s="1"/>
  <c r="AC31" i="18"/>
  <c r="AC29" i="18"/>
  <c r="N24" i="18"/>
  <c r="M24" i="18"/>
  <c r="P24" i="18" s="1"/>
  <c r="J24" i="18"/>
  <c r="K24" i="18" s="1"/>
  <c r="N23" i="18"/>
  <c r="M23" i="18"/>
  <c r="P23" i="18" s="1"/>
  <c r="J23" i="18"/>
  <c r="K23" i="18" s="1"/>
  <c r="N22" i="18"/>
  <c r="M22" i="18"/>
  <c r="J22" i="18"/>
  <c r="K22" i="18" s="1"/>
  <c r="N21" i="18"/>
  <c r="M21" i="18"/>
  <c r="J21" i="18"/>
  <c r="K21" i="18" s="1"/>
  <c r="N20" i="18"/>
  <c r="M20" i="18"/>
  <c r="P20" i="18" s="1"/>
  <c r="J20" i="18"/>
  <c r="K20" i="18" s="1"/>
  <c r="N19" i="18"/>
  <c r="M19" i="18"/>
  <c r="J19" i="18"/>
  <c r="K19" i="18" s="1"/>
  <c r="N18" i="18"/>
  <c r="M18" i="18"/>
  <c r="P18" i="18" s="1"/>
  <c r="J18" i="18"/>
  <c r="K18" i="18" s="1"/>
  <c r="N17" i="18"/>
  <c r="M17" i="18"/>
  <c r="J17" i="18"/>
  <c r="K17" i="18" s="1"/>
  <c r="N16" i="18"/>
  <c r="M16" i="18"/>
  <c r="P16" i="18" s="1"/>
  <c r="J16" i="18"/>
  <c r="K16" i="18" s="1"/>
  <c r="N15" i="18"/>
  <c r="M15" i="18"/>
  <c r="P15" i="18" s="1"/>
  <c r="J15" i="18"/>
  <c r="K15" i="18" s="1"/>
  <c r="N14" i="18"/>
  <c r="M14" i="18"/>
  <c r="J14" i="18"/>
  <c r="K14" i="18" s="1"/>
  <c r="N13" i="18"/>
  <c r="M13" i="18"/>
  <c r="P13" i="18" s="1"/>
  <c r="J13" i="18"/>
  <c r="K13" i="18" s="1"/>
  <c r="N12" i="18"/>
  <c r="M12" i="18"/>
  <c r="J12" i="18"/>
  <c r="K12" i="18" s="1"/>
  <c r="N11" i="18"/>
  <c r="M11" i="18"/>
  <c r="J11" i="18"/>
  <c r="K11" i="18" s="1"/>
  <c r="N10" i="18"/>
  <c r="M10" i="18"/>
  <c r="P10" i="18" s="1"/>
  <c r="J10" i="18"/>
  <c r="K10" i="18" s="1"/>
  <c r="N9" i="18"/>
  <c r="M9" i="18"/>
  <c r="J9" i="18"/>
  <c r="K9" i="18" s="1"/>
  <c r="N8" i="18"/>
  <c r="M8" i="18"/>
  <c r="J8" i="18"/>
  <c r="K8" i="18" s="1"/>
  <c r="N7" i="18"/>
  <c r="M7" i="18"/>
  <c r="P7" i="18" s="1"/>
  <c r="J7" i="18"/>
  <c r="K7" i="18" s="1"/>
  <c r="N6" i="18"/>
  <c r="M6" i="18"/>
  <c r="P6" i="18" s="1"/>
  <c r="J6" i="18"/>
  <c r="K6" i="18" s="1"/>
  <c r="N5" i="18"/>
  <c r="M5" i="18"/>
  <c r="J5" i="18"/>
  <c r="I5" i="18"/>
  <c r="I6" i="18" s="1"/>
  <c r="I7" i="18" s="1"/>
  <c r="W4" i="18"/>
  <c r="M4" i="18"/>
  <c r="P4" i="18" s="1"/>
  <c r="J4" i="18"/>
  <c r="K4" i="18" s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C463" i="15"/>
  <c r="AC461" i="15"/>
  <c r="M456" i="15"/>
  <c r="J456" i="15"/>
  <c r="K456" i="15" s="1"/>
  <c r="M455" i="15"/>
  <c r="P455" i="15" s="1"/>
  <c r="J455" i="15"/>
  <c r="K455" i="15" s="1"/>
  <c r="M454" i="15"/>
  <c r="P454" i="15" s="1"/>
  <c r="J454" i="15"/>
  <c r="K454" i="15" s="1"/>
  <c r="M453" i="15"/>
  <c r="P453" i="15" s="1"/>
  <c r="J453" i="15"/>
  <c r="K453" i="15" s="1"/>
  <c r="M452" i="15"/>
  <c r="P452" i="15" s="1"/>
  <c r="J452" i="15"/>
  <c r="K452" i="15" s="1"/>
  <c r="M451" i="15"/>
  <c r="J451" i="15"/>
  <c r="K451" i="15" s="1"/>
  <c r="M450" i="15"/>
  <c r="J450" i="15"/>
  <c r="K450" i="15" s="1"/>
  <c r="M449" i="15"/>
  <c r="P449" i="15" s="1"/>
  <c r="J449" i="15"/>
  <c r="K449" i="15" s="1"/>
  <c r="M448" i="15"/>
  <c r="J448" i="15"/>
  <c r="K448" i="15" s="1"/>
  <c r="M447" i="15"/>
  <c r="J447" i="15"/>
  <c r="K447" i="15" s="1"/>
  <c r="M446" i="15"/>
  <c r="P446" i="15" s="1"/>
  <c r="J446" i="15"/>
  <c r="K446" i="15" s="1"/>
  <c r="M445" i="15"/>
  <c r="P445" i="15" s="1"/>
  <c r="J445" i="15"/>
  <c r="K445" i="15" s="1"/>
  <c r="M444" i="15"/>
  <c r="P444" i="15" s="1"/>
  <c r="J444" i="15"/>
  <c r="K444" i="15" s="1"/>
  <c r="M443" i="15"/>
  <c r="P443" i="15" s="1"/>
  <c r="J443" i="15"/>
  <c r="K443" i="15" s="1"/>
  <c r="M442" i="15"/>
  <c r="P442" i="15" s="1"/>
  <c r="J442" i="15"/>
  <c r="K442" i="15" s="1"/>
  <c r="M441" i="15"/>
  <c r="P441" i="15" s="1"/>
  <c r="J441" i="15"/>
  <c r="K441" i="15" s="1"/>
  <c r="M440" i="15"/>
  <c r="J440" i="15"/>
  <c r="K440" i="15" s="1"/>
  <c r="M439" i="15"/>
  <c r="P439" i="15" s="1"/>
  <c r="J439" i="15"/>
  <c r="K439" i="15" s="1"/>
  <c r="M438" i="15"/>
  <c r="J438" i="15"/>
  <c r="K438" i="15" s="1"/>
  <c r="M437" i="15"/>
  <c r="P437" i="15" s="1"/>
  <c r="J437" i="15"/>
  <c r="I437" i="15"/>
  <c r="W436" i="15"/>
  <c r="T437" i="15" s="1"/>
  <c r="N436" i="15"/>
  <c r="M436" i="15"/>
  <c r="P436" i="15" s="1"/>
  <c r="J436" i="15"/>
  <c r="K436" i="15" s="1"/>
  <c r="AC432" i="15"/>
  <c r="AC430" i="15"/>
  <c r="M425" i="15"/>
  <c r="J425" i="15"/>
  <c r="K425" i="15" s="1"/>
  <c r="M424" i="15"/>
  <c r="J424" i="15"/>
  <c r="K424" i="15" s="1"/>
  <c r="M423" i="15"/>
  <c r="P423" i="15" s="1"/>
  <c r="J423" i="15"/>
  <c r="K423" i="15" s="1"/>
  <c r="M422" i="15"/>
  <c r="J422" i="15"/>
  <c r="K422" i="15" s="1"/>
  <c r="M421" i="15"/>
  <c r="J421" i="15"/>
  <c r="K421" i="15" s="1"/>
  <c r="M420" i="15"/>
  <c r="J420" i="15"/>
  <c r="K420" i="15" s="1"/>
  <c r="M419" i="15"/>
  <c r="P419" i="15" s="1"/>
  <c r="J419" i="15"/>
  <c r="K419" i="15" s="1"/>
  <c r="M418" i="15"/>
  <c r="P418" i="15" s="1"/>
  <c r="J418" i="15"/>
  <c r="K418" i="15" s="1"/>
  <c r="M417" i="15"/>
  <c r="J417" i="15"/>
  <c r="K417" i="15" s="1"/>
  <c r="M416" i="15"/>
  <c r="P416" i="15" s="1"/>
  <c r="J416" i="15"/>
  <c r="K416" i="15" s="1"/>
  <c r="M415" i="15"/>
  <c r="P415" i="15" s="1"/>
  <c r="J415" i="15"/>
  <c r="K415" i="15" s="1"/>
  <c r="M414" i="15"/>
  <c r="P414" i="15" s="1"/>
  <c r="J414" i="15"/>
  <c r="K414" i="15" s="1"/>
  <c r="M413" i="15"/>
  <c r="P413" i="15" s="1"/>
  <c r="J413" i="15"/>
  <c r="K413" i="15" s="1"/>
  <c r="M412" i="15"/>
  <c r="P412" i="15" s="1"/>
  <c r="J412" i="15"/>
  <c r="K412" i="15" s="1"/>
  <c r="M411" i="15"/>
  <c r="J411" i="15"/>
  <c r="K411" i="15" s="1"/>
  <c r="M410" i="15"/>
  <c r="J410" i="15"/>
  <c r="K410" i="15" s="1"/>
  <c r="M409" i="15"/>
  <c r="P409" i="15" s="1"/>
  <c r="J409" i="15"/>
  <c r="K409" i="15" s="1"/>
  <c r="M408" i="15"/>
  <c r="J408" i="15"/>
  <c r="K408" i="15" s="1"/>
  <c r="M407" i="15"/>
  <c r="P407" i="15" s="1"/>
  <c r="J407" i="15"/>
  <c r="K407" i="15" s="1"/>
  <c r="N406" i="15"/>
  <c r="N438" i="15" s="1"/>
  <c r="M406" i="15"/>
  <c r="J406" i="15"/>
  <c r="I406" i="15"/>
  <c r="W405" i="15"/>
  <c r="T406" i="15" s="1"/>
  <c r="N405" i="15"/>
  <c r="N437" i="15" s="1"/>
  <c r="M405" i="15"/>
  <c r="P405" i="15" s="1"/>
  <c r="J405" i="15"/>
  <c r="K405" i="15" s="1"/>
  <c r="AC402" i="15"/>
  <c r="AC400" i="15"/>
  <c r="M395" i="15"/>
  <c r="J395" i="15"/>
  <c r="K395" i="15" s="1"/>
  <c r="M394" i="15"/>
  <c r="P394" i="15" s="1"/>
  <c r="J394" i="15"/>
  <c r="K394" i="15" s="1"/>
  <c r="M393" i="15"/>
  <c r="J393" i="15"/>
  <c r="K393" i="15" s="1"/>
  <c r="M392" i="15"/>
  <c r="P392" i="15" s="1"/>
  <c r="J392" i="15"/>
  <c r="K392" i="15" s="1"/>
  <c r="M391" i="15"/>
  <c r="P391" i="15" s="1"/>
  <c r="J391" i="15"/>
  <c r="K391" i="15" s="1"/>
  <c r="M390" i="15"/>
  <c r="J390" i="15"/>
  <c r="K390" i="15" s="1"/>
  <c r="M389" i="15"/>
  <c r="P389" i="15" s="1"/>
  <c r="J389" i="15"/>
  <c r="K389" i="15" s="1"/>
  <c r="M388" i="15"/>
  <c r="P388" i="15" s="1"/>
  <c r="J388" i="15"/>
  <c r="K388" i="15" s="1"/>
  <c r="M387" i="15"/>
  <c r="J387" i="15"/>
  <c r="K387" i="15" s="1"/>
  <c r="M386" i="15"/>
  <c r="J386" i="15"/>
  <c r="K386" i="15" s="1"/>
  <c r="M385" i="15"/>
  <c r="J385" i="15"/>
  <c r="K385" i="15" s="1"/>
  <c r="M384" i="15"/>
  <c r="J384" i="15"/>
  <c r="K384" i="15" s="1"/>
  <c r="M383" i="15"/>
  <c r="P383" i="15" s="1"/>
  <c r="J383" i="15"/>
  <c r="K383" i="15" s="1"/>
  <c r="M382" i="15"/>
  <c r="J382" i="15"/>
  <c r="K382" i="15" s="1"/>
  <c r="M381" i="15"/>
  <c r="J381" i="15"/>
  <c r="K381" i="15" s="1"/>
  <c r="M380" i="15"/>
  <c r="J380" i="15"/>
  <c r="K380" i="15" s="1"/>
  <c r="M379" i="15"/>
  <c r="J379" i="15"/>
  <c r="K379" i="15" s="1"/>
  <c r="M378" i="15"/>
  <c r="P378" i="15" s="1"/>
  <c r="J378" i="15"/>
  <c r="K378" i="15" s="1"/>
  <c r="M377" i="15"/>
  <c r="J377" i="15"/>
  <c r="K377" i="15" s="1"/>
  <c r="N376" i="15"/>
  <c r="N408" i="15" s="1"/>
  <c r="N440" i="15" s="1"/>
  <c r="M376" i="15"/>
  <c r="J376" i="15"/>
  <c r="I376" i="15"/>
  <c r="W375" i="15"/>
  <c r="N375" i="15"/>
  <c r="N407" i="15" s="1"/>
  <c r="M375" i="15"/>
  <c r="P375" i="15" s="1"/>
  <c r="J375" i="15"/>
  <c r="K375" i="15" s="1"/>
  <c r="AC372" i="15"/>
  <c r="AC370" i="15"/>
  <c r="M365" i="15"/>
  <c r="J365" i="15"/>
  <c r="K365" i="15" s="1"/>
  <c r="M364" i="15"/>
  <c r="P364" i="15" s="1"/>
  <c r="J364" i="15"/>
  <c r="K364" i="15" s="1"/>
  <c r="M363" i="15"/>
  <c r="J363" i="15"/>
  <c r="K363" i="15" s="1"/>
  <c r="M362" i="15"/>
  <c r="J362" i="15"/>
  <c r="K362" i="15" s="1"/>
  <c r="M361" i="15"/>
  <c r="P361" i="15" s="1"/>
  <c r="J361" i="15"/>
  <c r="K361" i="15" s="1"/>
  <c r="M360" i="15"/>
  <c r="J360" i="15"/>
  <c r="K360" i="15" s="1"/>
  <c r="M359" i="15"/>
  <c r="J359" i="15"/>
  <c r="K359" i="15" s="1"/>
  <c r="M358" i="15"/>
  <c r="P358" i="15" s="1"/>
  <c r="J358" i="15"/>
  <c r="K358" i="15" s="1"/>
  <c r="M357" i="15"/>
  <c r="J357" i="15"/>
  <c r="K357" i="15" s="1"/>
  <c r="M356" i="15"/>
  <c r="P356" i="15" s="1"/>
  <c r="J356" i="15"/>
  <c r="K356" i="15" s="1"/>
  <c r="M355" i="15"/>
  <c r="P355" i="15" s="1"/>
  <c r="J355" i="15"/>
  <c r="K355" i="15" s="1"/>
  <c r="M354" i="15"/>
  <c r="P354" i="15" s="1"/>
  <c r="J354" i="15"/>
  <c r="K354" i="15" s="1"/>
  <c r="M353" i="15"/>
  <c r="P353" i="15" s="1"/>
  <c r="J353" i="15"/>
  <c r="K353" i="15" s="1"/>
  <c r="M352" i="15"/>
  <c r="J352" i="15"/>
  <c r="K352" i="15" s="1"/>
  <c r="M351" i="15"/>
  <c r="J351" i="15"/>
  <c r="K351" i="15" s="1"/>
  <c r="M350" i="15"/>
  <c r="J350" i="15"/>
  <c r="K350" i="15" s="1"/>
  <c r="M349" i="15"/>
  <c r="P349" i="15" s="1"/>
  <c r="J349" i="15"/>
  <c r="K349" i="15" s="1"/>
  <c r="M348" i="15"/>
  <c r="P348" i="15" s="1"/>
  <c r="J348" i="15"/>
  <c r="K348" i="15" s="1"/>
  <c r="M347" i="15"/>
  <c r="J347" i="15"/>
  <c r="K347" i="15" s="1"/>
  <c r="N346" i="15"/>
  <c r="N378" i="15" s="1"/>
  <c r="M346" i="15"/>
  <c r="J346" i="15"/>
  <c r="I346" i="15"/>
  <c r="W345" i="15"/>
  <c r="N345" i="15"/>
  <c r="N377" i="15" s="1"/>
  <c r="M345" i="15"/>
  <c r="P345" i="15" s="1"/>
  <c r="J345" i="15"/>
  <c r="K345" i="15" s="1"/>
  <c r="AC342" i="15"/>
  <c r="AC340" i="15"/>
  <c r="M335" i="15"/>
  <c r="J335" i="15"/>
  <c r="K335" i="15" s="1"/>
  <c r="M334" i="15"/>
  <c r="J334" i="15"/>
  <c r="K334" i="15" s="1"/>
  <c r="M333" i="15"/>
  <c r="J333" i="15"/>
  <c r="K333" i="15" s="1"/>
  <c r="M332" i="15"/>
  <c r="J332" i="15"/>
  <c r="K332" i="15" s="1"/>
  <c r="M331" i="15"/>
  <c r="P331" i="15" s="1"/>
  <c r="J331" i="15"/>
  <c r="K331" i="15" s="1"/>
  <c r="M330" i="15"/>
  <c r="J330" i="15"/>
  <c r="K330" i="15" s="1"/>
  <c r="M329" i="15"/>
  <c r="P329" i="15" s="1"/>
  <c r="J329" i="15"/>
  <c r="K329" i="15" s="1"/>
  <c r="M328" i="15"/>
  <c r="P328" i="15" s="1"/>
  <c r="J328" i="15"/>
  <c r="K328" i="15" s="1"/>
  <c r="M327" i="15"/>
  <c r="J327" i="15"/>
  <c r="K327" i="15" s="1"/>
  <c r="M326" i="15"/>
  <c r="P326" i="15" s="1"/>
  <c r="J326" i="15"/>
  <c r="K326" i="15" s="1"/>
  <c r="M325" i="15"/>
  <c r="J325" i="15"/>
  <c r="K325" i="15" s="1"/>
  <c r="M324" i="15"/>
  <c r="J324" i="15"/>
  <c r="K324" i="15" s="1"/>
  <c r="M323" i="15"/>
  <c r="P323" i="15" s="1"/>
  <c r="J323" i="15"/>
  <c r="K323" i="15" s="1"/>
  <c r="M322" i="15"/>
  <c r="P322" i="15" s="1"/>
  <c r="J322" i="15"/>
  <c r="K322" i="15" s="1"/>
  <c r="M321" i="15"/>
  <c r="P321" i="15" s="1"/>
  <c r="J321" i="15"/>
  <c r="K321" i="15" s="1"/>
  <c r="M320" i="15"/>
  <c r="J320" i="15"/>
  <c r="K320" i="15" s="1"/>
  <c r="M319" i="15"/>
  <c r="J319" i="15"/>
  <c r="K319" i="15" s="1"/>
  <c r="M318" i="15"/>
  <c r="J318" i="15"/>
  <c r="K318" i="15" s="1"/>
  <c r="M317" i="15"/>
  <c r="P317" i="15" s="1"/>
  <c r="J317" i="15"/>
  <c r="K317" i="15" s="1"/>
  <c r="N316" i="15"/>
  <c r="N348" i="15" s="1"/>
  <c r="M316" i="15"/>
  <c r="P316" i="15" s="1"/>
  <c r="J316" i="15"/>
  <c r="I316" i="15"/>
  <c r="W315" i="15"/>
  <c r="T316" i="15" s="1"/>
  <c r="N315" i="15"/>
  <c r="N347" i="15" s="1"/>
  <c r="N379" i="15" s="1"/>
  <c r="M315" i="15"/>
  <c r="J315" i="15"/>
  <c r="K315" i="15" s="1"/>
  <c r="AC312" i="15"/>
  <c r="AC310" i="15"/>
  <c r="M305" i="15"/>
  <c r="P305" i="15" s="1"/>
  <c r="J305" i="15"/>
  <c r="K305" i="15" s="1"/>
  <c r="M304" i="15"/>
  <c r="P304" i="15" s="1"/>
  <c r="J304" i="15"/>
  <c r="K304" i="15" s="1"/>
  <c r="M303" i="15"/>
  <c r="J303" i="15"/>
  <c r="K303" i="15" s="1"/>
  <c r="M302" i="15"/>
  <c r="P302" i="15" s="1"/>
  <c r="J302" i="15"/>
  <c r="K302" i="15" s="1"/>
  <c r="M301" i="15"/>
  <c r="J301" i="15"/>
  <c r="K301" i="15" s="1"/>
  <c r="M300" i="15"/>
  <c r="J300" i="15"/>
  <c r="K300" i="15" s="1"/>
  <c r="M299" i="15"/>
  <c r="P299" i="15" s="1"/>
  <c r="J299" i="15"/>
  <c r="K299" i="15" s="1"/>
  <c r="M298" i="15"/>
  <c r="J298" i="15"/>
  <c r="K298" i="15" s="1"/>
  <c r="M297" i="15"/>
  <c r="P297" i="15" s="1"/>
  <c r="J297" i="15"/>
  <c r="K297" i="15" s="1"/>
  <c r="M296" i="15"/>
  <c r="P296" i="15" s="1"/>
  <c r="J296" i="15"/>
  <c r="K296" i="15" s="1"/>
  <c r="M295" i="15"/>
  <c r="J295" i="15"/>
  <c r="K295" i="15" s="1"/>
  <c r="M294" i="15"/>
  <c r="P294" i="15" s="1"/>
  <c r="J294" i="15"/>
  <c r="K294" i="15" s="1"/>
  <c r="M293" i="15"/>
  <c r="J293" i="15"/>
  <c r="K293" i="15" s="1"/>
  <c r="M292" i="15"/>
  <c r="P292" i="15" s="1"/>
  <c r="J292" i="15"/>
  <c r="K292" i="15" s="1"/>
  <c r="M291" i="15"/>
  <c r="P291" i="15" s="1"/>
  <c r="J291" i="15"/>
  <c r="K291" i="15" s="1"/>
  <c r="M290" i="15"/>
  <c r="J290" i="15"/>
  <c r="K290" i="15" s="1"/>
  <c r="M289" i="15"/>
  <c r="J289" i="15"/>
  <c r="K289" i="15" s="1"/>
  <c r="M288" i="15"/>
  <c r="P288" i="15" s="1"/>
  <c r="J288" i="15"/>
  <c r="K288" i="15" s="1"/>
  <c r="M287" i="15"/>
  <c r="P287" i="15" s="1"/>
  <c r="J287" i="15"/>
  <c r="K287" i="15" s="1"/>
  <c r="M286" i="15"/>
  <c r="P286" i="15" s="1"/>
  <c r="J286" i="15"/>
  <c r="I286" i="15"/>
  <c r="W285" i="15"/>
  <c r="N285" i="15"/>
  <c r="N317" i="15" s="1"/>
  <c r="N349" i="15" s="1"/>
  <c r="M285" i="15"/>
  <c r="J285" i="15"/>
  <c r="K285" i="15" s="1"/>
  <c r="AC281" i="15"/>
  <c r="AC279" i="15"/>
  <c r="M274" i="15"/>
  <c r="J274" i="15"/>
  <c r="K274" i="15" s="1"/>
  <c r="M273" i="15"/>
  <c r="P273" i="15" s="1"/>
  <c r="J273" i="15"/>
  <c r="K273" i="15" s="1"/>
  <c r="M272" i="15"/>
  <c r="P272" i="15" s="1"/>
  <c r="J272" i="15"/>
  <c r="K272" i="15" s="1"/>
  <c r="M271" i="15"/>
  <c r="P271" i="15" s="1"/>
  <c r="J271" i="15"/>
  <c r="K271" i="15" s="1"/>
  <c r="M270" i="15"/>
  <c r="J270" i="15"/>
  <c r="K270" i="15" s="1"/>
  <c r="M269" i="15"/>
  <c r="P269" i="15" s="1"/>
  <c r="J269" i="15"/>
  <c r="K269" i="15" s="1"/>
  <c r="M268" i="15"/>
  <c r="P268" i="15" s="1"/>
  <c r="J268" i="15"/>
  <c r="K268" i="15" s="1"/>
  <c r="M267" i="15"/>
  <c r="J267" i="15"/>
  <c r="K267" i="15" s="1"/>
  <c r="M266" i="15"/>
  <c r="P266" i="15" s="1"/>
  <c r="J266" i="15"/>
  <c r="K266" i="15" s="1"/>
  <c r="M265" i="15"/>
  <c r="P265" i="15" s="1"/>
  <c r="J265" i="15"/>
  <c r="K265" i="15" s="1"/>
  <c r="M264" i="15"/>
  <c r="J264" i="15"/>
  <c r="K264" i="15" s="1"/>
  <c r="M263" i="15"/>
  <c r="P263" i="15" s="1"/>
  <c r="J263" i="15"/>
  <c r="K263" i="15" s="1"/>
  <c r="M262" i="15"/>
  <c r="J262" i="15"/>
  <c r="K262" i="15" s="1"/>
  <c r="M261" i="15"/>
  <c r="J261" i="15"/>
  <c r="K261" i="15" s="1"/>
  <c r="M260" i="15"/>
  <c r="J260" i="15"/>
  <c r="K260" i="15" s="1"/>
  <c r="M259" i="15"/>
  <c r="P259" i="15" s="1"/>
  <c r="J259" i="15"/>
  <c r="K259" i="15" s="1"/>
  <c r="M258" i="15"/>
  <c r="P258" i="15" s="1"/>
  <c r="J258" i="15"/>
  <c r="K258" i="15" s="1"/>
  <c r="M257" i="15"/>
  <c r="J257" i="15"/>
  <c r="K257" i="15" s="1"/>
  <c r="M256" i="15"/>
  <c r="J256" i="15"/>
  <c r="K256" i="15" s="1"/>
  <c r="M255" i="15"/>
  <c r="J255" i="15"/>
  <c r="I255" i="15"/>
  <c r="W254" i="15"/>
  <c r="T255" i="15" s="1"/>
  <c r="N254" i="15"/>
  <c r="N286" i="15" s="1"/>
  <c r="M254" i="15"/>
  <c r="J254" i="15"/>
  <c r="K254" i="15" s="1"/>
  <c r="AC250" i="15"/>
  <c r="AC248" i="15"/>
  <c r="M243" i="15"/>
  <c r="P243" i="15" s="1"/>
  <c r="J243" i="15"/>
  <c r="K243" i="15" s="1"/>
  <c r="M242" i="15"/>
  <c r="P242" i="15" s="1"/>
  <c r="J242" i="15"/>
  <c r="K242" i="15" s="1"/>
  <c r="M241" i="15"/>
  <c r="P241" i="15" s="1"/>
  <c r="J241" i="15"/>
  <c r="K241" i="15" s="1"/>
  <c r="M240" i="15"/>
  <c r="P240" i="15" s="1"/>
  <c r="J240" i="15"/>
  <c r="K240" i="15" s="1"/>
  <c r="M239" i="15"/>
  <c r="J239" i="15"/>
  <c r="K239" i="15" s="1"/>
  <c r="M238" i="15"/>
  <c r="P238" i="15" s="1"/>
  <c r="J238" i="15"/>
  <c r="K238" i="15" s="1"/>
  <c r="M237" i="15"/>
  <c r="P237" i="15" s="1"/>
  <c r="J237" i="15"/>
  <c r="K237" i="15" s="1"/>
  <c r="M236" i="15"/>
  <c r="J236" i="15"/>
  <c r="K236" i="15" s="1"/>
  <c r="M235" i="15"/>
  <c r="J235" i="15"/>
  <c r="K235" i="15" s="1"/>
  <c r="M234" i="15"/>
  <c r="P234" i="15" s="1"/>
  <c r="J234" i="15"/>
  <c r="K234" i="15" s="1"/>
  <c r="M233" i="15"/>
  <c r="P233" i="15" s="1"/>
  <c r="J233" i="15"/>
  <c r="K233" i="15" s="1"/>
  <c r="M232" i="15"/>
  <c r="P232" i="15" s="1"/>
  <c r="J232" i="15"/>
  <c r="K232" i="15" s="1"/>
  <c r="M231" i="15"/>
  <c r="J231" i="15"/>
  <c r="K231" i="15" s="1"/>
  <c r="M230" i="15"/>
  <c r="J230" i="15"/>
  <c r="K230" i="15" s="1"/>
  <c r="M229" i="15"/>
  <c r="J229" i="15"/>
  <c r="K229" i="15" s="1"/>
  <c r="M228" i="15"/>
  <c r="J228" i="15"/>
  <c r="K228" i="15" s="1"/>
  <c r="M227" i="15"/>
  <c r="P227" i="15" s="1"/>
  <c r="J227" i="15"/>
  <c r="K227" i="15" s="1"/>
  <c r="M226" i="15"/>
  <c r="J226" i="15"/>
  <c r="K226" i="15" s="1"/>
  <c r="M225" i="15"/>
  <c r="J225" i="15"/>
  <c r="K225" i="15" s="1"/>
  <c r="M224" i="15"/>
  <c r="J224" i="15"/>
  <c r="I224" i="15"/>
  <c r="W223" i="15"/>
  <c r="T224" i="15" s="1"/>
  <c r="N223" i="15"/>
  <c r="N255" i="15" s="1"/>
  <c r="N287" i="15" s="1"/>
  <c r="N319" i="15" s="1"/>
  <c r="N351" i="15" s="1"/>
  <c r="N383" i="15" s="1"/>
  <c r="M223" i="15"/>
  <c r="J223" i="15"/>
  <c r="K223" i="15" s="1"/>
  <c r="AC219" i="15"/>
  <c r="AC217" i="15"/>
  <c r="M212" i="15"/>
  <c r="P212" i="15" s="1"/>
  <c r="J212" i="15"/>
  <c r="K212" i="15" s="1"/>
  <c r="M211" i="15"/>
  <c r="J211" i="15"/>
  <c r="K211" i="15" s="1"/>
  <c r="M210" i="15"/>
  <c r="J210" i="15"/>
  <c r="K210" i="15" s="1"/>
  <c r="M209" i="15"/>
  <c r="P209" i="15" s="1"/>
  <c r="J209" i="15"/>
  <c r="K209" i="15" s="1"/>
  <c r="M208" i="15"/>
  <c r="J208" i="15"/>
  <c r="K208" i="15" s="1"/>
  <c r="M207" i="15"/>
  <c r="P207" i="15" s="1"/>
  <c r="J207" i="15"/>
  <c r="K207" i="15" s="1"/>
  <c r="M206" i="15"/>
  <c r="P206" i="15" s="1"/>
  <c r="J206" i="15"/>
  <c r="K206" i="15" s="1"/>
  <c r="M205" i="15"/>
  <c r="J205" i="15"/>
  <c r="K205" i="15" s="1"/>
  <c r="M204" i="15"/>
  <c r="P204" i="15" s="1"/>
  <c r="J204" i="15"/>
  <c r="K204" i="15" s="1"/>
  <c r="M203" i="15"/>
  <c r="P203" i="15" s="1"/>
  <c r="J203" i="15"/>
  <c r="K203" i="15" s="1"/>
  <c r="M202" i="15"/>
  <c r="P202" i="15" s="1"/>
  <c r="J202" i="15"/>
  <c r="K202" i="15" s="1"/>
  <c r="M201" i="15"/>
  <c r="P201" i="15" s="1"/>
  <c r="J201" i="15"/>
  <c r="K201" i="15" s="1"/>
  <c r="M200" i="15"/>
  <c r="J200" i="15"/>
  <c r="K200" i="15" s="1"/>
  <c r="M199" i="15"/>
  <c r="J199" i="15"/>
  <c r="K199" i="15" s="1"/>
  <c r="M198" i="15"/>
  <c r="P198" i="15" s="1"/>
  <c r="J198" i="15"/>
  <c r="K198" i="15" s="1"/>
  <c r="M197" i="15"/>
  <c r="J197" i="15"/>
  <c r="K197" i="15" s="1"/>
  <c r="M196" i="15"/>
  <c r="P196" i="15" s="1"/>
  <c r="J196" i="15"/>
  <c r="K196" i="15" s="1"/>
  <c r="M195" i="15"/>
  <c r="J195" i="15"/>
  <c r="K195" i="15" s="1"/>
  <c r="M194" i="15"/>
  <c r="J194" i="15"/>
  <c r="K194" i="15" s="1"/>
  <c r="N193" i="15"/>
  <c r="N225" i="15" s="1"/>
  <c r="N257" i="15" s="1"/>
  <c r="N289" i="15" s="1"/>
  <c r="N321" i="15" s="1"/>
  <c r="M193" i="15"/>
  <c r="P193" i="15" s="1"/>
  <c r="J193" i="15"/>
  <c r="I193" i="15"/>
  <c r="I194" i="15" s="1"/>
  <c r="W192" i="15"/>
  <c r="T193" i="15" s="1"/>
  <c r="N192" i="15"/>
  <c r="N224" i="15" s="1"/>
  <c r="N256" i="15" s="1"/>
  <c r="N288" i="15" s="1"/>
  <c r="N320" i="15" s="1"/>
  <c r="N352" i="15" s="1"/>
  <c r="N384" i="15" s="1"/>
  <c r="M192" i="15"/>
  <c r="J192" i="15"/>
  <c r="K192" i="15" s="1"/>
  <c r="AC189" i="15"/>
  <c r="AC187" i="15"/>
  <c r="M182" i="15"/>
  <c r="J182" i="15"/>
  <c r="K182" i="15" s="1"/>
  <c r="M181" i="15"/>
  <c r="J181" i="15"/>
  <c r="K181" i="15" s="1"/>
  <c r="M180" i="15"/>
  <c r="J180" i="15"/>
  <c r="K180" i="15" s="1"/>
  <c r="M179" i="15"/>
  <c r="P179" i="15" s="1"/>
  <c r="J179" i="15"/>
  <c r="K179" i="15" s="1"/>
  <c r="M178" i="15"/>
  <c r="J178" i="15"/>
  <c r="K178" i="15" s="1"/>
  <c r="M177" i="15"/>
  <c r="P177" i="15" s="1"/>
  <c r="J177" i="15"/>
  <c r="K177" i="15" s="1"/>
  <c r="M176" i="15"/>
  <c r="J176" i="15"/>
  <c r="K176" i="15" s="1"/>
  <c r="M175" i="15"/>
  <c r="P175" i="15" s="1"/>
  <c r="J175" i="15"/>
  <c r="K175" i="15" s="1"/>
  <c r="M174" i="15"/>
  <c r="P174" i="15" s="1"/>
  <c r="J174" i="15"/>
  <c r="K174" i="15" s="1"/>
  <c r="M173" i="15"/>
  <c r="J173" i="15"/>
  <c r="K173" i="15" s="1"/>
  <c r="M172" i="15"/>
  <c r="J172" i="15"/>
  <c r="K172" i="15" s="1"/>
  <c r="M171" i="15"/>
  <c r="J171" i="15"/>
  <c r="K171" i="15" s="1"/>
  <c r="M170" i="15"/>
  <c r="P170" i="15" s="1"/>
  <c r="J170" i="15"/>
  <c r="K170" i="15" s="1"/>
  <c r="M169" i="15"/>
  <c r="P169" i="15" s="1"/>
  <c r="J169" i="15"/>
  <c r="K169" i="15" s="1"/>
  <c r="M168" i="15"/>
  <c r="J168" i="15"/>
  <c r="K168" i="15" s="1"/>
  <c r="M167" i="15"/>
  <c r="J167" i="15"/>
  <c r="K167" i="15" s="1"/>
  <c r="M166" i="15"/>
  <c r="J166" i="15"/>
  <c r="K166" i="15" s="1"/>
  <c r="M165" i="15"/>
  <c r="J165" i="15"/>
  <c r="K165" i="15" s="1"/>
  <c r="M164" i="15"/>
  <c r="P164" i="15" s="1"/>
  <c r="J164" i="15"/>
  <c r="K164" i="15" s="1"/>
  <c r="N163" i="15"/>
  <c r="N195" i="15" s="1"/>
  <c r="N227" i="15" s="1"/>
  <c r="M163" i="15"/>
  <c r="J163" i="15"/>
  <c r="I163" i="15"/>
  <c r="W162" i="15"/>
  <c r="T163" i="15" s="1"/>
  <c r="N162" i="15"/>
  <c r="N194" i="15" s="1"/>
  <c r="N226" i="15" s="1"/>
  <c r="N258" i="15" s="1"/>
  <c r="M162" i="15"/>
  <c r="P162" i="15" s="1"/>
  <c r="J162" i="15"/>
  <c r="K162" i="15" s="1"/>
  <c r="AC159" i="15"/>
  <c r="AC157" i="15"/>
  <c r="M152" i="15"/>
  <c r="P152" i="15" s="1"/>
  <c r="J152" i="15"/>
  <c r="K152" i="15" s="1"/>
  <c r="M151" i="15"/>
  <c r="J151" i="15"/>
  <c r="K151" i="15" s="1"/>
  <c r="M150" i="15"/>
  <c r="J150" i="15"/>
  <c r="K150" i="15" s="1"/>
  <c r="M149" i="15"/>
  <c r="P149" i="15" s="1"/>
  <c r="J149" i="15"/>
  <c r="K149" i="15" s="1"/>
  <c r="M148" i="15"/>
  <c r="P148" i="15" s="1"/>
  <c r="J148" i="15"/>
  <c r="K148" i="15" s="1"/>
  <c r="M147" i="15"/>
  <c r="P147" i="15" s="1"/>
  <c r="J147" i="15"/>
  <c r="K147" i="15" s="1"/>
  <c r="M146" i="15"/>
  <c r="J146" i="15"/>
  <c r="K146" i="15" s="1"/>
  <c r="M145" i="15"/>
  <c r="P145" i="15" s="1"/>
  <c r="J145" i="15"/>
  <c r="K145" i="15" s="1"/>
  <c r="M144" i="15"/>
  <c r="P144" i="15" s="1"/>
  <c r="J144" i="15"/>
  <c r="K144" i="15" s="1"/>
  <c r="M143" i="15"/>
  <c r="J143" i="15"/>
  <c r="K143" i="15" s="1"/>
  <c r="M142" i="15"/>
  <c r="P142" i="15" s="1"/>
  <c r="J142" i="15"/>
  <c r="K142" i="15" s="1"/>
  <c r="M141" i="15"/>
  <c r="P141" i="15" s="1"/>
  <c r="J141" i="15"/>
  <c r="K141" i="15" s="1"/>
  <c r="M140" i="15"/>
  <c r="P140" i="15" s="1"/>
  <c r="J140" i="15"/>
  <c r="K140" i="15" s="1"/>
  <c r="M139" i="15"/>
  <c r="P139" i="15" s="1"/>
  <c r="J139" i="15"/>
  <c r="K139" i="15" s="1"/>
  <c r="M138" i="15"/>
  <c r="J138" i="15"/>
  <c r="K138" i="15" s="1"/>
  <c r="M137" i="15"/>
  <c r="P137" i="15" s="1"/>
  <c r="J137" i="15"/>
  <c r="K137" i="15" s="1"/>
  <c r="M136" i="15"/>
  <c r="P136" i="15" s="1"/>
  <c r="J136" i="15"/>
  <c r="K136" i="15" s="1"/>
  <c r="M135" i="15"/>
  <c r="J135" i="15"/>
  <c r="K135" i="15" s="1"/>
  <c r="M134" i="15"/>
  <c r="P134" i="15" s="1"/>
  <c r="J134" i="15"/>
  <c r="K134" i="15" s="1"/>
  <c r="M133" i="15"/>
  <c r="J133" i="15"/>
  <c r="I133" i="15"/>
  <c r="W132" i="15"/>
  <c r="T133" i="15" s="1"/>
  <c r="N132" i="15"/>
  <c r="N164" i="15" s="1"/>
  <c r="M132" i="15"/>
  <c r="J132" i="15"/>
  <c r="AC128" i="15"/>
  <c r="AC126" i="15"/>
  <c r="M121" i="15"/>
  <c r="P121" i="15" s="1"/>
  <c r="J121" i="15"/>
  <c r="K121" i="15" s="1"/>
  <c r="M120" i="15"/>
  <c r="J120" i="15"/>
  <c r="K120" i="15" s="1"/>
  <c r="M119" i="15"/>
  <c r="P119" i="15" s="1"/>
  <c r="J119" i="15"/>
  <c r="K119" i="15" s="1"/>
  <c r="M118" i="15"/>
  <c r="P118" i="15" s="1"/>
  <c r="J118" i="15"/>
  <c r="K118" i="15" s="1"/>
  <c r="M117" i="15"/>
  <c r="J117" i="15"/>
  <c r="K117" i="15" s="1"/>
  <c r="M116" i="15"/>
  <c r="P116" i="15" s="1"/>
  <c r="J116" i="15"/>
  <c r="K116" i="15" s="1"/>
  <c r="M115" i="15"/>
  <c r="J115" i="15"/>
  <c r="K115" i="15" s="1"/>
  <c r="M114" i="15"/>
  <c r="P114" i="15" s="1"/>
  <c r="J114" i="15"/>
  <c r="K114" i="15" s="1"/>
  <c r="M113" i="15"/>
  <c r="P113" i="15" s="1"/>
  <c r="J113" i="15"/>
  <c r="K113" i="15" s="1"/>
  <c r="M112" i="15"/>
  <c r="P112" i="15" s="1"/>
  <c r="J112" i="15"/>
  <c r="K112" i="15" s="1"/>
  <c r="M111" i="15"/>
  <c r="P111" i="15" s="1"/>
  <c r="J111" i="15"/>
  <c r="K111" i="15" s="1"/>
  <c r="M110" i="15"/>
  <c r="P110" i="15" s="1"/>
  <c r="J110" i="15"/>
  <c r="K110" i="15" s="1"/>
  <c r="M109" i="15"/>
  <c r="J109" i="15"/>
  <c r="K109" i="15" s="1"/>
  <c r="M108" i="15"/>
  <c r="P108" i="15" s="1"/>
  <c r="J108" i="15"/>
  <c r="K108" i="15" s="1"/>
  <c r="M107" i="15"/>
  <c r="J107" i="15"/>
  <c r="K107" i="15" s="1"/>
  <c r="M106" i="15"/>
  <c r="P106" i="15" s="1"/>
  <c r="J106" i="15"/>
  <c r="K106" i="15" s="1"/>
  <c r="M105" i="15"/>
  <c r="P105" i="15" s="1"/>
  <c r="J105" i="15"/>
  <c r="K105" i="15" s="1"/>
  <c r="M104" i="15"/>
  <c r="J104" i="15"/>
  <c r="K104" i="15" s="1"/>
  <c r="M103" i="15"/>
  <c r="P103" i="15" s="1"/>
  <c r="J103" i="15"/>
  <c r="K103" i="15" s="1"/>
  <c r="M102" i="15"/>
  <c r="J102" i="15"/>
  <c r="I102" i="15"/>
  <c r="W101" i="15"/>
  <c r="M101" i="15"/>
  <c r="P101" i="15" s="1"/>
  <c r="J101" i="15"/>
  <c r="K101" i="15" s="1"/>
  <c r="AC96" i="15"/>
  <c r="AC94" i="15"/>
  <c r="M89" i="15"/>
  <c r="P89" i="15" s="1"/>
  <c r="J89" i="15"/>
  <c r="K89" i="15" s="1"/>
  <c r="M88" i="15"/>
  <c r="J88" i="15"/>
  <c r="K88" i="15" s="1"/>
  <c r="M87" i="15"/>
  <c r="P87" i="15" s="1"/>
  <c r="J87" i="15"/>
  <c r="K87" i="15" s="1"/>
  <c r="M86" i="15"/>
  <c r="P86" i="15" s="1"/>
  <c r="J86" i="15"/>
  <c r="K86" i="15" s="1"/>
  <c r="M85" i="15"/>
  <c r="J85" i="15"/>
  <c r="K85" i="15" s="1"/>
  <c r="M84" i="15"/>
  <c r="P84" i="15" s="1"/>
  <c r="J84" i="15"/>
  <c r="K84" i="15" s="1"/>
  <c r="M83" i="15"/>
  <c r="J83" i="15"/>
  <c r="K83" i="15" s="1"/>
  <c r="M82" i="15"/>
  <c r="J82" i="15"/>
  <c r="K82" i="15" s="1"/>
  <c r="M81" i="15"/>
  <c r="P81" i="15" s="1"/>
  <c r="J81" i="15"/>
  <c r="K81" i="15" s="1"/>
  <c r="M80" i="15"/>
  <c r="J80" i="15"/>
  <c r="K80" i="15" s="1"/>
  <c r="M79" i="15"/>
  <c r="P79" i="15" s="1"/>
  <c r="J79" i="15"/>
  <c r="K79" i="15" s="1"/>
  <c r="M78" i="15"/>
  <c r="P78" i="15" s="1"/>
  <c r="J78" i="15"/>
  <c r="K78" i="15" s="1"/>
  <c r="M77" i="15"/>
  <c r="P77" i="15" s="1"/>
  <c r="J77" i="15"/>
  <c r="K77" i="15" s="1"/>
  <c r="M76" i="15"/>
  <c r="P76" i="15" s="1"/>
  <c r="J76" i="15"/>
  <c r="K76" i="15" s="1"/>
  <c r="M75" i="15"/>
  <c r="J75" i="15"/>
  <c r="K75" i="15" s="1"/>
  <c r="M74" i="15"/>
  <c r="P74" i="15" s="1"/>
  <c r="J74" i="15"/>
  <c r="K74" i="15" s="1"/>
  <c r="M73" i="15"/>
  <c r="P73" i="15" s="1"/>
  <c r="J73" i="15"/>
  <c r="K73" i="15" s="1"/>
  <c r="M72" i="15"/>
  <c r="J72" i="15"/>
  <c r="K72" i="15" s="1"/>
  <c r="M71" i="15"/>
  <c r="P71" i="15" s="1"/>
  <c r="J71" i="15"/>
  <c r="K71" i="15" s="1"/>
  <c r="M70" i="15"/>
  <c r="J70" i="15"/>
  <c r="I70" i="15"/>
  <c r="I71" i="15" s="1"/>
  <c r="W69" i="15"/>
  <c r="T70" i="15" s="1"/>
  <c r="M69" i="15"/>
  <c r="J69" i="15"/>
  <c r="AC64" i="15"/>
  <c r="AC62" i="15"/>
  <c r="M57" i="15"/>
  <c r="P57" i="15" s="1"/>
  <c r="J57" i="15"/>
  <c r="K57" i="15" s="1"/>
  <c r="M56" i="15"/>
  <c r="J56" i="15"/>
  <c r="K56" i="15" s="1"/>
  <c r="M55" i="15"/>
  <c r="P55" i="15" s="1"/>
  <c r="J55" i="15"/>
  <c r="K55" i="15" s="1"/>
  <c r="M54" i="15"/>
  <c r="P54" i="15" s="1"/>
  <c r="J54" i="15"/>
  <c r="K54" i="15" s="1"/>
  <c r="M53" i="15"/>
  <c r="J53" i="15"/>
  <c r="K53" i="15" s="1"/>
  <c r="M52" i="15"/>
  <c r="J52" i="15"/>
  <c r="K52" i="15" s="1"/>
  <c r="M51" i="15"/>
  <c r="J51" i="15"/>
  <c r="K51" i="15" s="1"/>
  <c r="M50" i="15"/>
  <c r="P50" i="15" s="1"/>
  <c r="J50" i="15"/>
  <c r="K50" i="15" s="1"/>
  <c r="M49" i="15"/>
  <c r="P49" i="15" s="1"/>
  <c r="J49" i="15"/>
  <c r="K49" i="15" s="1"/>
  <c r="M48" i="15"/>
  <c r="J48" i="15"/>
  <c r="K48" i="15" s="1"/>
  <c r="M47" i="15"/>
  <c r="P47" i="15" s="1"/>
  <c r="J47" i="15"/>
  <c r="K47" i="15" s="1"/>
  <c r="M46" i="15"/>
  <c r="P46" i="15" s="1"/>
  <c r="J46" i="15"/>
  <c r="K46" i="15" s="1"/>
  <c r="M45" i="15"/>
  <c r="P45" i="15" s="1"/>
  <c r="J45" i="15"/>
  <c r="K45" i="15" s="1"/>
  <c r="M44" i="15"/>
  <c r="P44" i="15" s="1"/>
  <c r="J44" i="15"/>
  <c r="K44" i="15" s="1"/>
  <c r="M43" i="15"/>
  <c r="J43" i="15"/>
  <c r="K43" i="15" s="1"/>
  <c r="M42" i="15"/>
  <c r="P42" i="15" s="1"/>
  <c r="J42" i="15"/>
  <c r="K42" i="15" s="1"/>
  <c r="M41" i="15"/>
  <c r="P41" i="15" s="1"/>
  <c r="J41" i="15"/>
  <c r="K41" i="15" s="1"/>
  <c r="M40" i="15"/>
  <c r="J40" i="15"/>
  <c r="K40" i="15" s="1"/>
  <c r="M39" i="15"/>
  <c r="P39" i="15" s="1"/>
  <c r="J39" i="15"/>
  <c r="K39" i="15" s="1"/>
  <c r="M38" i="15"/>
  <c r="J38" i="15"/>
  <c r="I38" i="15"/>
  <c r="I39" i="15" s="1"/>
  <c r="W37" i="15"/>
  <c r="T38" i="15" s="1"/>
  <c r="N37" i="15"/>
  <c r="N77" i="15" s="1"/>
  <c r="M37" i="15"/>
  <c r="P37" i="15" s="1"/>
  <c r="J37" i="15"/>
  <c r="K37" i="15" s="1"/>
  <c r="AC31" i="15"/>
  <c r="AC29" i="15"/>
  <c r="N24" i="15"/>
  <c r="M24" i="15"/>
  <c r="P24" i="15" s="1"/>
  <c r="J24" i="15"/>
  <c r="K24" i="15" s="1"/>
  <c r="N23" i="15"/>
  <c r="M23" i="15"/>
  <c r="J23" i="15"/>
  <c r="K23" i="15" s="1"/>
  <c r="N22" i="15"/>
  <c r="M22" i="15"/>
  <c r="J22" i="15"/>
  <c r="K22" i="15" s="1"/>
  <c r="N21" i="15"/>
  <c r="M21" i="15"/>
  <c r="P21" i="15" s="1"/>
  <c r="J21" i="15"/>
  <c r="K21" i="15" s="1"/>
  <c r="N20" i="15"/>
  <c r="M20" i="15"/>
  <c r="J20" i="15"/>
  <c r="K20" i="15" s="1"/>
  <c r="N19" i="15"/>
  <c r="M19" i="15"/>
  <c r="J19" i="15"/>
  <c r="K19" i="15" s="1"/>
  <c r="N18" i="15"/>
  <c r="M18" i="15"/>
  <c r="P18" i="15" s="1"/>
  <c r="J18" i="15"/>
  <c r="K18" i="15" s="1"/>
  <c r="N17" i="15"/>
  <c r="M17" i="15"/>
  <c r="J17" i="15"/>
  <c r="K17" i="15" s="1"/>
  <c r="N16" i="15"/>
  <c r="M16" i="15"/>
  <c r="P16" i="15" s="1"/>
  <c r="J16" i="15"/>
  <c r="K16" i="15" s="1"/>
  <c r="N15" i="15"/>
  <c r="M15" i="15"/>
  <c r="J15" i="15"/>
  <c r="K15" i="15" s="1"/>
  <c r="N14" i="15"/>
  <c r="M14" i="15"/>
  <c r="J14" i="15"/>
  <c r="K14" i="15" s="1"/>
  <c r="N13" i="15"/>
  <c r="M13" i="15"/>
  <c r="J13" i="15"/>
  <c r="K13" i="15" s="1"/>
  <c r="N12" i="15"/>
  <c r="M12" i="15"/>
  <c r="P12" i="15" s="1"/>
  <c r="J12" i="15"/>
  <c r="K12" i="15" s="1"/>
  <c r="N11" i="15"/>
  <c r="M11" i="15"/>
  <c r="P11" i="15" s="1"/>
  <c r="J11" i="15"/>
  <c r="K11" i="15" s="1"/>
  <c r="N10" i="15"/>
  <c r="M10" i="15"/>
  <c r="J10" i="15"/>
  <c r="K10" i="15" s="1"/>
  <c r="N9" i="15"/>
  <c r="M9" i="15"/>
  <c r="P9" i="15" s="1"/>
  <c r="J9" i="15"/>
  <c r="K9" i="15" s="1"/>
  <c r="N8" i="15"/>
  <c r="M8" i="15"/>
  <c r="P8" i="15" s="1"/>
  <c r="J8" i="15"/>
  <c r="K8" i="15" s="1"/>
  <c r="N7" i="15"/>
  <c r="M7" i="15"/>
  <c r="J7" i="15"/>
  <c r="K7" i="15" s="1"/>
  <c r="M6" i="15"/>
  <c r="J6" i="15"/>
  <c r="K6" i="15" s="1"/>
  <c r="N5" i="15"/>
  <c r="M5" i="15"/>
  <c r="J5" i="15"/>
  <c r="I5" i="15"/>
  <c r="I6" i="15" s="1"/>
  <c r="W4" i="15"/>
  <c r="T5" i="15" s="1"/>
  <c r="M4" i="15"/>
  <c r="P4" i="15" s="1"/>
  <c r="J4" i="15"/>
  <c r="K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J437" i="11"/>
  <c r="J438" i="11"/>
  <c r="K438" i="11" s="1"/>
  <c r="J439" i="11"/>
  <c r="K439" i="11" s="1"/>
  <c r="J440" i="11"/>
  <c r="K440" i="11" s="1"/>
  <c r="J441" i="11"/>
  <c r="K441" i="11" s="1"/>
  <c r="J442" i="11"/>
  <c r="K442" i="11" s="1"/>
  <c r="J443" i="11"/>
  <c r="K443" i="11" s="1"/>
  <c r="J444" i="11"/>
  <c r="K444" i="11" s="1"/>
  <c r="J445" i="11"/>
  <c r="K445" i="11" s="1"/>
  <c r="J446" i="11"/>
  <c r="K446" i="11" s="1"/>
  <c r="J447" i="11"/>
  <c r="K447" i="11" s="1"/>
  <c r="J448" i="11"/>
  <c r="K448" i="11" s="1"/>
  <c r="J449" i="11"/>
  <c r="K449" i="11" s="1"/>
  <c r="J450" i="11"/>
  <c r="K450" i="11" s="1"/>
  <c r="J451" i="11"/>
  <c r="K451" i="11" s="1"/>
  <c r="J452" i="11"/>
  <c r="K452" i="11" s="1"/>
  <c r="J453" i="11"/>
  <c r="K453" i="11" s="1"/>
  <c r="J454" i="11"/>
  <c r="K454" i="11" s="1"/>
  <c r="J455" i="11"/>
  <c r="K455" i="11" s="1"/>
  <c r="J456" i="11"/>
  <c r="K456" i="11" s="1"/>
  <c r="J436" i="11"/>
  <c r="K436" i="11" s="1"/>
  <c r="AC463" i="11"/>
  <c r="AC461" i="11"/>
  <c r="M456" i="11"/>
  <c r="P456" i="11" s="1"/>
  <c r="M455" i="11"/>
  <c r="P455" i="11" s="1"/>
  <c r="M454" i="11"/>
  <c r="M453" i="11"/>
  <c r="P453" i="11" s="1"/>
  <c r="M452" i="11"/>
  <c r="P452" i="11" s="1"/>
  <c r="M451" i="11"/>
  <c r="M450" i="11"/>
  <c r="P450" i="11" s="1"/>
  <c r="M449" i="11"/>
  <c r="M448" i="11"/>
  <c r="P448" i="11" s="1"/>
  <c r="M447" i="11"/>
  <c r="P447" i="11" s="1"/>
  <c r="M446" i="11"/>
  <c r="M445" i="11"/>
  <c r="M444" i="11"/>
  <c r="M443" i="11"/>
  <c r="P443" i="11" s="1"/>
  <c r="M442" i="11"/>
  <c r="P442" i="11" s="1"/>
  <c r="M441" i="11"/>
  <c r="M440" i="11"/>
  <c r="P440" i="11" s="1"/>
  <c r="M439" i="11"/>
  <c r="M438" i="11"/>
  <c r="P438" i="11" s="1"/>
  <c r="M437" i="11"/>
  <c r="P437" i="11" s="1"/>
  <c r="I437" i="11"/>
  <c r="I438" i="11" s="1"/>
  <c r="W436" i="11"/>
  <c r="N436" i="11"/>
  <c r="M436" i="11"/>
  <c r="P436" i="11" s="1"/>
  <c r="J406" i="11"/>
  <c r="J407" i="11"/>
  <c r="K407" i="11" s="1"/>
  <c r="J408" i="11"/>
  <c r="K408" i="11" s="1"/>
  <c r="J409" i="11"/>
  <c r="K409" i="11" s="1"/>
  <c r="J410" i="11"/>
  <c r="K410" i="11" s="1"/>
  <c r="J411" i="11"/>
  <c r="K411" i="11" s="1"/>
  <c r="J412" i="11"/>
  <c r="K412" i="11" s="1"/>
  <c r="J413" i="11"/>
  <c r="K413" i="11" s="1"/>
  <c r="J414" i="11"/>
  <c r="K414" i="11" s="1"/>
  <c r="J415" i="11"/>
  <c r="K415" i="11" s="1"/>
  <c r="J416" i="11"/>
  <c r="K416" i="11" s="1"/>
  <c r="J417" i="11"/>
  <c r="K417" i="11" s="1"/>
  <c r="J418" i="11"/>
  <c r="K418" i="11" s="1"/>
  <c r="J419" i="11"/>
  <c r="K419" i="11" s="1"/>
  <c r="J420" i="11"/>
  <c r="K420" i="11" s="1"/>
  <c r="J421" i="11"/>
  <c r="K421" i="11" s="1"/>
  <c r="J422" i="11"/>
  <c r="K422" i="11" s="1"/>
  <c r="J423" i="11"/>
  <c r="K423" i="11" s="1"/>
  <c r="J424" i="11"/>
  <c r="K424" i="11" s="1"/>
  <c r="J425" i="11"/>
  <c r="K425" i="11" s="1"/>
  <c r="J405" i="11"/>
  <c r="K405" i="11" s="1"/>
  <c r="AC432" i="11"/>
  <c r="AC430" i="11"/>
  <c r="M425" i="11"/>
  <c r="P425" i="11" s="1"/>
  <c r="M424" i="11"/>
  <c r="P424" i="11" s="1"/>
  <c r="M423" i="11"/>
  <c r="P423" i="11" s="1"/>
  <c r="M422" i="11"/>
  <c r="P422" i="11" s="1"/>
  <c r="M421" i="11"/>
  <c r="P421" i="11" s="1"/>
  <c r="M420" i="11"/>
  <c r="M419" i="11"/>
  <c r="P419" i="11" s="1"/>
  <c r="M418" i="11"/>
  <c r="M417" i="11"/>
  <c r="P417" i="11" s="1"/>
  <c r="M416" i="11"/>
  <c r="P416" i="11" s="1"/>
  <c r="M415" i="11"/>
  <c r="P415" i="11" s="1"/>
  <c r="M414" i="11"/>
  <c r="P414" i="11" s="1"/>
  <c r="M413" i="11"/>
  <c r="M412" i="11"/>
  <c r="M411" i="11"/>
  <c r="P411" i="11" s="1"/>
  <c r="M410" i="11"/>
  <c r="P410" i="11" s="1"/>
  <c r="M409" i="11"/>
  <c r="P409" i="11" s="1"/>
  <c r="M408" i="11"/>
  <c r="P408" i="11" s="1"/>
  <c r="M407" i="11"/>
  <c r="N406" i="11"/>
  <c r="N438" i="11" s="1"/>
  <c r="M406" i="11"/>
  <c r="I406" i="11"/>
  <c r="I407" i="11" s="1"/>
  <c r="W405" i="11"/>
  <c r="N405" i="11"/>
  <c r="N437" i="11" s="1"/>
  <c r="M405" i="11"/>
  <c r="J376" i="11"/>
  <c r="J377" i="11"/>
  <c r="K377" i="11" s="1"/>
  <c r="J378" i="11"/>
  <c r="K378" i="11" s="1"/>
  <c r="J379" i="11"/>
  <c r="K379" i="11" s="1"/>
  <c r="J380" i="11"/>
  <c r="K380" i="11" s="1"/>
  <c r="J381" i="11"/>
  <c r="K381" i="11" s="1"/>
  <c r="J382" i="11"/>
  <c r="K382" i="11" s="1"/>
  <c r="J383" i="11"/>
  <c r="K383" i="11" s="1"/>
  <c r="J384" i="11"/>
  <c r="K384" i="11" s="1"/>
  <c r="J385" i="11"/>
  <c r="K385" i="11" s="1"/>
  <c r="J386" i="11"/>
  <c r="K386" i="11" s="1"/>
  <c r="J387" i="11"/>
  <c r="K387" i="11" s="1"/>
  <c r="J388" i="11"/>
  <c r="K388" i="11" s="1"/>
  <c r="J389" i="11"/>
  <c r="K389" i="11" s="1"/>
  <c r="J390" i="11"/>
  <c r="K390" i="11" s="1"/>
  <c r="J391" i="11"/>
  <c r="K391" i="11" s="1"/>
  <c r="J392" i="11"/>
  <c r="K392" i="11" s="1"/>
  <c r="J393" i="11"/>
  <c r="K393" i="11" s="1"/>
  <c r="J394" i="11"/>
  <c r="K394" i="11" s="1"/>
  <c r="J395" i="11"/>
  <c r="K395" i="11" s="1"/>
  <c r="J375" i="11"/>
  <c r="K375" i="11" s="1"/>
  <c r="AC402" i="11"/>
  <c r="AC400" i="11"/>
  <c r="M395" i="11"/>
  <c r="M394" i="11"/>
  <c r="P394" i="11" s="1"/>
  <c r="M393" i="11"/>
  <c r="M392" i="11"/>
  <c r="M391" i="11"/>
  <c r="M390" i="11"/>
  <c r="P390" i="11" s="1"/>
  <c r="M389" i="11"/>
  <c r="M388" i="11"/>
  <c r="M387" i="11"/>
  <c r="P387" i="11" s="1"/>
  <c r="M386" i="11"/>
  <c r="P386" i="11" s="1"/>
  <c r="M385" i="11"/>
  <c r="M384" i="11"/>
  <c r="P384" i="11" s="1"/>
  <c r="M383" i="11"/>
  <c r="M382" i="11"/>
  <c r="P382" i="11" s="1"/>
  <c r="M381" i="11"/>
  <c r="P381" i="11" s="1"/>
  <c r="M380" i="11"/>
  <c r="M379" i="11"/>
  <c r="M378" i="11"/>
  <c r="M377" i="11"/>
  <c r="N376" i="11"/>
  <c r="M376" i="11"/>
  <c r="P376" i="11" s="1"/>
  <c r="I376" i="11"/>
  <c r="I377" i="11" s="1"/>
  <c r="W375" i="11"/>
  <c r="N375" i="11"/>
  <c r="N407" i="11" s="1"/>
  <c r="N439" i="11" s="1"/>
  <c r="M375" i="11"/>
  <c r="J346" i="11"/>
  <c r="J347" i="11"/>
  <c r="K347" i="11" s="1"/>
  <c r="J348" i="11"/>
  <c r="K348" i="11" s="1"/>
  <c r="J349" i="11"/>
  <c r="K349" i="11" s="1"/>
  <c r="J350" i="11"/>
  <c r="K350" i="11" s="1"/>
  <c r="J351" i="11"/>
  <c r="K351" i="11" s="1"/>
  <c r="J352" i="11"/>
  <c r="K352" i="11" s="1"/>
  <c r="J353" i="11"/>
  <c r="K353" i="11" s="1"/>
  <c r="J354" i="11"/>
  <c r="K354" i="11" s="1"/>
  <c r="J355" i="11"/>
  <c r="K355" i="11" s="1"/>
  <c r="J356" i="11"/>
  <c r="K356" i="11" s="1"/>
  <c r="J357" i="11"/>
  <c r="K357" i="11" s="1"/>
  <c r="J358" i="11"/>
  <c r="K358" i="11" s="1"/>
  <c r="J359" i="11"/>
  <c r="K359" i="11" s="1"/>
  <c r="J360" i="11"/>
  <c r="K360" i="11" s="1"/>
  <c r="J361" i="11"/>
  <c r="K361" i="11" s="1"/>
  <c r="J362" i="11"/>
  <c r="K362" i="11" s="1"/>
  <c r="J363" i="11"/>
  <c r="K363" i="11" s="1"/>
  <c r="J364" i="11"/>
  <c r="K364" i="11" s="1"/>
  <c r="J365" i="11"/>
  <c r="K365" i="11" s="1"/>
  <c r="J345" i="11"/>
  <c r="K345" i="11" s="1"/>
  <c r="AC372" i="11"/>
  <c r="AC370" i="11"/>
  <c r="M365" i="11"/>
  <c r="M364" i="11"/>
  <c r="P364" i="11" s="1"/>
  <c r="M363" i="11"/>
  <c r="P363" i="11" s="1"/>
  <c r="M362" i="11"/>
  <c r="P362" i="11" s="1"/>
  <c r="M361" i="11"/>
  <c r="M360" i="11"/>
  <c r="P360" i="11" s="1"/>
  <c r="M359" i="11"/>
  <c r="P359" i="11" s="1"/>
  <c r="M358" i="11"/>
  <c r="M357" i="11"/>
  <c r="M356" i="11"/>
  <c r="P356" i="11" s="1"/>
  <c r="M355" i="11"/>
  <c r="M354" i="11"/>
  <c r="P354" i="11" s="1"/>
  <c r="M353" i="11"/>
  <c r="M352" i="11"/>
  <c r="P352" i="11" s="1"/>
  <c r="M351" i="11"/>
  <c r="P351" i="11" s="1"/>
  <c r="M350" i="11"/>
  <c r="P350" i="11" s="1"/>
  <c r="M349" i="11"/>
  <c r="P349" i="11" s="1"/>
  <c r="M348" i="11"/>
  <c r="M347" i="11"/>
  <c r="P347" i="11" s="1"/>
  <c r="N346" i="11"/>
  <c r="N378" i="11" s="1"/>
  <c r="N410" i="11" s="1"/>
  <c r="M346" i="11"/>
  <c r="P346" i="11" s="1"/>
  <c r="I346" i="11"/>
  <c r="W345" i="11"/>
  <c r="T346" i="11" s="1"/>
  <c r="N345" i="11"/>
  <c r="N377" i="11" s="1"/>
  <c r="N409" i="11" s="1"/>
  <c r="N441" i="11" s="1"/>
  <c r="M345" i="11"/>
  <c r="P345" i="11" s="1"/>
  <c r="J316" i="11"/>
  <c r="J317" i="11"/>
  <c r="K317" i="11" s="1"/>
  <c r="J318" i="11"/>
  <c r="K318" i="11" s="1"/>
  <c r="J319" i="11"/>
  <c r="K319" i="11" s="1"/>
  <c r="J320" i="11"/>
  <c r="K320" i="11" s="1"/>
  <c r="J321" i="11"/>
  <c r="K321" i="11" s="1"/>
  <c r="J322" i="11"/>
  <c r="K322" i="11" s="1"/>
  <c r="J323" i="11"/>
  <c r="K323" i="11" s="1"/>
  <c r="J324" i="11"/>
  <c r="K324" i="11" s="1"/>
  <c r="J325" i="11"/>
  <c r="K325" i="11" s="1"/>
  <c r="J326" i="11"/>
  <c r="K326" i="11" s="1"/>
  <c r="J327" i="11"/>
  <c r="K327" i="11" s="1"/>
  <c r="J328" i="11"/>
  <c r="K328" i="11" s="1"/>
  <c r="J329" i="11"/>
  <c r="K329" i="11" s="1"/>
  <c r="J330" i="11"/>
  <c r="K330" i="11" s="1"/>
  <c r="J331" i="11"/>
  <c r="K331" i="11" s="1"/>
  <c r="J332" i="11"/>
  <c r="K332" i="11" s="1"/>
  <c r="J333" i="11"/>
  <c r="K333" i="11" s="1"/>
  <c r="J334" i="11"/>
  <c r="K334" i="11" s="1"/>
  <c r="J335" i="11"/>
  <c r="K335" i="11" s="1"/>
  <c r="J315" i="11"/>
  <c r="K315" i="11" s="1"/>
  <c r="AC342" i="11"/>
  <c r="AC340" i="11"/>
  <c r="M335" i="11"/>
  <c r="M334" i="11"/>
  <c r="P334" i="11" s="1"/>
  <c r="M333" i="11"/>
  <c r="P333" i="11" s="1"/>
  <c r="M332" i="11"/>
  <c r="M331" i="11"/>
  <c r="M330" i="11"/>
  <c r="P330" i="11" s="1"/>
  <c r="M329" i="11"/>
  <c r="P329" i="11" s="1"/>
  <c r="M328" i="11"/>
  <c r="M327" i="11"/>
  <c r="M326" i="11"/>
  <c r="P326" i="11" s="1"/>
  <c r="M325" i="11"/>
  <c r="P325" i="11" s="1"/>
  <c r="M324" i="11"/>
  <c r="P324" i="11" s="1"/>
  <c r="M323" i="11"/>
  <c r="M322" i="11"/>
  <c r="P322" i="11" s="1"/>
  <c r="M321" i="11"/>
  <c r="P321" i="11" s="1"/>
  <c r="M320" i="11"/>
  <c r="M319" i="11"/>
  <c r="P319" i="11" s="1"/>
  <c r="M318" i="11"/>
  <c r="M317" i="11"/>
  <c r="N316" i="11"/>
  <c r="N348" i="11" s="1"/>
  <c r="N380" i="11" s="1"/>
  <c r="N412" i="11" s="1"/>
  <c r="N444" i="11" s="1"/>
  <c r="M316" i="11"/>
  <c r="P316" i="11" s="1"/>
  <c r="I316" i="11"/>
  <c r="W315" i="11"/>
  <c r="N315" i="11"/>
  <c r="N347" i="11" s="1"/>
  <c r="N379" i="11" s="1"/>
  <c r="N411" i="11" s="1"/>
  <c r="N443" i="11" s="1"/>
  <c r="M315" i="11"/>
  <c r="P315" i="11" s="1"/>
  <c r="J286" i="11"/>
  <c r="J287" i="11"/>
  <c r="K287" i="11" s="1"/>
  <c r="J288" i="11"/>
  <c r="K288" i="11" s="1"/>
  <c r="J289" i="11"/>
  <c r="K289" i="11" s="1"/>
  <c r="J290" i="11"/>
  <c r="K290" i="11" s="1"/>
  <c r="J291" i="11"/>
  <c r="K291" i="11" s="1"/>
  <c r="J292" i="11"/>
  <c r="K292" i="11" s="1"/>
  <c r="J293" i="11"/>
  <c r="K293" i="11" s="1"/>
  <c r="J294" i="11"/>
  <c r="K294" i="11" s="1"/>
  <c r="J295" i="11"/>
  <c r="K295" i="11" s="1"/>
  <c r="J296" i="11"/>
  <c r="K296" i="11" s="1"/>
  <c r="J297" i="11"/>
  <c r="K297" i="11" s="1"/>
  <c r="J298" i="11"/>
  <c r="K298" i="11" s="1"/>
  <c r="J299" i="11"/>
  <c r="K299" i="11" s="1"/>
  <c r="J300" i="11"/>
  <c r="K300" i="11" s="1"/>
  <c r="J301" i="11"/>
  <c r="K301" i="11" s="1"/>
  <c r="J302" i="11"/>
  <c r="K302" i="11" s="1"/>
  <c r="J303" i="11"/>
  <c r="K303" i="11" s="1"/>
  <c r="J304" i="11"/>
  <c r="K304" i="11" s="1"/>
  <c r="J305" i="11"/>
  <c r="K305" i="11" s="1"/>
  <c r="J285" i="11"/>
  <c r="K285" i="11" s="1"/>
  <c r="AC312" i="11"/>
  <c r="AC310" i="11"/>
  <c r="M305" i="11"/>
  <c r="P305" i="11" s="1"/>
  <c r="M304" i="11"/>
  <c r="P304" i="11" s="1"/>
  <c r="M303" i="11"/>
  <c r="P303" i="11" s="1"/>
  <c r="M302" i="11"/>
  <c r="M301" i="11"/>
  <c r="M300" i="11"/>
  <c r="P300" i="11" s="1"/>
  <c r="M299" i="11"/>
  <c r="M298" i="11"/>
  <c r="P298" i="11" s="1"/>
  <c r="M297" i="11"/>
  <c r="P297" i="11" s="1"/>
  <c r="M296" i="11"/>
  <c r="P296" i="11" s="1"/>
  <c r="M295" i="11"/>
  <c r="P295" i="11" s="1"/>
  <c r="M294" i="11"/>
  <c r="M293" i="11"/>
  <c r="P293" i="11" s="1"/>
  <c r="M292" i="11"/>
  <c r="P292" i="11" s="1"/>
  <c r="M291" i="11"/>
  <c r="P291" i="11" s="1"/>
  <c r="M290" i="11"/>
  <c r="P290" i="11" s="1"/>
  <c r="M289" i="11"/>
  <c r="M288" i="11"/>
  <c r="P288" i="11" s="1"/>
  <c r="M287" i="11"/>
  <c r="P287" i="11" s="1"/>
  <c r="M286" i="11"/>
  <c r="P286" i="11" s="1"/>
  <c r="I286" i="11"/>
  <c r="I287" i="11" s="1"/>
  <c r="W285" i="11"/>
  <c r="T286" i="11" s="1"/>
  <c r="N285" i="11"/>
  <c r="N317" i="11" s="1"/>
  <c r="N349" i="11" s="1"/>
  <c r="M285" i="11"/>
  <c r="J255" i="11"/>
  <c r="J256" i="11"/>
  <c r="K256" i="11" s="1"/>
  <c r="J257" i="11"/>
  <c r="K257" i="11" s="1"/>
  <c r="J258" i="11"/>
  <c r="K258" i="11" s="1"/>
  <c r="J259" i="11"/>
  <c r="K259" i="11" s="1"/>
  <c r="J260" i="11"/>
  <c r="K260" i="11" s="1"/>
  <c r="J261" i="11"/>
  <c r="K261" i="11" s="1"/>
  <c r="J262" i="11"/>
  <c r="K262" i="11" s="1"/>
  <c r="J263" i="11"/>
  <c r="K263" i="11" s="1"/>
  <c r="J264" i="11"/>
  <c r="K264" i="11" s="1"/>
  <c r="J265" i="11"/>
  <c r="K265" i="11" s="1"/>
  <c r="J266" i="11"/>
  <c r="K266" i="11" s="1"/>
  <c r="J267" i="11"/>
  <c r="K267" i="11" s="1"/>
  <c r="J268" i="11"/>
  <c r="K268" i="11" s="1"/>
  <c r="J269" i="11"/>
  <c r="K269" i="11" s="1"/>
  <c r="J270" i="11"/>
  <c r="K270" i="11" s="1"/>
  <c r="J271" i="11"/>
  <c r="K271" i="11" s="1"/>
  <c r="J272" i="11"/>
  <c r="K272" i="11" s="1"/>
  <c r="J273" i="11"/>
  <c r="K273" i="11" s="1"/>
  <c r="J274" i="11"/>
  <c r="K274" i="11" s="1"/>
  <c r="J254" i="11"/>
  <c r="K254" i="11" s="1"/>
  <c r="AC281" i="11"/>
  <c r="AC279" i="11"/>
  <c r="M274" i="11"/>
  <c r="M273" i="11"/>
  <c r="P273" i="11" s="1"/>
  <c r="M272" i="11"/>
  <c r="P272" i="11" s="1"/>
  <c r="M271" i="11"/>
  <c r="P271" i="11" s="1"/>
  <c r="M270" i="11"/>
  <c r="P270" i="11" s="1"/>
  <c r="M269" i="11"/>
  <c r="P269" i="11" s="1"/>
  <c r="M268" i="11"/>
  <c r="P268" i="11" s="1"/>
  <c r="M267" i="11"/>
  <c r="M266" i="11"/>
  <c r="P266" i="11" s="1"/>
  <c r="M265" i="11"/>
  <c r="P265" i="11" s="1"/>
  <c r="M264" i="11"/>
  <c r="P264" i="11" s="1"/>
  <c r="M263" i="11"/>
  <c r="M262" i="11"/>
  <c r="M261" i="11"/>
  <c r="P261" i="11" s="1"/>
  <c r="M260" i="11"/>
  <c r="M259" i="11"/>
  <c r="P259" i="11" s="1"/>
  <c r="M258" i="11"/>
  <c r="P258" i="11" s="1"/>
  <c r="M257" i="11"/>
  <c r="M256" i="11"/>
  <c r="M255" i="11"/>
  <c r="I255" i="11"/>
  <c r="W254" i="11"/>
  <c r="N254" i="11"/>
  <c r="N286" i="11" s="1"/>
  <c r="M254" i="11"/>
  <c r="J224" i="11"/>
  <c r="J225" i="11"/>
  <c r="K225" i="11" s="1"/>
  <c r="J226" i="11"/>
  <c r="K226" i="11" s="1"/>
  <c r="J227" i="11"/>
  <c r="K227" i="11" s="1"/>
  <c r="J228" i="11"/>
  <c r="K228" i="11" s="1"/>
  <c r="J229" i="11"/>
  <c r="K229" i="11" s="1"/>
  <c r="J230" i="11"/>
  <c r="K230" i="11" s="1"/>
  <c r="J231" i="11"/>
  <c r="K231" i="11" s="1"/>
  <c r="J232" i="11"/>
  <c r="K232" i="11" s="1"/>
  <c r="J233" i="11"/>
  <c r="K233" i="11" s="1"/>
  <c r="J234" i="11"/>
  <c r="K234" i="11" s="1"/>
  <c r="J235" i="11"/>
  <c r="K235" i="11" s="1"/>
  <c r="J236" i="11"/>
  <c r="K236" i="11" s="1"/>
  <c r="J237" i="11"/>
  <c r="K237" i="11" s="1"/>
  <c r="J238" i="11"/>
  <c r="K238" i="11" s="1"/>
  <c r="J239" i="11"/>
  <c r="K239" i="11" s="1"/>
  <c r="J240" i="11"/>
  <c r="K240" i="11" s="1"/>
  <c r="J241" i="11"/>
  <c r="K241" i="11" s="1"/>
  <c r="J242" i="11"/>
  <c r="K242" i="11" s="1"/>
  <c r="J243" i="11"/>
  <c r="K243" i="11" s="1"/>
  <c r="J223" i="11"/>
  <c r="K223" i="11" s="1"/>
  <c r="AC250" i="11"/>
  <c r="AC248" i="11"/>
  <c r="M243" i="11"/>
  <c r="M242" i="11"/>
  <c r="P242" i="11" s="1"/>
  <c r="M241" i="11"/>
  <c r="P241" i="11" s="1"/>
  <c r="M240" i="11"/>
  <c r="P240" i="11" s="1"/>
  <c r="M239" i="11"/>
  <c r="M238" i="11"/>
  <c r="P238" i="11" s="1"/>
  <c r="M237" i="11"/>
  <c r="M236" i="11"/>
  <c r="M235" i="11"/>
  <c r="P235" i="11" s="1"/>
  <c r="M234" i="11"/>
  <c r="P234" i="11" s="1"/>
  <c r="M233" i="11"/>
  <c r="P233" i="11" s="1"/>
  <c r="M232" i="11"/>
  <c r="P232" i="11" s="1"/>
  <c r="M231" i="11"/>
  <c r="M230" i="11"/>
  <c r="P230" i="11" s="1"/>
  <c r="M229" i="11"/>
  <c r="P229" i="11" s="1"/>
  <c r="M228" i="11"/>
  <c r="P228" i="11" s="1"/>
  <c r="M227" i="11"/>
  <c r="M226" i="11"/>
  <c r="M225" i="11"/>
  <c r="P225" i="11" s="1"/>
  <c r="M224" i="11"/>
  <c r="P224" i="11" s="1"/>
  <c r="I224" i="11"/>
  <c r="I225" i="11" s="1"/>
  <c r="I226" i="11" s="1"/>
  <c r="W223" i="11"/>
  <c r="T224" i="11" s="1"/>
  <c r="N223" i="11"/>
  <c r="N255" i="11" s="1"/>
  <c r="N287" i="11" s="1"/>
  <c r="N319" i="11" s="1"/>
  <c r="M223" i="11"/>
  <c r="J193" i="11"/>
  <c r="J194" i="11"/>
  <c r="K194" i="11" s="1"/>
  <c r="J195" i="11"/>
  <c r="K195" i="11" s="1"/>
  <c r="J196" i="11"/>
  <c r="K196" i="11" s="1"/>
  <c r="J197" i="11"/>
  <c r="K197" i="11" s="1"/>
  <c r="J198" i="11"/>
  <c r="K198" i="11" s="1"/>
  <c r="J199" i="11"/>
  <c r="K199" i="11" s="1"/>
  <c r="J200" i="11"/>
  <c r="K200" i="11" s="1"/>
  <c r="J201" i="11"/>
  <c r="K201" i="11" s="1"/>
  <c r="J202" i="11"/>
  <c r="K202" i="11" s="1"/>
  <c r="J203" i="11"/>
  <c r="K203" i="11" s="1"/>
  <c r="J204" i="11"/>
  <c r="K204" i="11" s="1"/>
  <c r="J205" i="11"/>
  <c r="K205" i="11" s="1"/>
  <c r="J206" i="11"/>
  <c r="K206" i="11" s="1"/>
  <c r="J207" i="11"/>
  <c r="K207" i="11" s="1"/>
  <c r="J208" i="11"/>
  <c r="K208" i="11" s="1"/>
  <c r="J209" i="11"/>
  <c r="K209" i="11" s="1"/>
  <c r="J210" i="11"/>
  <c r="K210" i="11" s="1"/>
  <c r="J211" i="11"/>
  <c r="K211" i="11" s="1"/>
  <c r="J212" i="11"/>
  <c r="K212" i="11" s="1"/>
  <c r="J192" i="11"/>
  <c r="K192" i="11" s="1"/>
  <c r="AC219" i="11"/>
  <c r="AC217" i="11"/>
  <c r="M212" i="11"/>
  <c r="P212" i="11" s="1"/>
  <c r="M211" i="11"/>
  <c r="P211" i="11" s="1"/>
  <c r="M210" i="11"/>
  <c r="M209" i="11"/>
  <c r="M208" i="11"/>
  <c r="M207" i="11"/>
  <c r="M206" i="11"/>
  <c r="P206" i="11" s="1"/>
  <c r="M205" i="11"/>
  <c r="M204" i="11"/>
  <c r="P204" i="11" s="1"/>
  <c r="M203" i="11"/>
  <c r="P203" i="11" s="1"/>
  <c r="M202" i="11"/>
  <c r="M201" i="11"/>
  <c r="P201" i="11" s="1"/>
  <c r="M200" i="11"/>
  <c r="M199" i="11"/>
  <c r="P199" i="11" s="1"/>
  <c r="M198" i="11"/>
  <c r="P198" i="11" s="1"/>
  <c r="M197" i="11"/>
  <c r="M196" i="11"/>
  <c r="M195" i="11"/>
  <c r="M194" i="11"/>
  <c r="P194" i="11" s="1"/>
  <c r="N193" i="11"/>
  <c r="N225" i="11" s="1"/>
  <c r="N257" i="11" s="1"/>
  <c r="N289" i="11" s="1"/>
  <c r="N321" i="11" s="1"/>
  <c r="N353" i="11" s="1"/>
  <c r="N385" i="11" s="1"/>
  <c r="N417" i="11" s="1"/>
  <c r="N449" i="11" s="1"/>
  <c r="M193" i="11"/>
  <c r="P193" i="11" s="1"/>
  <c r="I193" i="11"/>
  <c r="W192" i="11"/>
  <c r="N192" i="11"/>
  <c r="N224" i="11" s="1"/>
  <c r="M192" i="11"/>
  <c r="P192" i="11" s="1"/>
  <c r="J163" i="11"/>
  <c r="J164" i="11"/>
  <c r="K164" i="11" s="1"/>
  <c r="J165" i="11"/>
  <c r="K165" i="11" s="1"/>
  <c r="J166" i="11"/>
  <c r="K166" i="11" s="1"/>
  <c r="J167" i="11"/>
  <c r="K167" i="11" s="1"/>
  <c r="J168" i="11"/>
  <c r="K168" i="11" s="1"/>
  <c r="J169" i="11"/>
  <c r="K169" i="11" s="1"/>
  <c r="J170" i="11"/>
  <c r="K170" i="11" s="1"/>
  <c r="J171" i="11"/>
  <c r="K171" i="11" s="1"/>
  <c r="J172" i="11"/>
  <c r="K172" i="11" s="1"/>
  <c r="J173" i="11"/>
  <c r="K173" i="11" s="1"/>
  <c r="J174" i="11"/>
  <c r="K174" i="11" s="1"/>
  <c r="J175" i="11"/>
  <c r="K175" i="11" s="1"/>
  <c r="J176" i="11"/>
  <c r="K176" i="11" s="1"/>
  <c r="J177" i="11"/>
  <c r="K177" i="11" s="1"/>
  <c r="J178" i="11"/>
  <c r="K178" i="11" s="1"/>
  <c r="J179" i="11"/>
  <c r="K179" i="11" s="1"/>
  <c r="J180" i="11"/>
  <c r="K180" i="11" s="1"/>
  <c r="J181" i="11"/>
  <c r="K181" i="11" s="1"/>
  <c r="J182" i="11"/>
  <c r="K182" i="11" s="1"/>
  <c r="J162" i="11"/>
  <c r="K162" i="11" s="1"/>
  <c r="AC189" i="11"/>
  <c r="AC187" i="11"/>
  <c r="M182" i="11"/>
  <c r="M181" i="11"/>
  <c r="P181" i="11" s="1"/>
  <c r="M180" i="11"/>
  <c r="P180" i="11" s="1"/>
  <c r="M179" i="11"/>
  <c r="M178" i="11"/>
  <c r="P178" i="11" s="1"/>
  <c r="M177" i="11"/>
  <c r="M176" i="11"/>
  <c r="P176" i="11" s="1"/>
  <c r="M175" i="11"/>
  <c r="P175" i="11" s="1"/>
  <c r="M174" i="11"/>
  <c r="M173" i="11"/>
  <c r="M172" i="11"/>
  <c r="P172" i="11" s="1"/>
  <c r="M171" i="11"/>
  <c r="M170" i="11"/>
  <c r="P170" i="11" s="1"/>
  <c r="M169" i="11"/>
  <c r="M168" i="11"/>
  <c r="P168" i="11" s="1"/>
  <c r="M167" i="11"/>
  <c r="M166" i="11"/>
  <c r="M165" i="11"/>
  <c r="P165" i="11" s="1"/>
  <c r="M164" i="11"/>
  <c r="N163" i="11"/>
  <c r="N195" i="11" s="1"/>
  <c r="N227" i="11" s="1"/>
  <c r="N259" i="11" s="1"/>
  <c r="M163" i="11"/>
  <c r="P163" i="11" s="1"/>
  <c r="I163" i="11"/>
  <c r="I164" i="11" s="1"/>
  <c r="W162" i="11"/>
  <c r="N162" i="11"/>
  <c r="M162" i="11"/>
  <c r="P162" i="11" s="1"/>
  <c r="J133" i="11"/>
  <c r="J134" i="11"/>
  <c r="K134" i="11" s="1"/>
  <c r="J135" i="11"/>
  <c r="K135" i="11" s="1"/>
  <c r="J136" i="11"/>
  <c r="K136" i="11" s="1"/>
  <c r="J137" i="11"/>
  <c r="K137" i="11" s="1"/>
  <c r="J138" i="11"/>
  <c r="K138" i="11" s="1"/>
  <c r="J139" i="11"/>
  <c r="K139" i="11" s="1"/>
  <c r="J140" i="11"/>
  <c r="K140" i="11" s="1"/>
  <c r="J141" i="11"/>
  <c r="K141" i="11" s="1"/>
  <c r="J142" i="11"/>
  <c r="K142" i="11" s="1"/>
  <c r="J143" i="11"/>
  <c r="K143" i="11" s="1"/>
  <c r="J144" i="11"/>
  <c r="K144" i="11" s="1"/>
  <c r="J145" i="11"/>
  <c r="K145" i="11" s="1"/>
  <c r="J146" i="11"/>
  <c r="K146" i="11" s="1"/>
  <c r="J147" i="11"/>
  <c r="K147" i="11" s="1"/>
  <c r="J148" i="11"/>
  <c r="K148" i="11" s="1"/>
  <c r="J149" i="11"/>
  <c r="K149" i="11" s="1"/>
  <c r="J150" i="11"/>
  <c r="K150" i="11" s="1"/>
  <c r="J151" i="11"/>
  <c r="K151" i="11" s="1"/>
  <c r="J152" i="11"/>
  <c r="K152" i="11" s="1"/>
  <c r="J132" i="11"/>
  <c r="K132" i="11" s="1"/>
  <c r="AC159" i="11"/>
  <c r="AC157" i="11"/>
  <c r="M152" i="11"/>
  <c r="M151" i="11"/>
  <c r="M150" i="11"/>
  <c r="M149" i="11"/>
  <c r="M148" i="11"/>
  <c r="M147" i="11"/>
  <c r="M146" i="11"/>
  <c r="P146" i="11" s="1"/>
  <c r="M145" i="11"/>
  <c r="P145" i="11" s="1"/>
  <c r="M144" i="11"/>
  <c r="M143" i="11"/>
  <c r="M142" i="11"/>
  <c r="M141" i="11"/>
  <c r="M140" i="11"/>
  <c r="P140" i="11" s="1"/>
  <c r="M139" i="11"/>
  <c r="M138" i="11"/>
  <c r="P138" i="11" s="1"/>
  <c r="M137" i="11"/>
  <c r="M136" i="11"/>
  <c r="M135" i="11"/>
  <c r="M134" i="11"/>
  <c r="M133" i="11"/>
  <c r="I133" i="11"/>
  <c r="I134" i="11" s="1"/>
  <c r="W132" i="11"/>
  <c r="N132" i="11"/>
  <c r="N164" i="11" s="1"/>
  <c r="N196" i="11" s="1"/>
  <c r="N228" i="11" s="1"/>
  <c r="M132" i="11"/>
  <c r="AC128" i="11"/>
  <c r="AC126" i="11"/>
  <c r="M121" i="11"/>
  <c r="P121" i="11" s="1"/>
  <c r="J121" i="11"/>
  <c r="K121" i="11" s="1"/>
  <c r="M120" i="11"/>
  <c r="P120" i="11" s="1"/>
  <c r="J120" i="11"/>
  <c r="K120" i="11" s="1"/>
  <c r="M119" i="11"/>
  <c r="P119" i="11" s="1"/>
  <c r="J119" i="11"/>
  <c r="K119" i="11" s="1"/>
  <c r="M118" i="11"/>
  <c r="J118" i="11"/>
  <c r="K118" i="11" s="1"/>
  <c r="M117" i="11"/>
  <c r="J117" i="11"/>
  <c r="K117" i="11" s="1"/>
  <c r="M116" i="11"/>
  <c r="J116" i="11"/>
  <c r="K116" i="11" s="1"/>
  <c r="M115" i="11"/>
  <c r="P115" i="11" s="1"/>
  <c r="J115" i="11"/>
  <c r="K115" i="11" s="1"/>
  <c r="M114" i="11"/>
  <c r="P114" i="11" s="1"/>
  <c r="J114" i="11"/>
  <c r="K114" i="11" s="1"/>
  <c r="M113" i="11"/>
  <c r="P113" i="11" s="1"/>
  <c r="J113" i="11"/>
  <c r="K113" i="11" s="1"/>
  <c r="M112" i="11"/>
  <c r="P112" i="11" s="1"/>
  <c r="J112" i="11"/>
  <c r="K112" i="11" s="1"/>
  <c r="M111" i="11"/>
  <c r="P111" i="11" s="1"/>
  <c r="J111" i="11"/>
  <c r="K111" i="11" s="1"/>
  <c r="M110" i="11"/>
  <c r="J110" i="11"/>
  <c r="K110" i="11" s="1"/>
  <c r="M109" i="11"/>
  <c r="J109" i="11"/>
  <c r="K109" i="11" s="1"/>
  <c r="M108" i="11"/>
  <c r="P108" i="11" s="1"/>
  <c r="J108" i="11"/>
  <c r="K108" i="11" s="1"/>
  <c r="M107" i="11"/>
  <c r="J107" i="11"/>
  <c r="K107" i="11" s="1"/>
  <c r="M106" i="11"/>
  <c r="P106" i="11" s="1"/>
  <c r="J106" i="11"/>
  <c r="K106" i="11" s="1"/>
  <c r="M105" i="11"/>
  <c r="J105" i="11"/>
  <c r="K105" i="11" s="1"/>
  <c r="M104" i="11"/>
  <c r="J104" i="11"/>
  <c r="K104" i="11" s="1"/>
  <c r="M103" i="11"/>
  <c r="P103" i="11" s="1"/>
  <c r="J103" i="11"/>
  <c r="K103" i="11" s="1"/>
  <c r="M102" i="11"/>
  <c r="J102" i="11"/>
  <c r="I102" i="11"/>
  <c r="W101" i="11"/>
  <c r="M101" i="11"/>
  <c r="J101" i="11"/>
  <c r="K101" i="11" s="1"/>
  <c r="AC96" i="11"/>
  <c r="AC94" i="11"/>
  <c r="M89" i="11"/>
  <c r="P89" i="11" s="1"/>
  <c r="J89" i="11"/>
  <c r="K89" i="11" s="1"/>
  <c r="M88" i="11"/>
  <c r="P88" i="11" s="1"/>
  <c r="J88" i="11"/>
  <c r="K88" i="11" s="1"/>
  <c r="M87" i="11"/>
  <c r="P87" i="11" s="1"/>
  <c r="J87" i="11"/>
  <c r="K87" i="11" s="1"/>
  <c r="M86" i="11"/>
  <c r="P86" i="11" s="1"/>
  <c r="J86" i="11"/>
  <c r="K86" i="11" s="1"/>
  <c r="M85" i="11"/>
  <c r="P85" i="11" s="1"/>
  <c r="J85" i="11"/>
  <c r="K85" i="11" s="1"/>
  <c r="M84" i="11"/>
  <c r="P84" i="11" s="1"/>
  <c r="J84" i="11"/>
  <c r="K84" i="11" s="1"/>
  <c r="M83" i="11"/>
  <c r="P83" i="11" s="1"/>
  <c r="J83" i="11"/>
  <c r="K83" i="11" s="1"/>
  <c r="M82" i="11"/>
  <c r="P82" i="11" s="1"/>
  <c r="J82" i="11"/>
  <c r="K82" i="11" s="1"/>
  <c r="M81" i="11"/>
  <c r="P81" i="11" s="1"/>
  <c r="J81" i="11"/>
  <c r="K81" i="11" s="1"/>
  <c r="M80" i="11"/>
  <c r="P80" i="11" s="1"/>
  <c r="J80" i="11"/>
  <c r="K80" i="11" s="1"/>
  <c r="M79" i="11"/>
  <c r="P79" i="11" s="1"/>
  <c r="J79" i="11"/>
  <c r="K79" i="11" s="1"/>
  <c r="M78" i="11"/>
  <c r="J78" i="11"/>
  <c r="K78" i="11" s="1"/>
  <c r="M77" i="11"/>
  <c r="P77" i="11" s="1"/>
  <c r="J77" i="11"/>
  <c r="K77" i="11" s="1"/>
  <c r="M76" i="11"/>
  <c r="P76" i="11" s="1"/>
  <c r="J76" i="11"/>
  <c r="K76" i="11" s="1"/>
  <c r="M75" i="11"/>
  <c r="P75" i="11" s="1"/>
  <c r="J75" i="11"/>
  <c r="K75" i="11" s="1"/>
  <c r="M74" i="11"/>
  <c r="P74" i="11" s="1"/>
  <c r="J74" i="11"/>
  <c r="K74" i="11" s="1"/>
  <c r="M73" i="11"/>
  <c r="J73" i="11"/>
  <c r="K73" i="11" s="1"/>
  <c r="M72" i="11"/>
  <c r="P72" i="11" s="1"/>
  <c r="J72" i="11"/>
  <c r="K72" i="11" s="1"/>
  <c r="M71" i="11"/>
  <c r="P71" i="11" s="1"/>
  <c r="J71" i="11"/>
  <c r="K71" i="11" s="1"/>
  <c r="M70" i="11"/>
  <c r="J70" i="11"/>
  <c r="I70" i="11"/>
  <c r="W69" i="11"/>
  <c r="M69" i="11"/>
  <c r="P69" i="11" s="1"/>
  <c r="J69" i="11"/>
  <c r="K69" i="11" s="1"/>
  <c r="AC64" i="11"/>
  <c r="AC62" i="11"/>
  <c r="M57" i="11"/>
  <c r="J57" i="11"/>
  <c r="K57" i="11" s="1"/>
  <c r="M56" i="11"/>
  <c r="J56" i="11"/>
  <c r="K56" i="11" s="1"/>
  <c r="M55" i="11"/>
  <c r="P55" i="11" s="1"/>
  <c r="J55" i="11"/>
  <c r="K55" i="11" s="1"/>
  <c r="M54" i="11"/>
  <c r="J54" i="11"/>
  <c r="K54" i="11" s="1"/>
  <c r="M53" i="11"/>
  <c r="J53" i="11"/>
  <c r="K53" i="11" s="1"/>
  <c r="M52" i="11"/>
  <c r="J52" i="11"/>
  <c r="K52" i="11" s="1"/>
  <c r="M51" i="11"/>
  <c r="J51" i="11"/>
  <c r="K51" i="11" s="1"/>
  <c r="M50" i="11"/>
  <c r="P50" i="11" s="1"/>
  <c r="J50" i="11"/>
  <c r="K50" i="11" s="1"/>
  <c r="M49" i="11"/>
  <c r="P49" i="11" s="1"/>
  <c r="J49" i="11"/>
  <c r="K49" i="11" s="1"/>
  <c r="M48" i="11"/>
  <c r="P48" i="11" s="1"/>
  <c r="J48" i="11"/>
  <c r="K48" i="11" s="1"/>
  <c r="M47" i="11"/>
  <c r="J47" i="11"/>
  <c r="K47" i="11" s="1"/>
  <c r="M46" i="11"/>
  <c r="P46" i="11" s="1"/>
  <c r="J46" i="11"/>
  <c r="K46" i="11" s="1"/>
  <c r="M45" i="11"/>
  <c r="P45" i="11" s="1"/>
  <c r="J45" i="11"/>
  <c r="K45" i="11" s="1"/>
  <c r="M44" i="11"/>
  <c r="P44" i="11" s="1"/>
  <c r="J44" i="11"/>
  <c r="K44" i="11" s="1"/>
  <c r="M43" i="11"/>
  <c r="P43" i="11" s="1"/>
  <c r="J43" i="11"/>
  <c r="K43" i="11" s="1"/>
  <c r="M42" i="11"/>
  <c r="P42" i="11" s="1"/>
  <c r="J42" i="11"/>
  <c r="K42" i="11" s="1"/>
  <c r="M41" i="11"/>
  <c r="J41" i="11"/>
  <c r="K41" i="11" s="1"/>
  <c r="M40" i="11"/>
  <c r="P40" i="11" s="1"/>
  <c r="J40" i="11"/>
  <c r="K40" i="11" s="1"/>
  <c r="M39" i="11"/>
  <c r="P39" i="11" s="1"/>
  <c r="J39" i="11"/>
  <c r="K39" i="11" s="1"/>
  <c r="M38" i="11"/>
  <c r="J38" i="11"/>
  <c r="I38" i="11"/>
  <c r="I39" i="11" s="1"/>
  <c r="W37" i="11"/>
  <c r="N37" i="11"/>
  <c r="N39" i="11" s="1"/>
  <c r="M37" i="11"/>
  <c r="P37" i="11" s="1"/>
  <c r="J37" i="11"/>
  <c r="K37" i="11" s="1"/>
  <c r="AC31" i="11"/>
  <c r="AC29" i="11"/>
  <c r="N24" i="11"/>
  <c r="M24" i="11"/>
  <c r="J24" i="11"/>
  <c r="K24" i="11" s="1"/>
  <c r="N23" i="11"/>
  <c r="M23" i="11"/>
  <c r="P23" i="11" s="1"/>
  <c r="J23" i="11"/>
  <c r="K23" i="11" s="1"/>
  <c r="N22" i="11"/>
  <c r="M22" i="11"/>
  <c r="J22" i="11"/>
  <c r="K22" i="11" s="1"/>
  <c r="N21" i="11"/>
  <c r="M21" i="11"/>
  <c r="J21" i="11"/>
  <c r="K21" i="11" s="1"/>
  <c r="N20" i="11"/>
  <c r="M20" i="11"/>
  <c r="P20" i="11" s="1"/>
  <c r="J20" i="11"/>
  <c r="K20" i="11" s="1"/>
  <c r="N19" i="11"/>
  <c r="M19" i="11"/>
  <c r="J19" i="11"/>
  <c r="K19" i="11" s="1"/>
  <c r="N18" i="11"/>
  <c r="M18" i="11"/>
  <c r="P18" i="11" s="1"/>
  <c r="J18" i="11"/>
  <c r="K18" i="11" s="1"/>
  <c r="N17" i="11"/>
  <c r="M17" i="11"/>
  <c r="J17" i="11"/>
  <c r="K17" i="11" s="1"/>
  <c r="N16" i="11"/>
  <c r="M16" i="11"/>
  <c r="J16" i="11"/>
  <c r="K16" i="11" s="1"/>
  <c r="N15" i="11"/>
  <c r="M15" i="11"/>
  <c r="P15" i="11" s="1"/>
  <c r="J15" i="11"/>
  <c r="K15" i="11" s="1"/>
  <c r="N14" i="11"/>
  <c r="M14" i="11"/>
  <c r="J14" i="11"/>
  <c r="K14" i="11" s="1"/>
  <c r="N13" i="11"/>
  <c r="M13" i="11"/>
  <c r="J13" i="11"/>
  <c r="K13" i="11" s="1"/>
  <c r="N12" i="11"/>
  <c r="M12" i="11"/>
  <c r="P12" i="11" s="1"/>
  <c r="J12" i="11"/>
  <c r="K12" i="11" s="1"/>
  <c r="N11" i="11"/>
  <c r="M11" i="11"/>
  <c r="J11" i="11"/>
  <c r="K11" i="11" s="1"/>
  <c r="N10" i="11"/>
  <c r="M10" i="11"/>
  <c r="J10" i="11"/>
  <c r="K10" i="11" s="1"/>
  <c r="N9" i="11"/>
  <c r="M9" i="11"/>
  <c r="P9" i="11" s="1"/>
  <c r="J9" i="11"/>
  <c r="K9" i="11" s="1"/>
  <c r="N8" i="11"/>
  <c r="M8" i="11"/>
  <c r="J8" i="11"/>
  <c r="K8" i="11" s="1"/>
  <c r="N7" i="11"/>
  <c r="M7" i="11"/>
  <c r="P7" i="11" s="1"/>
  <c r="J7" i="11"/>
  <c r="K7" i="11" s="1"/>
  <c r="N6" i="11"/>
  <c r="M6" i="11"/>
  <c r="J6" i="11"/>
  <c r="K6" i="11" s="1"/>
  <c r="N5" i="11"/>
  <c r="M5" i="11"/>
  <c r="P5" i="11" s="1"/>
  <c r="J5" i="11"/>
  <c r="I5" i="11"/>
  <c r="I6" i="11" s="1"/>
  <c r="W4" i="11"/>
  <c r="M4" i="11"/>
  <c r="O4" i="11" s="1"/>
  <c r="J4" i="11"/>
  <c r="K4" i="11" s="1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R5" i="21" l="1"/>
  <c r="R5" i="18"/>
  <c r="R5" i="15"/>
  <c r="R5" i="11"/>
  <c r="R5" i="5"/>
  <c r="C15" i="15"/>
  <c r="B17" i="21"/>
  <c r="B17" i="18"/>
  <c r="C14" i="11"/>
  <c r="L4" i="11" s="1"/>
  <c r="L119" i="5"/>
  <c r="L116" i="5"/>
  <c r="L115" i="5"/>
  <c r="L111" i="5"/>
  <c r="L110" i="5"/>
  <c r="L108" i="5"/>
  <c r="L109" i="5"/>
  <c r="L118" i="5"/>
  <c r="L107" i="5"/>
  <c r="L117" i="5"/>
  <c r="L114" i="5"/>
  <c r="L106" i="5"/>
  <c r="L121" i="5"/>
  <c r="L113" i="5"/>
  <c r="L105" i="5"/>
  <c r="L120" i="5"/>
  <c r="L112" i="5"/>
  <c r="L104" i="5"/>
  <c r="L86" i="5"/>
  <c r="L85" i="5"/>
  <c r="L84" i="5"/>
  <c r="L83" i="5"/>
  <c r="L79" i="5"/>
  <c r="L78" i="5"/>
  <c r="L76" i="5"/>
  <c r="L87" i="5"/>
  <c r="L75" i="5"/>
  <c r="L77" i="5"/>
  <c r="L82" i="5"/>
  <c r="L74" i="5"/>
  <c r="L89" i="5"/>
  <c r="L81" i="5"/>
  <c r="L73" i="5"/>
  <c r="L88" i="5"/>
  <c r="L80" i="5"/>
  <c r="L72" i="5"/>
  <c r="L55" i="5"/>
  <c r="L54" i="5"/>
  <c r="L47" i="5"/>
  <c r="L46" i="5"/>
  <c r="L53" i="5"/>
  <c r="L45" i="5"/>
  <c r="L52" i="5"/>
  <c r="L44" i="5"/>
  <c r="L51" i="5"/>
  <c r="L43" i="5"/>
  <c r="L50" i="5"/>
  <c r="L42" i="5"/>
  <c r="L57" i="5"/>
  <c r="L49" i="5"/>
  <c r="L41" i="5"/>
  <c r="L56" i="5"/>
  <c r="L48" i="5"/>
  <c r="L40" i="5"/>
  <c r="L18" i="5"/>
  <c r="L14" i="5"/>
  <c r="L13" i="5"/>
  <c r="L12" i="5"/>
  <c r="L22" i="5"/>
  <c r="L11" i="5"/>
  <c r="L21" i="5"/>
  <c r="L10" i="5"/>
  <c r="L20" i="5"/>
  <c r="L19" i="5"/>
  <c r="L17" i="5"/>
  <c r="L9" i="5"/>
  <c r="L24" i="5"/>
  <c r="L16" i="5"/>
  <c r="L8" i="5"/>
  <c r="L23" i="5"/>
  <c r="L15" i="5"/>
  <c r="L7" i="5"/>
  <c r="O6" i="15"/>
  <c r="Q436" i="21"/>
  <c r="AE285" i="18"/>
  <c r="AD132" i="15"/>
  <c r="Q37" i="21"/>
  <c r="AB436" i="15"/>
  <c r="Z437" i="15" s="1"/>
  <c r="AE69" i="18"/>
  <c r="Q223" i="21"/>
  <c r="AE315" i="21"/>
  <c r="AB162" i="15"/>
  <c r="Z163" i="15" s="1"/>
  <c r="Q132" i="15"/>
  <c r="AE162" i="15"/>
  <c r="AE223" i="15"/>
  <c r="O13" i="21"/>
  <c r="O14" i="11"/>
  <c r="O22" i="11"/>
  <c r="O254" i="18"/>
  <c r="AA254" i="18" s="1"/>
  <c r="O375" i="18"/>
  <c r="AA375" i="18" s="1"/>
  <c r="Q285" i="11"/>
  <c r="Q285" i="21"/>
  <c r="AE436" i="15"/>
  <c r="Q436" i="11"/>
  <c r="O19" i="15"/>
  <c r="AE101" i="15"/>
  <c r="O14" i="15"/>
  <c r="O22" i="15"/>
  <c r="AB101" i="15"/>
  <c r="Z102" i="15" s="1"/>
  <c r="Q375" i="11"/>
  <c r="AA4" i="11"/>
  <c r="Y5" i="11" s="1"/>
  <c r="O17" i="11"/>
  <c r="O376" i="15"/>
  <c r="Q69" i="5"/>
  <c r="Q69" i="11"/>
  <c r="O223" i="11"/>
  <c r="AA223" i="11" s="1"/>
  <c r="Y224" i="11" s="1"/>
  <c r="AE254" i="15"/>
  <c r="I225" i="21"/>
  <c r="I226" i="21" s="1"/>
  <c r="N45" i="21"/>
  <c r="O45" i="21" s="1"/>
  <c r="I135" i="21"/>
  <c r="I136" i="21" s="1"/>
  <c r="AD254" i="21"/>
  <c r="I378" i="21"/>
  <c r="I379" i="21" s="1"/>
  <c r="I380" i="21" s="1"/>
  <c r="AE436" i="21"/>
  <c r="Q132" i="11"/>
  <c r="Q375" i="15"/>
  <c r="O8" i="11"/>
  <c r="AB37" i="18"/>
  <c r="Z38" i="18" s="1"/>
  <c r="N42" i="21"/>
  <c r="O42" i="21" s="1"/>
  <c r="Q192" i="11"/>
  <c r="O256" i="15"/>
  <c r="N56" i="21"/>
  <c r="O56" i="21" s="1"/>
  <c r="N88" i="21"/>
  <c r="N120" i="21" s="1"/>
  <c r="N152" i="21" s="1"/>
  <c r="O152" i="21" s="1"/>
  <c r="I438" i="15"/>
  <c r="AI5" i="18"/>
  <c r="AB192" i="18"/>
  <c r="Z193" i="18" s="1"/>
  <c r="I438" i="18"/>
  <c r="I439" i="18" s="1"/>
  <c r="Q37" i="11"/>
  <c r="Q315" i="11"/>
  <c r="N50" i="21"/>
  <c r="O50" i="21" s="1"/>
  <c r="Q345" i="11"/>
  <c r="I71" i="18"/>
  <c r="I72" i="18" s="1"/>
  <c r="O223" i="18"/>
  <c r="AA223" i="18" s="1"/>
  <c r="Y224" i="18" s="1"/>
  <c r="N44" i="21"/>
  <c r="O44" i="21" s="1"/>
  <c r="N47" i="21"/>
  <c r="O47" i="21" s="1"/>
  <c r="N86" i="21"/>
  <c r="N118" i="21" s="1"/>
  <c r="N150" i="21" s="1"/>
  <c r="O150" i="21" s="1"/>
  <c r="I134" i="15"/>
  <c r="I135" i="15" s="1"/>
  <c r="I136" i="15" s="1"/>
  <c r="I137" i="15" s="1"/>
  <c r="AB4" i="18"/>
  <c r="Z5" i="18" s="1"/>
  <c r="I287" i="18"/>
  <c r="AB4" i="21"/>
  <c r="Z5" i="21" s="1"/>
  <c r="AB132" i="21"/>
  <c r="Z133" i="21" s="1"/>
  <c r="I194" i="21"/>
  <c r="I317" i="21"/>
  <c r="Q162" i="11"/>
  <c r="Q405" i="11"/>
  <c r="Q38" i="21"/>
  <c r="R38" i="21" s="1"/>
  <c r="O13" i="11"/>
  <c r="O4" i="18"/>
  <c r="AA4" i="18" s="1"/>
  <c r="AI4" i="18" s="1"/>
  <c r="P223" i="18"/>
  <c r="AB223" i="18" s="1"/>
  <c r="Z224" i="18" s="1"/>
  <c r="N55" i="21"/>
  <c r="O55" i="21" s="1"/>
  <c r="AE223" i="21"/>
  <c r="AE285" i="21"/>
  <c r="Q37" i="5"/>
  <c r="Q223" i="11"/>
  <c r="Q224" i="21"/>
  <c r="R224" i="21" s="1"/>
  <c r="I227" i="18"/>
  <c r="N39" i="21"/>
  <c r="O39" i="21" s="1"/>
  <c r="O225" i="21"/>
  <c r="O405" i="21"/>
  <c r="AA405" i="21" s="1"/>
  <c r="Y406" i="21" s="1"/>
  <c r="I104" i="18"/>
  <c r="I165" i="18"/>
  <c r="O285" i="15"/>
  <c r="AA285" i="15" s="1"/>
  <c r="O12" i="18"/>
  <c r="O17" i="18"/>
  <c r="N38" i="18"/>
  <c r="O38" i="18" s="1"/>
  <c r="N41" i="18"/>
  <c r="O41" i="18" s="1"/>
  <c r="N46" i="18"/>
  <c r="O46" i="18" s="1"/>
  <c r="N49" i="18"/>
  <c r="O49" i="18" s="1"/>
  <c r="N54" i="18"/>
  <c r="O54" i="18" s="1"/>
  <c r="N76" i="18"/>
  <c r="N108" i="18" s="1"/>
  <c r="N140" i="18" s="1"/>
  <c r="N172" i="18" s="1"/>
  <c r="N204" i="18" s="1"/>
  <c r="N236" i="18" s="1"/>
  <c r="N268" i="18" s="1"/>
  <c r="AI193" i="18"/>
  <c r="O315" i="18"/>
  <c r="AA315" i="18" s="1"/>
  <c r="Y316" i="18" s="1"/>
  <c r="I347" i="18"/>
  <c r="N52" i="18"/>
  <c r="O52" i="18" s="1"/>
  <c r="N89" i="18"/>
  <c r="N121" i="18" s="1"/>
  <c r="O121" i="18" s="1"/>
  <c r="O345" i="18"/>
  <c r="AA345" i="18" s="1"/>
  <c r="N40" i="15"/>
  <c r="O40" i="15" s="1"/>
  <c r="N81" i="15"/>
  <c r="N113" i="15" s="1"/>
  <c r="N145" i="15" s="1"/>
  <c r="I164" i="15"/>
  <c r="I407" i="15"/>
  <c r="N44" i="18"/>
  <c r="O44" i="18" s="1"/>
  <c r="N86" i="18"/>
  <c r="N118" i="18" s="1"/>
  <c r="N150" i="18" s="1"/>
  <c r="N182" i="18" s="1"/>
  <c r="O182" i="18" s="1"/>
  <c r="I407" i="21"/>
  <c r="N70" i="15"/>
  <c r="N102" i="15" s="1"/>
  <c r="N134" i="15" s="1"/>
  <c r="N166" i="15" s="1"/>
  <c r="N198" i="15" s="1"/>
  <c r="N230" i="15" s="1"/>
  <c r="N262" i="15" s="1"/>
  <c r="O262" i="15" s="1"/>
  <c r="N72" i="15"/>
  <c r="N104" i="15" s="1"/>
  <c r="O104" i="15" s="1"/>
  <c r="N75" i="15"/>
  <c r="N107" i="15" s="1"/>
  <c r="N139" i="15" s="1"/>
  <c r="N171" i="15" s="1"/>
  <c r="N203" i="15" s="1"/>
  <c r="N235" i="15" s="1"/>
  <c r="N267" i="15" s="1"/>
  <c r="N299" i="15" s="1"/>
  <c r="N85" i="15"/>
  <c r="N117" i="15" s="1"/>
  <c r="N149" i="15" s="1"/>
  <c r="N181" i="15" s="1"/>
  <c r="O181" i="15" s="1"/>
  <c r="I256" i="15"/>
  <c r="I317" i="15"/>
  <c r="N39" i="18"/>
  <c r="O39" i="18" s="1"/>
  <c r="N42" i="18"/>
  <c r="O42" i="18" s="1"/>
  <c r="N47" i="18"/>
  <c r="O47" i="18" s="1"/>
  <c r="N50" i="18"/>
  <c r="O50" i="18" s="1"/>
  <c r="N49" i="15"/>
  <c r="O49" i="15" s="1"/>
  <c r="N53" i="15"/>
  <c r="O53" i="15" s="1"/>
  <c r="N74" i="15"/>
  <c r="N106" i="15" s="1"/>
  <c r="N43" i="15"/>
  <c r="O43" i="15" s="1"/>
  <c r="N57" i="15"/>
  <c r="O57" i="15" s="1"/>
  <c r="O437" i="11"/>
  <c r="AE69" i="11"/>
  <c r="AE345" i="11"/>
  <c r="N48" i="15"/>
  <c r="O48" i="15" s="1"/>
  <c r="AE192" i="15"/>
  <c r="AB375" i="15"/>
  <c r="Z376" i="15" s="1"/>
  <c r="O8" i="18"/>
  <c r="O21" i="18"/>
  <c r="N53" i="18"/>
  <c r="O53" i="18" s="1"/>
  <c r="N69" i="18"/>
  <c r="N101" i="18" s="1"/>
  <c r="N133" i="18" s="1"/>
  <c r="N165" i="18" s="1"/>
  <c r="O165" i="18" s="1"/>
  <c r="N81" i="18"/>
  <c r="N113" i="18" s="1"/>
  <c r="N145" i="18" s="1"/>
  <c r="N177" i="18" s="1"/>
  <c r="N209" i="18" s="1"/>
  <c r="N241" i="18" s="1"/>
  <c r="N273" i="18" s="1"/>
  <c r="N305" i="18" s="1"/>
  <c r="O305" i="18" s="1"/>
  <c r="N84" i="18"/>
  <c r="N116" i="18" s="1"/>
  <c r="N148" i="18" s="1"/>
  <c r="N180" i="18" s="1"/>
  <c r="N212" i="18" s="1"/>
  <c r="O212" i="18" s="1"/>
  <c r="AE132" i="18"/>
  <c r="N39" i="15"/>
  <c r="O39" i="15" s="1"/>
  <c r="AB69" i="11"/>
  <c r="Z70" i="11" s="1"/>
  <c r="AE37" i="15"/>
  <c r="N89" i="15"/>
  <c r="N121" i="15" s="1"/>
  <c r="O121" i="15" s="1"/>
  <c r="O13" i="18"/>
  <c r="N45" i="18"/>
  <c r="O45" i="18" s="1"/>
  <c r="AB101" i="18"/>
  <c r="Z102" i="18" s="1"/>
  <c r="AI316" i="18"/>
  <c r="O378" i="18"/>
  <c r="N71" i="15"/>
  <c r="N103" i="15" s="1"/>
  <c r="N135" i="15" s="1"/>
  <c r="N167" i="15" s="1"/>
  <c r="N199" i="15" s="1"/>
  <c r="N231" i="15" s="1"/>
  <c r="N87" i="15"/>
  <c r="N119" i="15" s="1"/>
  <c r="N151" i="15" s="1"/>
  <c r="O151" i="15" s="1"/>
  <c r="AB37" i="11"/>
  <c r="Z38" i="11" s="1"/>
  <c r="O7" i="15"/>
  <c r="AB37" i="15"/>
  <c r="Z38" i="15" s="1"/>
  <c r="N69" i="15"/>
  <c r="N101" i="15" s="1"/>
  <c r="N133" i="15" s="1"/>
  <c r="AI133" i="15" s="1"/>
  <c r="N76" i="15"/>
  <c r="N108" i="15" s="1"/>
  <c r="O108" i="15" s="1"/>
  <c r="I347" i="15"/>
  <c r="AE405" i="15"/>
  <c r="N43" i="18"/>
  <c r="O43" i="18" s="1"/>
  <c r="N51" i="18"/>
  <c r="O51" i="18" s="1"/>
  <c r="AI346" i="18"/>
  <c r="N80" i="15"/>
  <c r="N112" i="15" s="1"/>
  <c r="N144" i="15" s="1"/>
  <c r="N176" i="15" s="1"/>
  <c r="N208" i="15" s="1"/>
  <c r="N240" i="15" s="1"/>
  <c r="O163" i="15"/>
  <c r="I377" i="15"/>
  <c r="AB405" i="15"/>
  <c r="Z406" i="15" s="1"/>
  <c r="N57" i="18"/>
  <c r="O57" i="18" s="1"/>
  <c r="N72" i="18"/>
  <c r="N104" i="18" s="1"/>
  <c r="N136" i="18" s="1"/>
  <c r="O136" i="18" s="1"/>
  <c r="N82" i="18"/>
  <c r="O82" i="18" s="1"/>
  <c r="AE315" i="18"/>
  <c r="I105" i="21"/>
  <c r="I71" i="21"/>
  <c r="AB192" i="21"/>
  <c r="Z193" i="21" s="1"/>
  <c r="Q132" i="21"/>
  <c r="Q346" i="21"/>
  <c r="R346" i="21" s="1"/>
  <c r="Q133" i="21"/>
  <c r="R133" i="21" s="1"/>
  <c r="Q375" i="21"/>
  <c r="Q6" i="5"/>
  <c r="R6" i="5" s="1"/>
  <c r="Q192" i="21"/>
  <c r="Q376" i="21"/>
  <c r="R376" i="21" s="1"/>
  <c r="O18" i="21"/>
  <c r="N49" i="21"/>
  <c r="O49" i="21" s="1"/>
  <c r="AB69" i="21"/>
  <c r="Z70" i="21" s="1"/>
  <c r="AE132" i="21"/>
  <c r="O223" i="21"/>
  <c r="AA223" i="21" s="1"/>
  <c r="Y224" i="21" s="1"/>
  <c r="Q38" i="5"/>
  <c r="R38" i="5" s="1"/>
  <c r="AB254" i="21"/>
  <c r="Z255" i="21" s="1"/>
  <c r="O256" i="21"/>
  <c r="AB285" i="21"/>
  <c r="Z286" i="21" s="1"/>
  <c r="AB315" i="21"/>
  <c r="Z316" i="21" s="1"/>
  <c r="O379" i="21"/>
  <c r="AD162" i="21"/>
  <c r="O406" i="21"/>
  <c r="O436" i="21"/>
  <c r="AA436" i="21" s="1"/>
  <c r="Y437" i="21" s="1"/>
  <c r="Q70" i="21"/>
  <c r="R70" i="21" s="1"/>
  <c r="Q286" i="21"/>
  <c r="R286" i="21" s="1"/>
  <c r="AD192" i="21"/>
  <c r="Q102" i="5"/>
  <c r="R102" i="5" s="1"/>
  <c r="Q102" i="21"/>
  <c r="R102" i="21" s="1"/>
  <c r="Q316" i="21"/>
  <c r="R316" i="21" s="1"/>
  <c r="P5" i="18"/>
  <c r="O10" i="18"/>
  <c r="O20" i="18"/>
  <c r="P378" i="18"/>
  <c r="O19" i="18"/>
  <c r="O376" i="18"/>
  <c r="O7" i="18"/>
  <c r="O192" i="18"/>
  <c r="AA192" i="18" s="1"/>
  <c r="AI192" i="18" s="1"/>
  <c r="O406" i="18"/>
  <c r="O6" i="18"/>
  <c r="O23" i="18"/>
  <c r="P254" i="18"/>
  <c r="AB254" i="18" s="1"/>
  <c r="Z255" i="18" s="1"/>
  <c r="O5" i="18"/>
  <c r="O132" i="21"/>
  <c r="AA132" i="21" s="1"/>
  <c r="AI132" i="21" s="1"/>
  <c r="P18" i="21"/>
  <c r="O8" i="21"/>
  <c r="O24" i="21"/>
  <c r="P223" i="21"/>
  <c r="AB223" i="21" s="1"/>
  <c r="Z224" i="21" s="1"/>
  <c r="P436" i="21"/>
  <c r="AB436" i="21" s="1"/>
  <c r="Z437" i="21" s="1"/>
  <c r="O16" i="21"/>
  <c r="AI316" i="21"/>
  <c r="O11" i="21"/>
  <c r="P13" i="21"/>
  <c r="O440" i="21"/>
  <c r="O439" i="21"/>
  <c r="P256" i="21"/>
  <c r="P405" i="21"/>
  <c r="AB405" i="21" s="1"/>
  <c r="Z406" i="21" s="1"/>
  <c r="P379" i="21"/>
  <c r="AI437" i="21"/>
  <c r="O21" i="21"/>
  <c r="O6" i="21"/>
  <c r="O192" i="21"/>
  <c r="AA192" i="21" s="1"/>
  <c r="AI192" i="21" s="1"/>
  <c r="O315" i="21"/>
  <c r="AA315" i="21" s="1"/>
  <c r="AI315" i="21" s="1"/>
  <c r="O375" i="21"/>
  <c r="AA375" i="21" s="1"/>
  <c r="Y376" i="21" s="1"/>
  <c r="P8" i="18"/>
  <c r="O15" i="18"/>
  <c r="O37" i="18"/>
  <c r="AA37" i="18" s="1"/>
  <c r="AI37" i="18" s="1"/>
  <c r="O224" i="18"/>
  <c r="P375" i="18"/>
  <c r="AB375" i="18" s="1"/>
  <c r="Z376" i="18" s="1"/>
  <c r="P17" i="18"/>
  <c r="O193" i="18"/>
  <c r="O316" i="18"/>
  <c r="O346" i="18"/>
  <c r="P315" i="18"/>
  <c r="AB315" i="18" s="1"/>
  <c r="Z316" i="18" s="1"/>
  <c r="P316" i="18"/>
  <c r="O321" i="18"/>
  <c r="O441" i="18"/>
  <c r="P346" i="18"/>
  <c r="O409" i="18"/>
  <c r="O449" i="18"/>
  <c r="P345" i="18"/>
  <c r="AB345" i="18" s="1"/>
  <c r="Z346" i="18" s="1"/>
  <c r="O257" i="18"/>
  <c r="O21" i="15"/>
  <c r="O438" i="11"/>
  <c r="P13" i="11"/>
  <c r="P285" i="15"/>
  <c r="AB285" i="15" s="1"/>
  <c r="Z286" i="15" s="1"/>
  <c r="P19" i="15"/>
  <c r="O347" i="15"/>
  <c r="P6" i="15"/>
  <c r="O440" i="15"/>
  <c r="P256" i="15"/>
  <c r="O316" i="15"/>
  <c r="O405" i="15"/>
  <c r="AA405" i="15" s="1"/>
  <c r="Y406" i="15" s="1"/>
  <c r="O317" i="15"/>
  <c r="O345" i="15"/>
  <c r="AA345" i="15" s="1"/>
  <c r="O11" i="15"/>
  <c r="O24" i="15"/>
  <c r="O16" i="15"/>
  <c r="O20" i="15"/>
  <c r="O12" i="15"/>
  <c r="P22" i="15"/>
  <c r="P14" i="15"/>
  <c r="O9" i="15"/>
  <c r="O8" i="15"/>
  <c r="O375" i="15"/>
  <c r="AA375" i="15" s="1"/>
  <c r="O436" i="15"/>
  <c r="AA436" i="15" s="1"/>
  <c r="Y437" i="15" s="1"/>
  <c r="O163" i="11"/>
  <c r="O443" i="11"/>
  <c r="Q101" i="21"/>
  <c r="Q193" i="21"/>
  <c r="R193" i="21" s="1"/>
  <c r="Q345" i="21"/>
  <c r="Q437" i="21"/>
  <c r="R437" i="21" s="1"/>
  <c r="Q254" i="21"/>
  <c r="Q162" i="21"/>
  <c r="Q255" i="21"/>
  <c r="R255" i="21" s="1"/>
  <c r="Q405" i="21"/>
  <c r="Q6" i="21"/>
  <c r="R6" i="21" s="1"/>
  <c r="Q69" i="21"/>
  <c r="Q163" i="21"/>
  <c r="R163" i="21" s="1"/>
  <c r="Q70" i="18"/>
  <c r="R70" i="18" s="1"/>
  <c r="Q223" i="18"/>
  <c r="Q316" i="18"/>
  <c r="R316" i="18" s="1"/>
  <c r="Q132" i="18"/>
  <c r="Q224" i="18"/>
  <c r="R224" i="18" s="1"/>
  <c r="Q375" i="18"/>
  <c r="Q37" i="18"/>
  <c r="Q133" i="18"/>
  <c r="R133" i="18" s="1"/>
  <c r="Q285" i="18"/>
  <c r="Q376" i="18"/>
  <c r="R376" i="18" s="1"/>
  <c r="Q38" i="18"/>
  <c r="R38" i="18" s="1"/>
  <c r="Q192" i="18"/>
  <c r="Q286" i="18"/>
  <c r="R286" i="18" s="1"/>
  <c r="Q436" i="18"/>
  <c r="Q101" i="18"/>
  <c r="Q193" i="18"/>
  <c r="R193" i="18" s="1"/>
  <c r="Q345" i="18"/>
  <c r="Q437" i="18"/>
  <c r="R437" i="18" s="1"/>
  <c r="Q102" i="18"/>
  <c r="R102" i="18" s="1"/>
  <c r="Q254" i="18"/>
  <c r="Q346" i="18"/>
  <c r="R346" i="18" s="1"/>
  <c r="Q162" i="18"/>
  <c r="Q255" i="18"/>
  <c r="R255" i="18" s="1"/>
  <c r="Q405" i="18"/>
  <c r="Q6" i="18"/>
  <c r="R6" i="18" s="1"/>
  <c r="Q69" i="18"/>
  <c r="Q163" i="18"/>
  <c r="R163" i="18" s="1"/>
  <c r="Q224" i="15"/>
  <c r="R224" i="15" s="1"/>
  <c r="Q346" i="15"/>
  <c r="R346" i="15" s="1"/>
  <c r="Q102" i="15"/>
  <c r="R102" i="15" s="1"/>
  <c r="Q406" i="11"/>
  <c r="R406" i="11" s="1"/>
  <c r="Q163" i="11"/>
  <c r="R163" i="11" s="1"/>
  <c r="Q316" i="11"/>
  <c r="R316" i="11" s="1"/>
  <c r="Q224" i="11"/>
  <c r="R224" i="11" s="1"/>
  <c r="Q70" i="11"/>
  <c r="R70" i="11" s="1"/>
  <c r="Q133" i="11"/>
  <c r="R133" i="11" s="1"/>
  <c r="Q376" i="11"/>
  <c r="R376" i="11" s="1"/>
  <c r="Q286" i="11"/>
  <c r="R286" i="11" s="1"/>
  <c r="Q193" i="11"/>
  <c r="R193" i="11" s="1"/>
  <c r="Q437" i="11"/>
  <c r="R437" i="11" s="1"/>
  <c r="Q346" i="11"/>
  <c r="R346" i="11" s="1"/>
  <c r="Q70" i="15"/>
  <c r="R70" i="15" s="1"/>
  <c r="Q223" i="15"/>
  <c r="Q316" i="15"/>
  <c r="R316" i="15" s="1"/>
  <c r="Q37" i="15"/>
  <c r="Q133" i="15"/>
  <c r="R133" i="15" s="1"/>
  <c r="Q285" i="15"/>
  <c r="Q376" i="15"/>
  <c r="R376" i="15" s="1"/>
  <c r="Q38" i="15"/>
  <c r="R38" i="15" s="1"/>
  <c r="Q192" i="15"/>
  <c r="Q286" i="15"/>
  <c r="R286" i="15" s="1"/>
  <c r="Q436" i="15"/>
  <c r="Q101" i="15"/>
  <c r="Q193" i="15"/>
  <c r="R193" i="15" s="1"/>
  <c r="Q345" i="15"/>
  <c r="Q437" i="15"/>
  <c r="R437" i="15" s="1"/>
  <c r="Q254" i="15"/>
  <c r="Q162" i="15"/>
  <c r="Q255" i="15"/>
  <c r="R255" i="15" s="1"/>
  <c r="Q405" i="15"/>
  <c r="Q6" i="15"/>
  <c r="R6" i="15" s="1"/>
  <c r="Q69" i="15"/>
  <c r="Q163" i="15"/>
  <c r="R163" i="15" s="1"/>
  <c r="Q38" i="11"/>
  <c r="R38" i="11" s="1"/>
  <c r="Q101" i="11"/>
  <c r="Q102" i="11"/>
  <c r="R102" i="11" s="1"/>
  <c r="Q6" i="11"/>
  <c r="R6" i="11" s="1"/>
  <c r="AD405" i="21"/>
  <c r="AD285" i="21"/>
  <c r="K254" i="21"/>
  <c r="AE254" i="21" s="1"/>
  <c r="AD223" i="21"/>
  <c r="K192" i="21"/>
  <c r="AE192" i="21" s="1"/>
  <c r="K162" i="21"/>
  <c r="AE162" i="21" s="1"/>
  <c r="I40" i="21"/>
  <c r="P9" i="21"/>
  <c r="O9" i="21"/>
  <c r="I6" i="21"/>
  <c r="P53" i="21"/>
  <c r="P178" i="21"/>
  <c r="P239" i="21"/>
  <c r="P37" i="21"/>
  <c r="AB37" i="21" s="1"/>
  <c r="Z38" i="21" s="1"/>
  <c r="O37" i="21"/>
  <c r="AA37" i="21" s="1"/>
  <c r="P40" i="21"/>
  <c r="P47" i="21"/>
  <c r="P181" i="21"/>
  <c r="P7" i="21"/>
  <c r="O7" i="21"/>
  <c r="O19" i="21"/>
  <c r="T102" i="21"/>
  <c r="AD101" i="21"/>
  <c r="AE101" i="21"/>
  <c r="AB101" i="21"/>
  <c r="Z102" i="21" s="1"/>
  <c r="AE4" i="21"/>
  <c r="P17" i="21"/>
  <c r="O17" i="21"/>
  <c r="P19" i="21"/>
  <c r="AE37" i="21"/>
  <c r="P116" i="21"/>
  <c r="P182" i="21"/>
  <c r="P71" i="21"/>
  <c r="P85" i="21"/>
  <c r="P121" i="21"/>
  <c r="AI5" i="21"/>
  <c r="P14" i="21"/>
  <c r="P22" i="21"/>
  <c r="P42" i="21"/>
  <c r="O52" i="21"/>
  <c r="AE69" i="21"/>
  <c r="AD69" i="21"/>
  <c r="T70" i="21"/>
  <c r="P134" i="21"/>
  <c r="AD4" i="21"/>
  <c r="P12" i="21"/>
  <c r="O12" i="21"/>
  <c r="AD37" i="21"/>
  <c r="P102" i="21"/>
  <c r="O14" i="21"/>
  <c r="P20" i="21"/>
  <c r="O20" i="21"/>
  <c r="O22" i="21"/>
  <c r="T38" i="21"/>
  <c r="P52" i="21"/>
  <c r="O228" i="21"/>
  <c r="N260" i="21"/>
  <c r="N292" i="21" s="1"/>
  <c r="P139" i="21"/>
  <c r="P198" i="21"/>
  <c r="P137" i="21"/>
  <c r="P148" i="21"/>
  <c r="P149" i="21"/>
  <c r="O162" i="21"/>
  <c r="AA162" i="21" s="1"/>
  <c r="P162" i="21"/>
  <c r="AB162" i="21" s="1"/>
  <c r="Z163" i="21" s="1"/>
  <c r="N83" i="21"/>
  <c r="N85" i="21"/>
  <c r="N117" i="21" s="1"/>
  <c r="N40" i="21"/>
  <c r="O40" i="21" s="1"/>
  <c r="N53" i="21"/>
  <c r="O53" i="21" s="1"/>
  <c r="N71" i="21"/>
  <c r="N103" i="21" s="1"/>
  <c r="N135" i="21" s="1"/>
  <c r="P120" i="21"/>
  <c r="P141" i="21"/>
  <c r="P142" i="21"/>
  <c r="N258" i="21"/>
  <c r="N290" i="21" s="1"/>
  <c r="N322" i="21" s="1"/>
  <c r="N354" i="21" s="1"/>
  <c r="O226" i="21"/>
  <c r="O4" i="21"/>
  <c r="AA4" i="21" s="1"/>
  <c r="N38" i="21"/>
  <c r="O38" i="21" s="1"/>
  <c r="N43" i="21"/>
  <c r="O43" i="21" s="1"/>
  <c r="P45" i="21"/>
  <c r="N48" i="21"/>
  <c r="O48" i="21" s="1"/>
  <c r="P50" i="21"/>
  <c r="N70" i="21"/>
  <c r="N102" i="21" s="1"/>
  <c r="N134" i="21" s="1"/>
  <c r="N166" i="21" s="1"/>
  <c r="N198" i="21" s="1"/>
  <c r="N230" i="21" s="1"/>
  <c r="N262" i="21" s="1"/>
  <c r="N72" i="21"/>
  <c r="N104" i="21" s="1"/>
  <c r="N73" i="21"/>
  <c r="N76" i="21"/>
  <c r="N108" i="21" s="1"/>
  <c r="N140" i="21" s="1"/>
  <c r="N172" i="21" s="1"/>
  <c r="N204" i="21" s="1"/>
  <c r="N236" i="21" s="1"/>
  <c r="N77" i="21"/>
  <c r="N109" i="21" s="1"/>
  <c r="N141" i="21" s="1"/>
  <c r="N173" i="21" s="1"/>
  <c r="P115" i="21"/>
  <c r="P166" i="21"/>
  <c r="O5" i="21"/>
  <c r="O10" i="21"/>
  <c r="O15" i="21"/>
  <c r="O23" i="21"/>
  <c r="N51" i="21"/>
  <c r="O51" i="21" s="1"/>
  <c r="N69" i="21"/>
  <c r="N101" i="21" s="1"/>
  <c r="P70" i="21"/>
  <c r="N74" i="21"/>
  <c r="N106" i="21" s="1"/>
  <c r="N138" i="21" s="1"/>
  <c r="N170" i="21" s="1"/>
  <c r="N75" i="21"/>
  <c r="N107" i="21" s="1"/>
  <c r="N139" i="21" s="1"/>
  <c r="N171" i="21" s="1"/>
  <c r="N203" i="21" s="1"/>
  <c r="N78" i="21"/>
  <c r="N81" i="21"/>
  <c r="N113" i="21" s="1"/>
  <c r="N145" i="21" s="1"/>
  <c r="N82" i="21"/>
  <c r="N114" i="21" s="1"/>
  <c r="N146" i="21" s="1"/>
  <c r="N87" i="21"/>
  <c r="N119" i="21" s="1"/>
  <c r="N151" i="21" s="1"/>
  <c r="O151" i="21" s="1"/>
  <c r="N89" i="21"/>
  <c r="N121" i="21" s="1"/>
  <c r="O121" i="21" s="1"/>
  <c r="P138" i="21"/>
  <c r="N41" i="21"/>
  <c r="O41" i="21" s="1"/>
  <c r="N46" i="21"/>
  <c r="O46" i="21" s="1"/>
  <c r="N54" i="21"/>
  <c r="O54" i="21" s="1"/>
  <c r="N57" i="21"/>
  <c r="O57" i="21" s="1"/>
  <c r="P75" i="21"/>
  <c r="P77" i="21"/>
  <c r="N79" i="21"/>
  <c r="N80" i="21"/>
  <c r="N112" i="21" s="1"/>
  <c r="N144" i="21" s="1"/>
  <c r="N176" i="21" s="1"/>
  <c r="N208" i="21" s="1"/>
  <c r="N240" i="21" s="1"/>
  <c r="N272" i="21" s="1"/>
  <c r="N304" i="21" s="1"/>
  <c r="O304" i="21" s="1"/>
  <c r="N84" i="21"/>
  <c r="P103" i="21"/>
  <c r="P136" i="21"/>
  <c r="P172" i="21"/>
  <c r="O196" i="21"/>
  <c r="P227" i="21"/>
  <c r="P268" i="21"/>
  <c r="P264" i="21"/>
  <c r="N227" i="21"/>
  <c r="N259" i="21" s="1"/>
  <c r="N291" i="21" s="1"/>
  <c r="N323" i="21" s="1"/>
  <c r="O195" i="21"/>
  <c r="P201" i="21"/>
  <c r="P234" i="21"/>
  <c r="I257" i="21"/>
  <c r="I165" i="21"/>
  <c r="P206" i="21"/>
  <c r="P230" i="21"/>
  <c r="P242" i="21"/>
  <c r="P272" i="21"/>
  <c r="P119" i="21"/>
  <c r="T133" i="21"/>
  <c r="AD132" i="21"/>
  <c r="P143" i="21"/>
  <c r="P164" i="21"/>
  <c r="O164" i="21"/>
  <c r="P167" i="21"/>
  <c r="P171" i="21"/>
  <c r="AI193" i="21"/>
  <c r="O193" i="21"/>
  <c r="O194" i="21"/>
  <c r="P197" i="21"/>
  <c r="N319" i="21"/>
  <c r="O287" i="21"/>
  <c r="N317" i="21"/>
  <c r="N349" i="21" s="1"/>
  <c r="O285" i="21"/>
  <c r="AA285" i="21" s="1"/>
  <c r="P106" i="21"/>
  <c r="P108" i="21"/>
  <c r="P111" i="21"/>
  <c r="P113" i="21"/>
  <c r="AI163" i="21"/>
  <c r="O163" i="21"/>
  <c r="P225" i="21"/>
  <c r="N385" i="21"/>
  <c r="N417" i="21" s="1"/>
  <c r="N449" i="21" s="1"/>
  <c r="O449" i="21" s="1"/>
  <c r="O353" i="21"/>
  <c r="P204" i="21"/>
  <c r="N320" i="21"/>
  <c r="O288" i="21"/>
  <c r="P199" i="21"/>
  <c r="P203" i="21"/>
  <c r="P232" i="21"/>
  <c r="P273" i="21"/>
  <c r="P290" i="21"/>
  <c r="P173" i="21"/>
  <c r="P179" i="21"/>
  <c r="I287" i="21"/>
  <c r="P208" i="21"/>
  <c r="P229" i="21"/>
  <c r="P260" i="21"/>
  <c r="P376" i="21"/>
  <c r="AI376" i="21"/>
  <c r="O376" i="21"/>
  <c r="AI224" i="21"/>
  <c r="N414" i="21"/>
  <c r="N446" i="21" s="1"/>
  <c r="O446" i="21" s="1"/>
  <c r="O382" i="21"/>
  <c r="AI255" i="21"/>
  <c r="P255" i="21"/>
  <c r="O255" i="21"/>
  <c r="N380" i="21"/>
  <c r="N412" i="21" s="1"/>
  <c r="O348" i="21"/>
  <c r="O318" i="21"/>
  <c r="P265" i="21"/>
  <c r="AI286" i="21"/>
  <c r="P286" i="21"/>
  <c r="O286" i="21"/>
  <c r="P298" i="21"/>
  <c r="P387" i="21"/>
  <c r="O224" i="21"/>
  <c r="P321" i="21"/>
  <c r="O321" i="21"/>
  <c r="P385" i="21"/>
  <c r="P224" i="21"/>
  <c r="P259" i="21"/>
  <c r="O289" i="21"/>
  <c r="P302" i="21"/>
  <c r="O411" i="21"/>
  <c r="N443" i="21"/>
  <c r="O443" i="21" s="1"/>
  <c r="P360" i="21"/>
  <c r="P291" i="21"/>
  <c r="P299" i="21"/>
  <c r="N378" i="21"/>
  <c r="O346" i="21"/>
  <c r="P257" i="21"/>
  <c r="P270" i="21"/>
  <c r="P296" i="21"/>
  <c r="O254" i="21"/>
  <c r="AA254" i="21" s="1"/>
  <c r="O257" i="21"/>
  <c r="P288" i="21"/>
  <c r="P362" i="21"/>
  <c r="P407" i="21"/>
  <c r="O407" i="21"/>
  <c r="P327" i="21"/>
  <c r="P355" i="21"/>
  <c r="AD315" i="21"/>
  <c r="P334" i="21"/>
  <c r="P335" i="21"/>
  <c r="O316" i="21"/>
  <c r="N377" i="21"/>
  <c r="O345" i="21"/>
  <c r="AA345" i="21" s="1"/>
  <c r="P364" i="21"/>
  <c r="P333" i="21"/>
  <c r="P347" i="21"/>
  <c r="O347" i="21"/>
  <c r="P352" i="21"/>
  <c r="P365" i="21"/>
  <c r="P305" i="21"/>
  <c r="P330" i="21"/>
  <c r="T346" i="21"/>
  <c r="AD345" i="21"/>
  <c r="AE345" i="21"/>
  <c r="AI346" i="21"/>
  <c r="P332" i="21"/>
  <c r="O350" i="21"/>
  <c r="P350" i="21"/>
  <c r="T376" i="21"/>
  <c r="AD375" i="21"/>
  <c r="AE375" i="21"/>
  <c r="P380" i="21"/>
  <c r="O438" i="21"/>
  <c r="P438" i="21"/>
  <c r="P455" i="21"/>
  <c r="P422" i="21"/>
  <c r="AB345" i="21"/>
  <c r="Z346" i="21" s="1"/>
  <c r="I349" i="21"/>
  <c r="P357" i="21"/>
  <c r="P377" i="21"/>
  <c r="P383" i="21"/>
  <c r="AB375" i="21"/>
  <c r="Z376" i="21" s="1"/>
  <c r="P410" i="21"/>
  <c r="P413" i="21"/>
  <c r="P424" i="21"/>
  <c r="P411" i="21"/>
  <c r="P419" i="21"/>
  <c r="P392" i="21"/>
  <c r="P395" i="21"/>
  <c r="AE405" i="21"/>
  <c r="T406" i="21"/>
  <c r="P417" i="21"/>
  <c r="AI406" i="21"/>
  <c r="O408" i="21"/>
  <c r="P418" i="21"/>
  <c r="I439" i="21"/>
  <c r="P414" i="21"/>
  <c r="P416" i="21"/>
  <c r="P448" i="21"/>
  <c r="P443" i="21"/>
  <c r="O437" i="21"/>
  <c r="P446" i="21"/>
  <c r="P454" i="21"/>
  <c r="P423" i="21"/>
  <c r="P456" i="21"/>
  <c r="P451" i="21"/>
  <c r="T437" i="21"/>
  <c r="AD436" i="21"/>
  <c r="AD375" i="18"/>
  <c r="AD315" i="18"/>
  <c r="AD285" i="18"/>
  <c r="AD192" i="18"/>
  <c r="AE37" i="18"/>
  <c r="I41" i="18"/>
  <c r="I8" i="18"/>
  <c r="N149" i="18"/>
  <c r="O117" i="18"/>
  <c r="P49" i="18"/>
  <c r="P168" i="18"/>
  <c r="P14" i="18"/>
  <c r="O14" i="18"/>
  <c r="P22" i="18"/>
  <c r="O22" i="18"/>
  <c r="P147" i="18"/>
  <c r="O18" i="18"/>
  <c r="P21" i="18"/>
  <c r="P42" i="18"/>
  <c r="P69" i="18"/>
  <c r="AB69" i="18" s="1"/>
  <c r="Z70" i="18" s="1"/>
  <c r="P110" i="18"/>
  <c r="P112" i="18"/>
  <c r="AE4" i="18"/>
  <c r="O85" i="18"/>
  <c r="P85" i="18"/>
  <c r="N227" i="18"/>
  <c r="O195" i="18"/>
  <c r="P273" i="18"/>
  <c r="P46" i="18"/>
  <c r="P50" i="18"/>
  <c r="P74" i="18"/>
  <c r="P84" i="18"/>
  <c r="P145" i="18"/>
  <c r="P48" i="18"/>
  <c r="P89" i="18"/>
  <c r="N226" i="18"/>
  <c r="O194" i="18"/>
  <c r="O11" i="18"/>
  <c r="P39" i="18"/>
  <c r="P11" i="18"/>
  <c r="P41" i="18"/>
  <c r="P52" i="18"/>
  <c r="AD69" i="18"/>
  <c r="P71" i="18"/>
  <c r="P75" i="18"/>
  <c r="P78" i="18"/>
  <c r="P9" i="18"/>
  <c r="O9" i="18"/>
  <c r="P12" i="18"/>
  <c r="O16" i="18"/>
  <c r="O24" i="18"/>
  <c r="P56" i="18"/>
  <c r="P57" i="18"/>
  <c r="P72" i="18"/>
  <c r="P76" i="18"/>
  <c r="P116" i="18"/>
  <c r="P86" i="18"/>
  <c r="P132" i="18"/>
  <c r="AB132" i="18" s="1"/>
  <c r="Z133" i="18" s="1"/>
  <c r="O132" i="18"/>
  <c r="AA132" i="18" s="1"/>
  <c r="P135" i="18"/>
  <c r="N388" i="18"/>
  <c r="N420" i="18" s="1"/>
  <c r="O356" i="18"/>
  <c r="P150" i="18"/>
  <c r="I194" i="18"/>
  <c r="P209" i="18"/>
  <c r="P121" i="18"/>
  <c r="P148" i="18"/>
  <c r="P199" i="18"/>
  <c r="I256" i="18"/>
  <c r="AD4" i="18"/>
  <c r="T5" i="18"/>
  <c r="P19" i="18"/>
  <c r="AD37" i="18"/>
  <c r="T38" i="18"/>
  <c r="P54" i="18"/>
  <c r="P55" i="18"/>
  <c r="P133" i="18"/>
  <c r="O196" i="18"/>
  <c r="N88" i="18"/>
  <c r="N80" i="18"/>
  <c r="N75" i="18"/>
  <c r="N107" i="18" s="1"/>
  <c r="N70" i="18"/>
  <c r="N56" i="18"/>
  <c r="O56" i="18" s="1"/>
  <c r="N48" i="18"/>
  <c r="O48" i="18" s="1"/>
  <c r="N87" i="18"/>
  <c r="N119" i="18" s="1"/>
  <c r="N79" i="18"/>
  <c r="N74" i="18"/>
  <c r="N55" i="18"/>
  <c r="O55" i="18" s="1"/>
  <c r="N83" i="18"/>
  <c r="N78" i="18"/>
  <c r="N110" i="18" s="1"/>
  <c r="N142" i="18" s="1"/>
  <c r="N174" i="18" s="1"/>
  <c r="N206" i="18" s="1"/>
  <c r="N238" i="18" s="1"/>
  <c r="N270" i="18" s="1"/>
  <c r="N302" i="18" s="1"/>
  <c r="N334" i="18" s="1"/>
  <c r="O334" i="18" s="1"/>
  <c r="N71" i="18"/>
  <c r="N103" i="18" s="1"/>
  <c r="N40" i="18"/>
  <c r="O40" i="18" s="1"/>
  <c r="T70" i="18"/>
  <c r="N73" i="18"/>
  <c r="N77" i="18"/>
  <c r="P87" i="18"/>
  <c r="AE101" i="18"/>
  <c r="AD101" i="18"/>
  <c r="P105" i="18"/>
  <c r="P108" i="18"/>
  <c r="P146" i="18"/>
  <c r="P162" i="18"/>
  <c r="AB162" i="18" s="1"/>
  <c r="Z163" i="18" s="1"/>
  <c r="O162" i="18"/>
  <c r="AA162" i="18" s="1"/>
  <c r="P140" i="18"/>
  <c r="O164" i="18"/>
  <c r="P175" i="18"/>
  <c r="P176" i="18"/>
  <c r="I138" i="18"/>
  <c r="T163" i="18"/>
  <c r="AD162" i="18"/>
  <c r="AI163" i="18"/>
  <c r="P225" i="18"/>
  <c r="O225" i="18"/>
  <c r="P274" i="18"/>
  <c r="P285" i="18"/>
  <c r="AB285" i="18" s="1"/>
  <c r="Z286" i="18" s="1"/>
  <c r="O285" i="18"/>
  <c r="AA285" i="18" s="1"/>
  <c r="AD132" i="18"/>
  <c r="AE162" i="18"/>
  <c r="P172" i="18"/>
  <c r="N413" i="18"/>
  <c r="O381" i="18"/>
  <c r="N350" i="18"/>
  <c r="O318" i="18"/>
  <c r="P232" i="18"/>
  <c r="P233" i="18"/>
  <c r="P267" i="18"/>
  <c r="AI286" i="18"/>
  <c r="P286" i="18"/>
  <c r="O286" i="18"/>
  <c r="P143" i="18"/>
  <c r="P200" i="18"/>
  <c r="P210" i="18"/>
  <c r="N287" i="18"/>
  <c r="O255" i="18"/>
  <c r="P263" i="18"/>
  <c r="P349" i="18"/>
  <c r="O349" i="18"/>
  <c r="P295" i="18"/>
  <c r="P323" i="18"/>
  <c r="P204" i="18"/>
  <c r="AE223" i="18"/>
  <c r="T224" i="18"/>
  <c r="AD223" i="18"/>
  <c r="AI224" i="18"/>
  <c r="O292" i="18"/>
  <c r="P292" i="18"/>
  <c r="P177" i="18"/>
  <c r="P228" i="18"/>
  <c r="O228" i="18"/>
  <c r="AE254" i="18"/>
  <c r="T255" i="18"/>
  <c r="AD254" i="18"/>
  <c r="AI255" i="18"/>
  <c r="P256" i="18"/>
  <c r="O256" i="18"/>
  <c r="O320" i="18"/>
  <c r="N352" i="18"/>
  <c r="P291" i="18"/>
  <c r="P259" i="18"/>
  <c r="O163" i="18"/>
  <c r="O260" i="18"/>
  <c r="P290" i="18"/>
  <c r="P322" i="18"/>
  <c r="P328" i="18"/>
  <c r="O377" i="18"/>
  <c r="P238" i="18"/>
  <c r="N442" i="18"/>
  <c r="O442" i="18" s="1"/>
  <c r="O410" i="18"/>
  <c r="P243" i="18"/>
  <c r="P332" i="18"/>
  <c r="P241" i="18"/>
  <c r="P261" i="18"/>
  <c r="O288" i="18"/>
  <c r="O289" i="18"/>
  <c r="P289" i="18"/>
  <c r="P324" i="18"/>
  <c r="O324" i="18"/>
  <c r="K405" i="18"/>
  <c r="AE405" i="18" s="1"/>
  <c r="AD405" i="18"/>
  <c r="P207" i="18"/>
  <c r="P330" i="18"/>
  <c r="P395" i="18"/>
  <c r="AE192" i="18"/>
  <c r="P202" i="18"/>
  <c r="P205" i="18"/>
  <c r="P268" i="18"/>
  <c r="N411" i="18"/>
  <c r="O379" i="18"/>
  <c r="N412" i="18"/>
  <c r="O380" i="18"/>
  <c r="I317" i="18"/>
  <c r="P365" i="18"/>
  <c r="P271" i="18"/>
  <c r="AE345" i="18"/>
  <c r="T346" i="18"/>
  <c r="AD345" i="18"/>
  <c r="P265" i="18"/>
  <c r="P305" i="18"/>
  <c r="O317" i="18"/>
  <c r="P335" i="18"/>
  <c r="P353" i="18"/>
  <c r="O353" i="18"/>
  <c r="I378" i="18"/>
  <c r="P417" i="18"/>
  <c r="O417" i="18"/>
  <c r="O348" i="18"/>
  <c r="T437" i="18"/>
  <c r="AE436" i="18"/>
  <c r="AD436" i="18"/>
  <c r="O407" i="18"/>
  <c r="P407" i="18"/>
  <c r="O347" i="18"/>
  <c r="P357" i="18"/>
  <c r="P359" i="18"/>
  <c r="P385" i="18"/>
  <c r="O385" i="18"/>
  <c r="O405" i="18"/>
  <c r="AA405" i="18" s="1"/>
  <c r="P405" i="18"/>
  <c r="AB405" i="18" s="1"/>
  <c r="Z406" i="18" s="1"/>
  <c r="I408" i="18"/>
  <c r="P437" i="18"/>
  <c r="AI437" i="18"/>
  <c r="O437" i="18"/>
  <c r="P325" i="18"/>
  <c r="P350" i="18"/>
  <c r="P355" i="18"/>
  <c r="AE375" i="18"/>
  <c r="AI376" i="18"/>
  <c r="T376" i="18"/>
  <c r="P388" i="18"/>
  <c r="AI406" i="18"/>
  <c r="P425" i="18"/>
  <c r="P380" i="18"/>
  <c r="P383" i="18"/>
  <c r="P393" i="18"/>
  <c r="O436" i="18"/>
  <c r="AA436" i="18" s="1"/>
  <c r="P436" i="18"/>
  <c r="AB436" i="18" s="1"/>
  <c r="Z437" i="18" s="1"/>
  <c r="P440" i="18"/>
  <c r="O440" i="18"/>
  <c r="P363" i="18"/>
  <c r="O408" i="18"/>
  <c r="P410" i="18"/>
  <c r="O438" i="18"/>
  <c r="P438" i="18"/>
  <c r="P443" i="18"/>
  <c r="P447" i="18"/>
  <c r="P439" i="18"/>
  <c r="O439" i="18"/>
  <c r="AD436" i="15"/>
  <c r="AD254" i="15"/>
  <c r="AD223" i="15"/>
  <c r="AD192" i="15"/>
  <c r="AD162" i="15"/>
  <c r="K132" i="15"/>
  <c r="AE132" i="15" s="1"/>
  <c r="AD37" i="15"/>
  <c r="N109" i="15"/>
  <c r="N141" i="15" s="1"/>
  <c r="N173" i="15" s="1"/>
  <c r="O77" i="15"/>
  <c r="I40" i="15"/>
  <c r="I7" i="15"/>
  <c r="P5" i="15"/>
  <c r="O5" i="15"/>
  <c r="I72" i="15"/>
  <c r="P38" i="15"/>
  <c r="P117" i="15"/>
  <c r="N290" i="15"/>
  <c r="N322" i="15" s="1"/>
  <c r="O258" i="15"/>
  <c r="P197" i="15"/>
  <c r="O4" i="15"/>
  <c r="AA4" i="15" s="1"/>
  <c r="P15" i="15"/>
  <c r="O15" i="15"/>
  <c r="P20" i="15"/>
  <c r="P23" i="15"/>
  <c r="O23" i="15"/>
  <c r="N38" i="15"/>
  <c r="AI38" i="15" s="1"/>
  <c r="N42" i="15"/>
  <c r="O42" i="15" s="1"/>
  <c r="N45" i="15"/>
  <c r="O45" i="15" s="1"/>
  <c r="P69" i="15"/>
  <c r="AB69" i="15" s="1"/>
  <c r="Z70" i="15" s="1"/>
  <c r="P132" i="15"/>
  <c r="AB132" i="15" s="1"/>
  <c r="Z133" i="15" s="1"/>
  <c r="O132" i="15"/>
  <c r="AA132" i="15" s="1"/>
  <c r="P51" i="15"/>
  <c r="P75" i="15"/>
  <c r="N196" i="15"/>
  <c r="O164" i="15"/>
  <c r="P181" i="15"/>
  <c r="P229" i="15"/>
  <c r="P138" i="15"/>
  <c r="P72" i="15"/>
  <c r="P102" i="15"/>
  <c r="I103" i="15"/>
  <c r="N353" i="15"/>
  <c r="O321" i="15"/>
  <c r="O13" i="15"/>
  <c r="AB4" i="15"/>
  <c r="Z5" i="15" s="1"/>
  <c r="P40" i="15"/>
  <c r="AE4" i="15"/>
  <c r="P10" i="15"/>
  <c r="O10" i="15"/>
  <c r="N44" i="15"/>
  <c r="O44" i="15" s="1"/>
  <c r="P82" i="15"/>
  <c r="P115" i="15"/>
  <c r="P43" i="15"/>
  <c r="AD4" i="15"/>
  <c r="P13" i="15"/>
  <c r="P56" i="15"/>
  <c r="P7" i="15"/>
  <c r="O17" i="15"/>
  <c r="O18" i="15"/>
  <c r="N86" i="15"/>
  <c r="N78" i="15"/>
  <c r="N73" i="15"/>
  <c r="N54" i="15"/>
  <c r="O54" i="15" s="1"/>
  <c r="N83" i="15"/>
  <c r="N115" i="15" s="1"/>
  <c r="N147" i="15" s="1"/>
  <c r="N51" i="15"/>
  <c r="O51" i="15" s="1"/>
  <c r="N84" i="15"/>
  <c r="N116" i="15" s="1"/>
  <c r="N52" i="15"/>
  <c r="O52" i="15" s="1"/>
  <c r="N88" i="15"/>
  <c r="N120" i="15" s="1"/>
  <c r="N79" i="15"/>
  <c r="N50" i="15"/>
  <c r="O50" i="15" s="1"/>
  <c r="N46" i="15"/>
  <c r="O46" i="15" s="1"/>
  <c r="N41" i="15"/>
  <c r="O41" i="15" s="1"/>
  <c r="N55" i="15"/>
  <c r="O55" i="15" s="1"/>
  <c r="N56" i="15"/>
  <c r="O56" i="15" s="1"/>
  <c r="P52" i="15"/>
  <c r="AI5" i="15"/>
  <c r="P17" i="15"/>
  <c r="O37" i="15"/>
  <c r="AA37" i="15" s="1"/>
  <c r="N47" i="15"/>
  <c r="O47" i="15" s="1"/>
  <c r="P48" i="15"/>
  <c r="K69" i="15"/>
  <c r="AE69" i="15" s="1"/>
  <c r="AD69" i="15"/>
  <c r="N82" i="15"/>
  <c r="N114" i="15" s="1"/>
  <c r="AD101" i="15"/>
  <c r="T102" i="15"/>
  <c r="P109" i="15"/>
  <c r="P151" i="15"/>
  <c r="P53" i="15"/>
  <c r="P80" i="15"/>
  <c r="P104" i="15"/>
  <c r="P107" i="15"/>
  <c r="P120" i="15"/>
  <c r="P143" i="15"/>
  <c r="P199" i="15"/>
  <c r="N318" i="15"/>
  <c r="N350" i="15" s="1"/>
  <c r="N382" i="15" s="1"/>
  <c r="O286" i="15"/>
  <c r="P267" i="15"/>
  <c r="P417" i="15"/>
  <c r="P166" i="15"/>
  <c r="P192" i="15"/>
  <c r="AB192" i="15" s="1"/>
  <c r="Z193" i="15" s="1"/>
  <c r="O192" i="15"/>
  <c r="AA192" i="15" s="1"/>
  <c r="P274" i="15"/>
  <c r="P182" i="15"/>
  <c r="I225" i="15"/>
  <c r="P150" i="15"/>
  <c r="O162" i="15"/>
  <c r="AA162" i="15" s="1"/>
  <c r="P167" i="15"/>
  <c r="P171" i="15"/>
  <c r="P176" i="15"/>
  <c r="P210" i="15"/>
  <c r="P261" i="15"/>
  <c r="O315" i="15"/>
  <c r="AA315" i="15" s="1"/>
  <c r="P315" i="15"/>
  <c r="AB315" i="15" s="1"/>
  <c r="Z316" i="15" s="1"/>
  <c r="P88" i="15"/>
  <c r="P180" i="15"/>
  <c r="O194" i="15"/>
  <c r="N415" i="15"/>
  <c r="N447" i="15" s="1"/>
  <c r="O447" i="15" s="1"/>
  <c r="O383" i="15"/>
  <c r="P226" i="15"/>
  <c r="O226" i="15"/>
  <c r="P260" i="15"/>
  <c r="P70" i="15"/>
  <c r="P83" i="15"/>
  <c r="P85" i="15"/>
  <c r="P135" i="15"/>
  <c r="P165" i="15"/>
  <c r="P172" i="15"/>
  <c r="P178" i="15"/>
  <c r="P194" i="15"/>
  <c r="P195" i="15"/>
  <c r="O195" i="15"/>
  <c r="O227" i="15"/>
  <c r="N259" i="15"/>
  <c r="P230" i="15"/>
  <c r="P133" i="15"/>
  <c r="P200" i="15"/>
  <c r="P225" i="15"/>
  <c r="O225" i="15"/>
  <c r="P236" i="15"/>
  <c r="O255" i="15"/>
  <c r="AI255" i="15"/>
  <c r="P255" i="15"/>
  <c r="P257" i="15"/>
  <c r="O257" i="15"/>
  <c r="AE285" i="15"/>
  <c r="AI286" i="15"/>
  <c r="AD285" i="15"/>
  <c r="T286" i="15"/>
  <c r="O287" i="15"/>
  <c r="T346" i="15"/>
  <c r="AD345" i="15"/>
  <c r="AE345" i="15"/>
  <c r="P289" i="15"/>
  <c r="P318" i="15"/>
  <c r="I287" i="15"/>
  <c r="O289" i="15"/>
  <c r="P350" i="15"/>
  <c r="P332" i="15"/>
  <c r="N381" i="15"/>
  <c r="N413" i="15" s="1"/>
  <c r="O349" i="15"/>
  <c r="N439" i="15"/>
  <c r="O439" i="15" s="1"/>
  <c r="O407" i="15"/>
  <c r="AI163" i="15"/>
  <c r="P163" i="15"/>
  <c r="P168" i="15"/>
  <c r="P173" i="15"/>
  <c r="I195" i="15"/>
  <c r="P205" i="15"/>
  <c r="O224" i="15"/>
  <c r="AI224" i="15"/>
  <c r="P224" i="15"/>
  <c r="P228" i="15"/>
  <c r="P235" i="15"/>
  <c r="P146" i="15"/>
  <c r="P239" i="15"/>
  <c r="P254" i="15"/>
  <c r="AB254" i="15" s="1"/>
  <c r="Z255" i="15" s="1"/>
  <c r="O254" i="15"/>
  <c r="AA254" i="15" s="1"/>
  <c r="P264" i="15"/>
  <c r="P295" i="15"/>
  <c r="P300" i="15"/>
  <c r="N411" i="15"/>
  <c r="N443" i="15" s="1"/>
  <c r="O443" i="15" s="1"/>
  <c r="O379" i="15"/>
  <c r="O193" i="15"/>
  <c r="AI193" i="15"/>
  <c r="P208" i="15"/>
  <c r="P223" i="15"/>
  <c r="AB223" i="15" s="1"/>
  <c r="Z224" i="15" s="1"/>
  <c r="O223" i="15"/>
  <c r="AA223" i="15" s="1"/>
  <c r="P262" i="15"/>
  <c r="O288" i="15"/>
  <c r="P319" i="15"/>
  <c r="O319" i="15"/>
  <c r="P333" i="15"/>
  <c r="P380" i="15"/>
  <c r="N416" i="15"/>
  <c r="N448" i="15" s="1"/>
  <c r="O448" i="15" s="1"/>
  <c r="O384" i="15"/>
  <c r="P231" i="15"/>
  <c r="AE315" i="15"/>
  <c r="AD315" i="15"/>
  <c r="AI316" i="15"/>
  <c r="P359" i="15"/>
  <c r="P211" i="15"/>
  <c r="P270" i="15"/>
  <c r="P290" i="15"/>
  <c r="P395" i="15"/>
  <c r="P298" i="15"/>
  <c r="P327" i="15"/>
  <c r="P352" i="15"/>
  <c r="O352" i="15"/>
  <c r="AI376" i="15"/>
  <c r="P384" i="15"/>
  <c r="P386" i="15"/>
  <c r="P447" i="15"/>
  <c r="P346" i="15"/>
  <c r="O346" i="15"/>
  <c r="AI346" i="15"/>
  <c r="P408" i="15"/>
  <c r="O408" i="15"/>
  <c r="P422" i="15"/>
  <c r="N380" i="15"/>
  <c r="N412" i="15" s="1"/>
  <c r="O348" i="15"/>
  <c r="P320" i="15"/>
  <c r="P330" i="15"/>
  <c r="P376" i="15"/>
  <c r="N409" i="15"/>
  <c r="O377" i="15"/>
  <c r="P293" i="15"/>
  <c r="P325" i="15"/>
  <c r="P334" i="15"/>
  <c r="P351" i="15"/>
  <c r="O378" i="15"/>
  <c r="N410" i="15"/>
  <c r="N442" i="15" s="1"/>
  <c r="O442" i="15" s="1"/>
  <c r="P301" i="15"/>
  <c r="P303" i="15"/>
  <c r="O320" i="15"/>
  <c r="P324" i="15"/>
  <c r="O351" i="15"/>
  <c r="T376" i="15"/>
  <c r="AD375" i="15"/>
  <c r="AE375" i="15"/>
  <c r="AB345" i="15"/>
  <c r="Z346" i="15" s="1"/>
  <c r="P362" i="15"/>
  <c r="P379" i="15"/>
  <c r="P410" i="15"/>
  <c r="P411" i="15"/>
  <c r="P335" i="15"/>
  <c r="P347" i="15"/>
  <c r="P385" i="15"/>
  <c r="P420" i="15"/>
  <c r="P381" i="15"/>
  <c r="P393" i="15"/>
  <c r="P448" i="15"/>
  <c r="P451" i="15"/>
  <c r="P382" i="15"/>
  <c r="P387" i="15"/>
  <c r="P390" i="15"/>
  <c r="AD405" i="15"/>
  <c r="P357" i="15"/>
  <c r="P360" i="15"/>
  <c r="P363" i="15"/>
  <c r="P365" i="15"/>
  <c r="P377" i="15"/>
  <c r="AI406" i="15"/>
  <c r="O437" i="15"/>
  <c r="AI437" i="15"/>
  <c r="P421" i="15"/>
  <c r="P425" i="15"/>
  <c r="P406" i="15"/>
  <c r="O406" i="15"/>
  <c r="P424" i="15"/>
  <c r="O438" i="15"/>
  <c r="P438" i="15"/>
  <c r="P440" i="15"/>
  <c r="P450" i="15"/>
  <c r="P456" i="15"/>
  <c r="AD315" i="11"/>
  <c r="O196" i="11"/>
  <c r="AE4" i="11"/>
  <c r="O23" i="11"/>
  <c r="O162" i="11"/>
  <c r="AA162" i="11" s="1"/>
  <c r="P196" i="11"/>
  <c r="AD69" i="11"/>
  <c r="O9" i="11"/>
  <c r="O15" i="11"/>
  <c r="AD223" i="11"/>
  <c r="O375" i="11"/>
  <c r="AA375" i="11" s="1"/>
  <c r="AI375" i="11" s="1"/>
  <c r="O378" i="11"/>
  <c r="O12" i="11"/>
  <c r="P17" i="11"/>
  <c r="O132" i="11"/>
  <c r="AA132" i="11" s="1"/>
  <c r="O436" i="11"/>
  <c r="AA436" i="11" s="1"/>
  <c r="N256" i="11"/>
  <c r="N288" i="11" s="1"/>
  <c r="N320" i="11" s="1"/>
  <c r="N352" i="11" s="1"/>
  <c r="N384" i="11" s="1"/>
  <c r="N416" i="11" s="1"/>
  <c r="N448" i="11" s="1"/>
  <c r="O448" i="11" s="1"/>
  <c r="O224" i="11"/>
  <c r="N351" i="11"/>
  <c r="N383" i="11" s="1"/>
  <c r="N415" i="11" s="1"/>
  <c r="O319" i="11"/>
  <c r="N291" i="11"/>
  <c r="O259" i="11"/>
  <c r="P135" i="11"/>
  <c r="AD254" i="11"/>
  <c r="N381" i="11"/>
  <c r="O349" i="11"/>
  <c r="P301" i="11"/>
  <c r="O228" i="11"/>
  <c r="N260" i="11"/>
  <c r="N292" i="11" s="1"/>
  <c r="N324" i="11" s="1"/>
  <c r="O410" i="11"/>
  <c r="N442" i="11"/>
  <c r="O442" i="11" s="1"/>
  <c r="N43" i="11"/>
  <c r="O43" i="11" s="1"/>
  <c r="T70" i="11"/>
  <c r="N194" i="11"/>
  <c r="O5" i="11"/>
  <c r="I7" i="11"/>
  <c r="P133" i="11"/>
  <c r="P209" i="11"/>
  <c r="O289" i="11"/>
  <c r="P289" i="11"/>
  <c r="P327" i="11"/>
  <c r="P143" i="11"/>
  <c r="P226" i="11"/>
  <c r="T255" i="11"/>
  <c r="P151" i="11"/>
  <c r="AI5" i="11"/>
  <c r="P14" i="11"/>
  <c r="O18" i="11"/>
  <c r="O20" i="11"/>
  <c r="P173" i="11"/>
  <c r="O286" i="11"/>
  <c r="N318" i="11"/>
  <c r="N350" i="11" s="1"/>
  <c r="P260" i="11"/>
  <c r="P335" i="11"/>
  <c r="O7" i="11"/>
  <c r="P148" i="11"/>
  <c r="P167" i="11"/>
  <c r="P22" i="11"/>
  <c r="P243" i="11"/>
  <c r="AE254" i="11"/>
  <c r="P285" i="11"/>
  <c r="AB285" i="11" s="1"/>
  <c r="Z286" i="11" s="1"/>
  <c r="O285" i="11"/>
  <c r="AA285" i="11" s="1"/>
  <c r="Y286" i="11" s="1"/>
  <c r="P355" i="11"/>
  <c r="P395" i="11"/>
  <c r="T406" i="11"/>
  <c r="P392" i="11"/>
  <c r="O376" i="11"/>
  <c r="N408" i="11"/>
  <c r="N440" i="11" s="1"/>
  <c r="O440" i="11" s="1"/>
  <c r="O379" i="11"/>
  <c r="P379" i="11"/>
  <c r="AD405" i="11"/>
  <c r="AE285" i="11"/>
  <c r="AD285" i="11"/>
  <c r="P302" i="11"/>
  <c r="P332" i="11"/>
  <c r="P406" i="11"/>
  <c r="O406" i="11"/>
  <c r="O411" i="11"/>
  <c r="P420" i="11"/>
  <c r="AI437" i="11"/>
  <c r="O255" i="11"/>
  <c r="P294" i="11"/>
  <c r="O317" i="11"/>
  <c r="P317" i="11"/>
  <c r="P320" i="11"/>
  <c r="P357" i="11"/>
  <c r="O377" i="11"/>
  <c r="O412" i="11"/>
  <c r="AE405" i="11"/>
  <c r="P445" i="11"/>
  <c r="O225" i="11"/>
  <c r="P263" i="11"/>
  <c r="P365" i="11"/>
  <c r="P377" i="11"/>
  <c r="O405" i="11"/>
  <c r="AA405" i="11" s="1"/>
  <c r="Y406" i="11" s="1"/>
  <c r="P405" i="11"/>
  <c r="AB405" i="11" s="1"/>
  <c r="Z406" i="11" s="1"/>
  <c r="P412" i="11"/>
  <c r="P132" i="11"/>
  <c r="AB132" i="11" s="1"/>
  <c r="Z133" i="11" s="1"/>
  <c r="AB192" i="11"/>
  <c r="Z193" i="11" s="1"/>
  <c r="P255" i="11"/>
  <c r="T316" i="11"/>
  <c r="AE375" i="11"/>
  <c r="AD375" i="11"/>
  <c r="T376" i="11"/>
  <c r="O407" i="11"/>
  <c r="P407" i="11"/>
  <c r="AB345" i="11"/>
  <c r="Z346" i="11" s="1"/>
  <c r="O417" i="11"/>
  <c r="AB315" i="11"/>
  <c r="Z316" i="11" s="1"/>
  <c r="O347" i="11"/>
  <c r="AB436" i="11"/>
  <c r="Z437" i="11" s="1"/>
  <c r="AD345" i="11"/>
  <c r="I439" i="11"/>
  <c r="AD436" i="11"/>
  <c r="T437" i="11"/>
  <c r="O441" i="11"/>
  <c r="P451" i="11"/>
  <c r="AE436" i="11"/>
  <c r="P441" i="11"/>
  <c r="O444" i="11"/>
  <c r="P446" i="11"/>
  <c r="O449" i="11"/>
  <c r="P454" i="11"/>
  <c r="O439" i="11"/>
  <c r="P444" i="11"/>
  <c r="P449" i="11"/>
  <c r="P439" i="11"/>
  <c r="I408" i="11"/>
  <c r="AI406" i="11"/>
  <c r="O409" i="11"/>
  <c r="P413" i="11"/>
  <c r="P418" i="11"/>
  <c r="I378" i="11"/>
  <c r="AI376" i="11"/>
  <c r="P389" i="11"/>
  <c r="O380" i="11"/>
  <c r="O385" i="11"/>
  <c r="P380" i="11"/>
  <c r="P385" i="11"/>
  <c r="P393" i="11"/>
  <c r="P383" i="11"/>
  <c r="P388" i="11"/>
  <c r="P375" i="11"/>
  <c r="AB375" i="11" s="1"/>
  <c r="Z376" i="11" s="1"/>
  <c r="P378" i="11"/>
  <c r="P391" i="11"/>
  <c r="I347" i="11"/>
  <c r="AI346" i="11"/>
  <c r="O353" i="11"/>
  <c r="O345" i="11"/>
  <c r="AA345" i="11" s="1"/>
  <c r="O348" i="11"/>
  <c r="P353" i="11"/>
  <c r="P358" i="11"/>
  <c r="O346" i="11"/>
  <c r="P348" i="11"/>
  <c r="P361" i="11"/>
  <c r="I317" i="11"/>
  <c r="AI316" i="11"/>
  <c r="AE315" i="11"/>
  <c r="O315" i="11"/>
  <c r="AA315" i="11" s="1"/>
  <c r="P323" i="11"/>
  <c r="P328" i="11"/>
  <c r="O316" i="11"/>
  <c r="P318" i="11"/>
  <c r="O321" i="11"/>
  <c r="P331" i="11"/>
  <c r="I256" i="11"/>
  <c r="I288" i="11"/>
  <c r="AI286" i="11"/>
  <c r="P299" i="11"/>
  <c r="O287" i="11"/>
  <c r="P256" i="11"/>
  <c r="P257" i="11"/>
  <c r="O257" i="11"/>
  <c r="P254" i="11"/>
  <c r="AB254" i="11" s="1"/>
  <c r="Z255" i="11" s="1"/>
  <c r="O254" i="11"/>
  <c r="AA254" i="11" s="1"/>
  <c r="AI255" i="11"/>
  <c r="P274" i="11"/>
  <c r="P262" i="11"/>
  <c r="P267" i="11"/>
  <c r="I227" i="11"/>
  <c r="P223" i="11"/>
  <c r="AB223" i="11" s="1"/>
  <c r="Z224" i="11" s="1"/>
  <c r="P227" i="11"/>
  <c r="O227" i="11"/>
  <c r="P237" i="11"/>
  <c r="P231" i="11"/>
  <c r="AE223" i="11"/>
  <c r="P236" i="11"/>
  <c r="AI224" i="11"/>
  <c r="P239" i="11"/>
  <c r="I194" i="11"/>
  <c r="AI193" i="11"/>
  <c r="AD192" i="11"/>
  <c r="T193" i="11"/>
  <c r="P207" i="11"/>
  <c r="AE192" i="11"/>
  <c r="P197" i="11"/>
  <c r="P202" i="11"/>
  <c r="P210" i="11"/>
  <c r="O192" i="11"/>
  <c r="AA192" i="11" s="1"/>
  <c r="O195" i="11"/>
  <c r="P200" i="11"/>
  <c r="P205" i="11"/>
  <c r="O193" i="11"/>
  <c r="P195" i="11"/>
  <c r="P208" i="11"/>
  <c r="AE162" i="11"/>
  <c r="P171" i="11"/>
  <c r="P169" i="11"/>
  <c r="T163" i="11"/>
  <c r="AD162" i="11"/>
  <c r="P174" i="11"/>
  <c r="P182" i="11"/>
  <c r="AI163" i="11"/>
  <c r="P164" i="11"/>
  <c r="O164" i="11"/>
  <c r="P166" i="11"/>
  <c r="AB162" i="11"/>
  <c r="Z163" i="11" s="1"/>
  <c r="I165" i="11"/>
  <c r="P179" i="11"/>
  <c r="P177" i="11"/>
  <c r="I135" i="11"/>
  <c r="P136" i="11"/>
  <c r="P141" i="11"/>
  <c r="P149" i="11"/>
  <c r="P134" i="11"/>
  <c r="P139" i="11"/>
  <c r="P152" i="11"/>
  <c r="P144" i="11"/>
  <c r="AD132" i="11"/>
  <c r="T133" i="11"/>
  <c r="P147" i="11"/>
  <c r="AE132" i="11"/>
  <c r="P137" i="11"/>
  <c r="P142" i="11"/>
  <c r="P150" i="11"/>
  <c r="P11" i="11"/>
  <c r="O11" i="11"/>
  <c r="P10" i="11"/>
  <c r="O10" i="11"/>
  <c r="P21" i="11"/>
  <c r="O21" i="11"/>
  <c r="P19" i="11"/>
  <c r="O19" i="11"/>
  <c r="T38" i="11"/>
  <c r="AD37" i="11"/>
  <c r="P102" i="11"/>
  <c r="N88" i="11"/>
  <c r="N89" i="11"/>
  <c r="N121" i="11" s="1"/>
  <c r="O121" i="11" s="1"/>
  <c r="N86" i="11"/>
  <c r="N118" i="11" s="1"/>
  <c r="N85" i="11"/>
  <c r="N84" i="11"/>
  <c r="N81" i="11"/>
  <c r="N80" i="11"/>
  <c r="N79" i="11"/>
  <c r="N52" i="11"/>
  <c r="O52" i="11" s="1"/>
  <c r="N76" i="11"/>
  <c r="N108" i="11" s="1"/>
  <c r="N71" i="11"/>
  <c r="N103" i="11" s="1"/>
  <c r="N135" i="11" s="1"/>
  <c r="N167" i="11" s="1"/>
  <c r="N199" i="11" s="1"/>
  <c r="N75" i="11"/>
  <c r="N72" i="11"/>
  <c r="N69" i="11"/>
  <c r="N47" i="11"/>
  <c r="O47" i="11" s="1"/>
  <c r="N42" i="11"/>
  <c r="O42" i="11" s="1"/>
  <c r="N78" i="11"/>
  <c r="N110" i="11" s="1"/>
  <c r="N70" i="11"/>
  <c r="N102" i="11" s="1"/>
  <c r="N134" i="11" s="1"/>
  <c r="N166" i="11" s="1"/>
  <c r="N198" i="11" s="1"/>
  <c r="N230" i="11" s="1"/>
  <c r="N262" i="11" s="1"/>
  <c r="N57" i="11"/>
  <c r="O57" i="11" s="1"/>
  <c r="N56" i="11"/>
  <c r="O56" i="11" s="1"/>
  <c r="N49" i="11"/>
  <c r="O49" i="11" s="1"/>
  <c r="N44" i="11"/>
  <c r="O44" i="11" s="1"/>
  <c r="N82" i="11"/>
  <c r="N74" i="11"/>
  <c r="N83" i="11"/>
  <c r="N115" i="11" s="1"/>
  <c r="N48" i="11"/>
  <c r="O48" i="11" s="1"/>
  <c r="N46" i="11"/>
  <c r="O46" i="11" s="1"/>
  <c r="N55" i="11"/>
  <c r="O55" i="11" s="1"/>
  <c r="N53" i="11"/>
  <c r="O53" i="11" s="1"/>
  <c r="N77" i="11"/>
  <c r="N51" i="11"/>
  <c r="O51" i="11" s="1"/>
  <c r="N45" i="11"/>
  <c r="O45" i="11" s="1"/>
  <c r="N38" i="11"/>
  <c r="O38" i="11" s="1"/>
  <c r="O37" i="11"/>
  <c r="AA37" i="11" s="1"/>
  <c r="N87" i="11"/>
  <c r="P8" i="11"/>
  <c r="P41" i="11"/>
  <c r="O39" i="11"/>
  <c r="P16" i="11"/>
  <c r="O16" i="11"/>
  <c r="AE37" i="11"/>
  <c r="P38" i="11"/>
  <c r="N54" i="11"/>
  <c r="O54" i="11" s="1"/>
  <c r="I40" i="11"/>
  <c r="N41" i="11"/>
  <c r="O41" i="11" s="1"/>
  <c r="P47" i="11"/>
  <c r="P4" i="11"/>
  <c r="AB4" i="11" s="1"/>
  <c r="Z5" i="11" s="1"/>
  <c r="T5" i="11"/>
  <c r="AD4" i="11"/>
  <c r="P24" i="11"/>
  <c r="O24" i="11"/>
  <c r="N40" i="11"/>
  <c r="O40" i="11" s="1"/>
  <c r="I71" i="11"/>
  <c r="P73" i="11"/>
  <c r="P6" i="11"/>
  <c r="O6" i="11"/>
  <c r="N50" i="11"/>
  <c r="O50" i="11" s="1"/>
  <c r="N73" i="11"/>
  <c r="N105" i="11" s="1"/>
  <c r="N137" i="11" s="1"/>
  <c r="N169" i="11" s="1"/>
  <c r="N201" i="11" s="1"/>
  <c r="P54" i="11"/>
  <c r="P57" i="11"/>
  <c r="P78" i="11"/>
  <c r="I103" i="11"/>
  <c r="P51" i="11"/>
  <c r="P70" i="11"/>
  <c r="P53" i="11"/>
  <c r="P56" i="11"/>
  <c r="P104" i="11"/>
  <c r="P52" i="11"/>
  <c r="P105" i="11"/>
  <c r="T102" i="11"/>
  <c r="AE101" i="11"/>
  <c r="AD101" i="11"/>
  <c r="P107" i="11"/>
  <c r="P116" i="11"/>
  <c r="P101" i="11"/>
  <c r="AB101" i="11" s="1"/>
  <c r="Z102" i="11" s="1"/>
  <c r="P110" i="11"/>
  <c r="P118" i="11"/>
  <c r="P109" i="11"/>
  <c r="P117" i="11"/>
  <c r="L69" i="5"/>
  <c r="L37" i="5"/>
  <c r="L101" i="5"/>
  <c r="Q103" i="5" l="1"/>
  <c r="R103" i="5" s="1"/>
  <c r="C14" i="18"/>
  <c r="L4" i="18" s="1"/>
  <c r="C15" i="18"/>
  <c r="C15" i="21"/>
  <c r="L6" i="21" s="1"/>
  <c r="C14" i="21"/>
  <c r="L4" i="21" s="1"/>
  <c r="AF4" i="21" s="1"/>
  <c r="AH4" i="21" s="1"/>
  <c r="AI223" i="11"/>
  <c r="I381" i="21"/>
  <c r="I73" i="18"/>
  <c r="L4" i="15"/>
  <c r="AF4" i="15" s="1"/>
  <c r="AH4" i="15" s="1"/>
  <c r="O120" i="21"/>
  <c r="I439" i="15"/>
  <c r="O150" i="18"/>
  <c r="O88" i="21"/>
  <c r="I257" i="15"/>
  <c r="AI38" i="18"/>
  <c r="I288" i="18"/>
  <c r="AI223" i="18"/>
  <c r="L6" i="11"/>
  <c r="L7" i="11"/>
  <c r="L15" i="11"/>
  <c r="L23" i="11"/>
  <c r="L8" i="11"/>
  <c r="L16" i="11"/>
  <c r="L24" i="11"/>
  <c r="L9" i="11"/>
  <c r="L17" i="11"/>
  <c r="L10" i="11"/>
  <c r="L18" i="11"/>
  <c r="L11" i="11"/>
  <c r="L19" i="11"/>
  <c r="L12" i="11"/>
  <c r="L20" i="11"/>
  <c r="L13" i="11"/>
  <c r="L21" i="11"/>
  <c r="L14" i="11"/>
  <c r="L22" i="11"/>
  <c r="O139" i="15"/>
  <c r="I348" i="18"/>
  <c r="I138" i="15"/>
  <c r="AI4" i="11"/>
  <c r="O230" i="15"/>
  <c r="I165" i="15"/>
  <c r="O144" i="15"/>
  <c r="O81" i="15"/>
  <c r="I318" i="15"/>
  <c r="O85" i="15"/>
  <c r="O134" i="15"/>
  <c r="O118" i="18"/>
  <c r="O75" i="15"/>
  <c r="I440" i="18"/>
  <c r="O70" i="15"/>
  <c r="O166" i="15"/>
  <c r="Y5" i="18"/>
  <c r="N197" i="18"/>
  <c r="O197" i="18" s="1"/>
  <c r="O87" i="15"/>
  <c r="O119" i="15"/>
  <c r="I378" i="15"/>
  <c r="N140" i="15"/>
  <c r="N172" i="15" s="1"/>
  <c r="O89" i="15"/>
  <c r="O80" i="15"/>
  <c r="N182" i="21"/>
  <c r="O182" i="21" s="1"/>
  <c r="I227" i="21"/>
  <c r="AF4" i="11"/>
  <c r="AH4" i="11" s="1"/>
  <c r="O107" i="15"/>
  <c r="N136" i="15"/>
  <c r="N168" i="15" s="1"/>
  <c r="N200" i="15" s="1"/>
  <c r="AI405" i="21"/>
  <c r="N165" i="15"/>
  <c r="O165" i="15" s="1"/>
  <c r="O118" i="21"/>
  <c r="O133" i="15"/>
  <c r="O74" i="15"/>
  <c r="O101" i="15"/>
  <c r="AA101" i="15" s="1"/>
  <c r="Y102" i="15" s="1"/>
  <c r="I106" i="21"/>
  <c r="N114" i="18"/>
  <c r="N146" i="18" s="1"/>
  <c r="I318" i="21"/>
  <c r="O86" i="21"/>
  <c r="O71" i="15"/>
  <c r="O103" i="15"/>
  <c r="I228" i="18"/>
  <c r="I195" i="21"/>
  <c r="O230" i="21"/>
  <c r="O72" i="15"/>
  <c r="O180" i="18"/>
  <c r="I408" i="15"/>
  <c r="AI70" i="15"/>
  <c r="O69" i="18"/>
  <c r="AA69" i="18" s="1"/>
  <c r="AI69" i="18" s="1"/>
  <c r="O108" i="18"/>
  <c r="O113" i="18"/>
  <c r="O104" i="18"/>
  <c r="O133" i="18"/>
  <c r="N168" i="18"/>
  <c r="N200" i="18" s="1"/>
  <c r="N232" i="18" s="1"/>
  <c r="N264" i="18" s="1"/>
  <c r="N296" i="18" s="1"/>
  <c r="N328" i="18" s="1"/>
  <c r="N360" i="18" s="1"/>
  <c r="N392" i="18" s="1"/>
  <c r="O140" i="18"/>
  <c r="O148" i="18"/>
  <c r="O89" i="18"/>
  <c r="I348" i="15"/>
  <c r="O69" i="15"/>
  <c r="AA69" i="15" s="1"/>
  <c r="Y70" i="15" s="1"/>
  <c r="AI70" i="18"/>
  <c r="O101" i="18"/>
  <c r="AA101" i="18" s="1"/>
  <c r="AI101" i="18" s="1"/>
  <c r="O76" i="18"/>
  <c r="O84" i="18"/>
  <c r="O81" i="18"/>
  <c r="Y376" i="18"/>
  <c r="AI375" i="18"/>
  <c r="O76" i="15"/>
  <c r="Q71" i="5"/>
  <c r="R71" i="5" s="1"/>
  <c r="O72" i="18"/>
  <c r="Q7" i="5"/>
  <c r="R7" i="5" s="1"/>
  <c r="O116" i="18"/>
  <c r="Y193" i="18"/>
  <c r="AI315" i="18"/>
  <c r="I72" i="21"/>
  <c r="O86" i="18"/>
  <c r="O102" i="15"/>
  <c r="N294" i="15"/>
  <c r="N326" i="15" s="1"/>
  <c r="O198" i="15"/>
  <c r="AI102" i="15"/>
  <c r="Y133" i="21"/>
  <c r="O103" i="11"/>
  <c r="O288" i="11"/>
  <c r="O89" i="11"/>
  <c r="O267" i="15"/>
  <c r="O177" i="18"/>
  <c r="O381" i="15"/>
  <c r="O318" i="11"/>
  <c r="O273" i="18"/>
  <c r="AI436" i="21"/>
  <c r="O291" i="21"/>
  <c r="O171" i="21"/>
  <c r="O166" i="21"/>
  <c r="AI223" i="21"/>
  <c r="O350" i="15"/>
  <c r="O107" i="21"/>
  <c r="O144" i="21"/>
  <c r="O320" i="11"/>
  <c r="O408" i="11"/>
  <c r="O203" i="15"/>
  <c r="O206" i="18"/>
  <c r="O112" i="15"/>
  <c r="O142" i="18"/>
  <c r="O135" i="15"/>
  <c r="O176" i="15"/>
  <c r="O115" i="15"/>
  <c r="O302" i="18"/>
  <c r="O113" i="21"/>
  <c r="O198" i="21"/>
  <c r="O88" i="15"/>
  <c r="O176" i="21"/>
  <c r="I8" i="11"/>
  <c r="O411" i="15"/>
  <c r="O83" i="15"/>
  <c r="O87" i="18"/>
  <c r="I166" i="18"/>
  <c r="O74" i="21"/>
  <c r="O410" i="15"/>
  <c r="O172" i="18"/>
  <c r="O204" i="21"/>
  <c r="O384" i="11"/>
  <c r="O235" i="15"/>
  <c r="O109" i="15"/>
  <c r="O236" i="18"/>
  <c r="O75" i="18"/>
  <c r="Y38" i="18"/>
  <c r="O204" i="18"/>
  <c r="O270" i="18"/>
  <c r="O119" i="21"/>
  <c r="AI133" i="18"/>
  <c r="O256" i="11"/>
  <c r="O292" i="11"/>
  <c r="Y376" i="11"/>
  <c r="O416" i="15"/>
  <c r="O141" i="15"/>
  <c r="O317" i="21"/>
  <c r="O114" i="21"/>
  <c r="Q39" i="5"/>
  <c r="R39" i="5" s="1"/>
  <c r="AI405" i="15"/>
  <c r="O260" i="21"/>
  <c r="O109" i="21"/>
  <c r="O105" i="11"/>
  <c r="O86" i="11"/>
  <c r="O351" i="11"/>
  <c r="O290" i="15"/>
  <c r="O113" i="15"/>
  <c r="O167" i="15"/>
  <c r="O241" i="18"/>
  <c r="O108" i="21"/>
  <c r="O77" i="21"/>
  <c r="O141" i="21"/>
  <c r="O71" i="21"/>
  <c r="I348" i="11"/>
  <c r="O383" i="11"/>
  <c r="O417" i="21"/>
  <c r="O208" i="21"/>
  <c r="O140" i="21"/>
  <c r="O82" i="21"/>
  <c r="I195" i="11"/>
  <c r="O70" i="11"/>
  <c r="O172" i="21"/>
  <c r="I318" i="11"/>
  <c r="O71" i="11"/>
  <c r="O166" i="11"/>
  <c r="O149" i="15"/>
  <c r="O174" i="18"/>
  <c r="O209" i="18"/>
  <c r="AI38" i="21"/>
  <c r="I408" i="21"/>
  <c r="O134" i="21"/>
  <c r="O85" i="21"/>
  <c r="O380" i="21"/>
  <c r="O385" i="21"/>
  <c r="O240" i="21"/>
  <c r="O112" i="21"/>
  <c r="O87" i="21"/>
  <c r="I137" i="21"/>
  <c r="I105" i="18"/>
  <c r="AI436" i="15"/>
  <c r="AI375" i="21"/>
  <c r="Y316" i="21"/>
  <c r="Y193" i="21"/>
  <c r="Q256" i="21"/>
  <c r="R256" i="21" s="1"/>
  <c r="Q347" i="21"/>
  <c r="R347" i="21" s="1"/>
  <c r="Q103" i="21"/>
  <c r="R103" i="21" s="1"/>
  <c r="Q438" i="21"/>
  <c r="R438" i="21" s="1"/>
  <c r="Q194" i="21"/>
  <c r="R194" i="21" s="1"/>
  <c r="Q287" i="21"/>
  <c r="R287" i="21" s="1"/>
  <c r="Q39" i="21"/>
  <c r="R39" i="21" s="1"/>
  <c r="Q377" i="21"/>
  <c r="R377" i="21" s="1"/>
  <c r="Q134" i="21"/>
  <c r="R134" i="21" s="1"/>
  <c r="Q225" i="21"/>
  <c r="R225" i="21" s="1"/>
  <c r="Q317" i="21"/>
  <c r="R317" i="21" s="1"/>
  <c r="Q71" i="21"/>
  <c r="R71" i="21" s="1"/>
  <c r="Q407" i="21"/>
  <c r="R407" i="21" s="1"/>
  <c r="Q164" i="21"/>
  <c r="R164" i="21" s="1"/>
  <c r="Q7" i="21"/>
  <c r="R7" i="21" s="1"/>
  <c r="Q256" i="18"/>
  <c r="R256" i="18" s="1"/>
  <c r="Q347" i="18"/>
  <c r="R347" i="18" s="1"/>
  <c r="Q103" i="18"/>
  <c r="R103" i="18" s="1"/>
  <c r="Q438" i="18"/>
  <c r="R438" i="18" s="1"/>
  <c r="Q194" i="18"/>
  <c r="R194" i="18" s="1"/>
  <c r="Q287" i="18"/>
  <c r="R287" i="18" s="1"/>
  <c r="Q39" i="18"/>
  <c r="R39" i="18" s="1"/>
  <c r="Q377" i="18"/>
  <c r="R377" i="18" s="1"/>
  <c r="Q134" i="18"/>
  <c r="R134" i="18" s="1"/>
  <c r="Q225" i="18"/>
  <c r="R225" i="18" s="1"/>
  <c r="Q317" i="18"/>
  <c r="R317" i="18" s="1"/>
  <c r="Q71" i="18"/>
  <c r="R71" i="18" s="1"/>
  <c r="Q407" i="18"/>
  <c r="R407" i="18" s="1"/>
  <c r="Q164" i="18"/>
  <c r="R164" i="18" s="1"/>
  <c r="Q7" i="18"/>
  <c r="R7" i="18" s="1"/>
  <c r="Q317" i="11"/>
  <c r="R317" i="11" s="1"/>
  <c r="Q407" i="11"/>
  <c r="R407" i="11" s="1"/>
  <c r="Q164" i="11"/>
  <c r="R164" i="11" s="1"/>
  <c r="Q256" i="11"/>
  <c r="R256" i="11" s="1"/>
  <c r="Q347" i="11"/>
  <c r="R347" i="11" s="1"/>
  <c r="Q438" i="11"/>
  <c r="R438" i="11" s="1"/>
  <c r="Q194" i="11"/>
  <c r="R194" i="11" s="1"/>
  <c r="Q287" i="11"/>
  <c r="R287" i="11" s="1"/>
  <c r="Q377" i="11"/>
  <c r="R377" i="11" s="1"/>
  <c r="Q134" i="11"/>
  <c r="R134" i="11" s="1"/>
  <c r="Q225" i="11"/>
  <c r="R225" i="11" s="1"/>
  <c r="Q256" i="15"/>
  <c r="R256" i="15" s="1"/>
  <c r="Q347" i="15"/>
  <c r="R347" i="15" s="1"/>
  <c r="Q103" i="15"/>
  <c r="R103" i="15" s="1"/>
  <c r="Q438" i="15"/>
  <c r="R438" i="15" s="1"/>
  <c r="Q194" i="15"/>
  <c r="R194" i="15" s="1"/>
  <c r="Q287" i="15"/>
  <c r="R287" i="15" s="1"/>
  <c r="Q39" i="15"/>
  <c r="R39" i="15" s="1"/>
  <c r="Q377" i="15"/>
  <c r="R377" i="15" s="1"/>
  <c r="Q134" i="15"/>
  <c r="R134" i="15" s="1"/>
  <c r="Q225" i="15"/>
  <c r="R225" i="15" s="1"/>
  <c r="Q317" i="15"/>
  <c r="R317" i="15" s="1"/>
  <c r="Q71" i="15"/>
  <c r="R71" i="15" s="1"/>
  <c r="Q407" i="15"/>
  <c r="R407" i="15" s="1"/>
  <c r="Q164" i="15"/>
  <c r="R164" i="15" s="1"/>
  <c r="Q7" i="15"/>
  <c r="R7" i="15" s="1"/>
  <c r="Q7" i="11"/>
  <c r="R7" i="11" s="1"/>
  <c r="Q103" i="11"/>
  <c r="R103" i="11" s="1"/>
  <c r="Q39" i="11"/>
  <c r="R39" i="11" s="1"/>
  <c r="Q71" i="11"/>
  <c r="R71" i="11" s="1"/>
  <c r="N409" i="21"/>
  <c r="O377" i="21"/>
  <c r="N110" i="21"/>
  <c r="O78" i="21"/>
  <c r="N105" i="21"/>
  <c r="O73" i="21"/>
  <c r="N410" i="21"/>
  <c r="O378" i="21"/>
  <c r="N351" i="21"/>
  <c r="O319" i="21"/>
  <c r="N355" i="21"/>
  <c r="O323" i="21"/>
  <c r="N116" i="21"/>
  <c r="O84" i="21"/>
  <c r="O101" i="21"/>
  <c r="AA101" i="21" s="1"/>
  <c r="N133" i="21"/>
  <c r="N386" i="21"/>
  <c r="O354" i="21"/>
  <c r="Y286" i="21"/>
  <c r="AI285" i="21"/>
  <c r="I166" i="21"/>
  <c r="O69" i="21"/>
  <c r="AA69" i="21" s="1"/>
  <c r="O104" i="21"/>
  <c r="N136" i="21"/>
  <c r="Y5" i="21"/>
  <c r="AI4" i="21"/>
  <c r="I440" i="21"/>
  <c r="I350" i="21"/>
  <c r="O290" i="21"/>
  <c r="N381" i="21"/>
  <c r="O349" i="21"/>
  <c r="I258" i="21"/>
  <c r="O81" i="21"/>
  <c r="O76" i="21"/>
  <c r="AI70" i="21"/>
  <c r="Y163" i="21"/>
  <c r="AI162" i="21"/>
  <c r="I7" i="21"/>
  <c r="O414" i="21"/>
  <c r="O322" i="21"/>
  <c r="O106" i="21"/>
  <c r="O227" i="21"/>
  <c r="N294" i="21"/>
  <c r="O262" i="21"/>
  <c r="N149" i="21"/>
  <c r="O117" i="21"/>
  <c r="O102" i="21"/>
  <c r="O258" i="21"/>
  <c r="O103" i="21"/>
  <c r="O138" i="21"/>
  <c r="O146" i="21"/>
  <c r="N178" i="21"/>
  <c r="N235" i="21"/>
  <c r="O203" i="21"/>
  <c r="N205" i="21"/>
  <c r="O173" i="21"/>
  <c r="N115" i="21"/>
  <c r="O83" i="21"/>
  <c r="AI102" i="21"/>
  <c r="Y38" i="21"/>
  <c r="AI37" i="21"/>
  <c r="I41" i="21"/>
  <c r="N444" i="21"/>
  <c r="O444" i="21" s="1"/>
  <c r="O412" i="21"/>
  <c r="N111" i="21"/>
  <c r="O79" i="21"/>
  <c r="O145" i="21"/>
  <c r="N177" i="21"/>
  <c r="N202" i="21"/>
  <c r="O170" i="21"/>
  <c r="N268" i="21"/>
  <c r="O236" i="21"/>
  <c r="N167" i="21"/>
  <c r="O135" i="21"/>
  <c r="O292" i="21"/>
  <c r="N324" i="21"/>
  <c r="Y346" i="21"/>
  <c r="AI345" i="21"/>
  <c r="Y255" i="21"/>
  <c r="AI254" i="21"/>
  <c r="O259" i="21"/>
  <c r="I288" i="21"/>
  <c r="N352" i="21"/>
  <c r="O320" i="21"/>
  <c r="O89" i="21"/>
  <c r="O272" i="21"/>
  <c r="O80" i="21"/>
  <c r="O72" i="21"/>
  <c r="O75" i="21"/>
  <c r="O139" i="21"/>
  <c r="O70" i="21"/>
  <c r="N151" i="18"/>
  <c r="O151" i="18" s="1"/>
  <c r="O119" i="18"/>
  <c r="N384" i="18"/>
  <c r="O352" i="18"/>
  <c r="AI254" i="18"/>
  <c r="Y255" i="18"/>
  <c r="I139" i="18"/>
  <c r="N382" i="18"/>
  <c r="O350" i="18"/>
  <c r="I257" i="18"/>
  <c r="N319" i="18"/>
  <c r="O287" i="18"/>
  <c r="AI285" i="18"/>
  <c r="Y286" i="18"/>
  <c r="AI162" i="18"/>
  <c r="Y163" i="18"/>
  <c r="N106" i="18"/>
  <c r="O74" i="18"/>
  <c r="O88" i="18"/>
  <c r="N120" i="18"/>
  <c r="N445" i="18"/>
  <c r="O445" i="18" s="1"/>
  <c r="O413" i="18"/>
  <c r="AI405" i="18"/>
  <c r="Y406" i="18"/>
  <c r="N444" i="18"/>
  <c r="O444" i="18" s="1"/>
  <c r="O412" i="18"/>
  <c r="N105" i="18"/>
  <c r="O73" i="18"/>
  <c r="N112" i="18"/>
  <c r="O80" i="18"/>
  <c r="N111" i="18"/>
  <c r="O79" i="18"/>
  <c r="Y133" i="18"/>
  <c r="AI132" i="18"/>
  <c r="N135" i="18"/>
  <c r="O103" i="18"/>
  <c r="N452" i="18"/>
  <c r="O452" i="18" s="1"/>
  <c r="O420" i="18"/>
  <c r="AI436" i="18"/>
  <c r="Y437" i="18"/>
  <c r="I379" i="18"/>
  <c r="I318" i="18"/>
  <c r="N443" i="18"/>
  <c r="O443" i="18" s="1"/>
  <c r="O411" i="18"/>
  <c r="N102" i="18"/>
  <c r="O70" i="18"/>
  <c r="O78" i="18"/>
  <c r="N258" i="18"/>
  <c r="O226" i="18"/>
  <c r="I409" i="18"/>
  <c r="AI345" i="18"/>
  <c r="Y346" i="18"/>
  <c r="O238" i="18"/>
  <c r="N109" i="18"/>
  <c r="O77" i="18"/>
  <c r="O83" i="18"/>
  <c r="N115" i="18"/>
  <c r="N139" i="18"/>
  <c r="O107" i="18"/>
  <c r="I195" i="18"/>
  <c r="O71" i="18"/>
  <c r="O145" i="18"/>
  <c r="N300" i="18"/>
  <c r="O268" i="18"/>
  <c r="I42" i="18"/>
  <c r="N259" i="18"/>
  <c r="O227" i="18"/>
  <c r="O388" i="18"/>
  <c r="O110" i="18"/>
  <c r="N181" i="18"/>
  <c r="O181" i="18" s="1"/>
  <c r="O149" i="18"/>
  <c r="I9" i="18"/>
  <c r="N441" i="15"/>
  <c r="O441" i="15" s="1"/>
  <c r="O409" i="15"/>
  <c r="N385" i="15"/>
  <c r="O353" i="15"/>
  <c r="Y5" i="15"/>
  <c r="AI4" i="15"/>
  <c r="O199" i="15"/>
  <c r="N105" i="15"/>
  <c r="O73" i="15"/>
  <c r="O82" i="15"/>
  <c r="O196" i="15"/>
  <c r="N228" i="15"/>
  <c r="O117" i="15"/>
  <c r="N444" i="15"/>
  <c r="O444" i="15" s="1"/>
  <c r="O412" i="15"/>
  <c r="I288" i="15"/>
  <c r="Y286" i="15"/>
  <c r="AI285" i="15"/>
  <c r="Y163" i="15"/>
  <c r="AI162" i="15"/>
  <c r="N111" i="15"/>
  <c r="O79" i="15"/>
  <c r="N110" i="15"/>
  <c r="O78" i="15"/>
  <c r="O299" i="15"/>
  <c r="N331" i="15"/>
  <c r="I196" i="15"/>
  <c r="Y316" i="15"/>
  <c r="AI315" i="15"/>
  <c r="N152" i="15"/>
  <c r="O152" i="15" s="1"/>
  <c r="O120" i="15"/>
  <c r="N118" i="15"/>
  <c r="O86" i="15"/>
  <c r="N177" i="15"/>
  <c r="O145" i="15"/>
  <c r="I8" i="15"/>
  <c r="N146" i="15"/>
  <c r="O114" i="15"/>
  <c r="Y133" i="15"/>
  <c r="AI132" i="15"/>
  <c r="O240" i="15"/>
  <c r="N272" i="15"/>
  <c r="I73" i="15"/>
  <c r="O231" i="15"/>
  <c r="N263" i="15"/>
  <c r="O415" i="15"/>
  <c r="AI375" i="15"/>
  <c r="Y376" i="15"/>
  <c r="AI345" i="15"/>
  <c r="Y346" i="15"/>
  <c r="N291" i="15"/>
  <c r="O259" i="15"/>
  <c r="N414" i="15"/>
  <c r="O382" i="15"/>
  <c r="O116" i="15"/>
  <c r="N148" i="15"/>
  <c r="O84" i="15"/>
  <c r="O208" i="15"/>
  <c r="N445" i="15"/>
  <c r="O445" i="15" s="1"/>
  <c r="O413" i="15"/>
  <c r="O318" i="15"/>
  <c r="N138" i="15"/>
  <c r="O106" i="15"/>
  <c r="N205" i="15"/>
  <c r="O173" i="15"/>
  <c r="O380" i="15"/>
  <c r="AI223" i="15"/>
  <c r="Y224" i="15"/>
  <c r="I226" i="15"/>
  <c r="Y38" i="15"/>
  <c r="AI37" i="15"/>
  <c r="I104" i="15"/>
  <c r="Y255" i="15"/>
  <c r="AI254" i="15"/>
  <c r="O171" i="15"/>
  <c r="Y193" i="15"/>
  <c r="AI192" i="15"/>
  <c r="N179" i="15"/>
  <c r="O147" i="15"/>
  <c r="N354" i="15"/>
  <c r="O322" i="15"/>
  <c r="O38" i="15"/>
  <c r="I41" i="15"/>
  <c r="O134" i="11"/>
  <c r="O416" i="11"/>
  <c r="O198" i="11"/>
  <c r="O352" i="11"/>
  <c r="I136" i="11"/>
  <c r="AI405" i="11"/>
  <c r="O260" i="11"/>
  <c r="O262" i="11"/>
  <c r="N294" i="11"/>
  <c r="O108" i="11"/>
  <c r="N140" i="11"/>
  <c r="O115" i="11"/>
  <c r="N147" i="11"/>
  <c r="O110" i="11"/>
  <c r="N142" i="11"/>
  <c r="O169" i="11"/>
  <c r="N382" i="11"/>
  <c r="O350" i="11"/>
  <c r="N356" i="11"/>
  <c r="O324" i="11"/>
  <c r="O167" i="11"/>
  <c r="O230" i="11"/>
  <c r="O194" i="11"/>
  <c r="N226" i="11"/>
  <c r="O415" i="11"/>
  <c r="N447" i="11"/>
  <c r="O447" i="11" s="1"/>
  <c r="O201" i="11"/>
  <c r="N233" i="11"/>
  <c r="AI285" i="11"/>
  <c r="O135" i="11"/>
  <c r="O137" i="11"/>
  <c r="Y133" i="11"/>
  <c r="AI132" i="11"/>
  <c r="O381" i="11"/>
  <c r="N413" i="11"/>
  <c r="O78" i="11"/>
  <c r="O73" i="11"/>
  <c r="O199" i="11"/>
  <c r="N231" i="11"/>
  <c r="O118" i="11"/>
  <c r="N150" i="11"/>
  <c r="O291" i="11"/>
  <c r="N323" i="11"/>
  <c r="I440" i="11"/>
  <c r="Y437" i="11"/>
  <c r="AI436" i="11"/>
  <c r="I409" i="11"/>
  <c r="I379" i="11"/>
  <c r="Y346" i="11"/>
  <c r="AI345" i="11"/>
  <c r="Y316" i="11"/>
  <c r="AI315" i="11"/>
  <c r="I257" i="11"/>
  <c r="I289" i="11"/>
  <c r="AI254" i="11"/>
  <c r="Y255" i="11"/>
  <c r="I228" i="11"/>
  <c r="Y193" i="11"/>
  <c r="AI192" i="11"/>
  <c r="I166" i="11"/>
  <c r="AI162" i="11"/>
  <c r="Y163" i="11"/>
  <c r="AI70" i="11"/>
  <c r="N106" i="11"/>
  <c r="O74" i="11"/>
  <c r="N111" i="11"/>
  <c r="O79" i="11"/>
  <c r="I41" i="11"/>
  <c r="N114" i="11"/>
  <c r="O82" i="11"/>
  <c r="N112" i="11"/>
  <c r="O80" i="11"/>
  <c r="O102" i="11"/>
  <c r="AI38" i="11"/>
  <c r="I104" i="11"/>
  <c r="N107" i="11"/>
  <c r="O75" i="11"/>
  <c r="N117" i="11"/>
  <c r="O85" i="11"/>
  <c r="AI37" i="11"/>
  <c r="Y38" i="11"/>
  <c r="N120" i="11"/>
  <c r="O88" i="11"/>
  <c r="O83" i="11"/>
  <c r="O76" i="11"/>
  <c r="I72" i="11"/>
  <c r="N109" i="11"/>
  <c r="O77" i="11"/>
  <c r="N101" i="11"/>
  <c r="AI102" i="11" s="1"/>
  <c r="O69" i="11"/>
  <c r="AA69" i="11" s="1"/>
  <c r="N113" i="11"/>
  <c r="O81" i="11"/>
  <c r="N104" i="11"/>
  <c r="O72" i="11"/>
  <c r="N116" i="11"/>
  <c r="O84" i="11"/>
  <c r="N119" i="11"/>
  <c r="O87" i="11"/>
  <c r="J102" i="5"/>
  <c r="AC94" i="5"/>
  <c r="AC96" i="5"/>
  <c r="J101" i="5"/>
  <c r="K101" i="5" s="1"/>
  <c r="M101" i="5"/>
  <c r="W101" i="5"/>
  <c r="AF101" i="5" s="1"/>
  <c r="I102" i="5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M102" i="5"/>
  <c r="J103" i="5"/>
  <c r="K103" i="5" s="1"/>
  <c r="M103" i="5"/>
  <c r="P103" i="5" s="1"/>
  <c r="J104" i="5"/>
  <c r="K104" i="5" s="1"/>
  <c r="M104" i="5"/>
  <c r="P104" i="5" s="1"/>
  <c r="J105" i="5"/>
  <c r="K105" i="5" s="1"/>
  <c r="M105" i="5"/>
  <c r="P105" i="5" s="1"/>
  <c r="J106" i="5"/>
  <c r="K106" i="5" s="1"/>
  <c r="M106" i="5"/>
  <c r="P106" i="5" s="1"/>
  <c r="J107" i="5"/>
  <c r="K107" i="5" s="1"/>
  <c r="M107" i="5"/>
  <c r="J108" i="5"/>
  <c r="K108" i="5" s="1"/>
  <c r="M108" i="5"/>
  <c r="J109" i="5"/>
  <c r="K109" i="5" s="1"/>
  <c r="M109" i="5"/>
  <c r="J110" i="5"/>
  <c r="K110" i="5" s="1"/>
  <c r="M110" i="5"/>
  <c r="J111" i="5"/>
  <c r="K111" i="5" s="1"/>
  <c r="M111" i="5"/>
  <c r="P111" i="5" s="1"/>
  <c r="J112" i="5"/>
  <c r="K112" i="5" s="1"/>
  <c r="M112" i="5"/>
  <c r="P112" i="5" s="1"/>
  <c r="J113" i="5"/>
  <c r="K113" i="5" s="1"/>
  <c r="M113" i="5"/>
  <c r="P113" i="5" s="1"/>
  <c r="J114" i="5"/>
  <c r="K114" i="5" s="1"/>
  <c r="M114" i="5"/>
  <c r="P114" i="5" s="1"/>
  <c r="J115" i="5"/>
  <c r="K115" i="5" s="1"/>
  <c r="M115" i="5"/>
  <c r="J116" i="5"/>
  <c r="K116" i="5" s="1"/>
  <c r="M116" i="5"/>
  <c r="P116" i="5" s="1"/>
  <c r="J117" i="5"/>
  <c r="K117" i="5" s="1"/>
  <c r="M117" i="5"/>
  <c r="P117" i="5" s="1"/>
  <c r="J118" i="5"/>
  <c r="K118" i="5" s="1"/>
  <c r="M118" i="5"/>
  <c r="J119" i="5"/>
  <c r="K119" i="5" s="1"/>
  <c r="M119" i="5"/>
  <c r="P119" i="5" s="1"/>
  <c r="J120" i="5"/>
  <c r="K120" i="5" s="1"/>
  <c r="M120" i="5"/>
  <c r="J121" i="5"/>
  <c r="K121" i="5" s="1"/>
  <c r="M121" i="5"/>
  <c r="N37" i="5"/>
  <c r="N75" i="5" s="1"/>
  <c r="N107" i="5" s="1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5" i="5"/>
  <c r="J7" i="5"/>
  <c r="AC128" i="5"/>
  <c r="AC126" i="5"/>
  <c r="J70" i="5"/>
  <c r="J71" i="5"/>
  <c r="K71" i="5" s="1"/>
  <c r="J72" i="5"/>
  <c r="K72" i="5" s="1"/>
  <c r="J74" i="5"/>
  <c r="K74" i="5" s="1"/>
  <c r="J75" i="5"/>
  <c r="J77" i="5"/>
  <c r="K77" i="5" s="1"/>
  <c r="J78" i="5"/>
  <c r="J79" i="5"/>
  <c r="K79" i="5" s="1"/>
  <c r="J80" i="5"/>
  <c r="K80" i="5" s="1"/>
  <c r="J82" i="5"/>
  <c r="K82" i="5" s="1"/>
  <c r="J83" i="5"/>
  <c r="K83" i="5" s="1"/>
  <c r="J85" i="5"/>
  <c r="K85" i="5" s="1"/>
  <c r="J86" i="5"/>
  <c r="K86" i="5" s="1"/>
  <c r="J87" i="5"/>
  <c r="J88" i="5"/>
  <c r="K88" i="5" s="1"/>
  <c r="J69" i="5"/>
  <c r="J38" i="5"/>
  <c r="J42" i="5"/>
  <c r="J45" i="5"/>
  <c r="J46" i="5"/>
  <c r="J50" i="5"/>
  <c r="J53" i="5"/>
  <c r="J54" i="5"/>
  <c r="J37" i="5"/>
  <c r="K37" i="5" s="1"/>
  <c r="J10" i="5"/>
  <c r="K10" i="5" s="1"/>
  <c r="J11" i="5"/>
  <c r="J18" i="5"/>
  <c r="J21" i="5"/>
  <c r="J22" i="5"/>
  <c r="J73" i="5"/>
  <c r="K73" i="5" s="1"/>
  <c r="J44" i="5"/>
  <c r="M89" i="5"/>
  <c r="M88" i="5"/>
  <c r="P88" i="5" s="1"/>
  <c r="M87" i="5"/>
  <c r="P87" i="5" s="1"/>
  <c r="M86" i="5"/>
  <c r="P86" i="5" s="1"/>
  <c r="M85" i="5"/>
  <c r="P85" i="5" s="1"/>
  <c r="M84" i="5"/>
  <c r="P84" i="5" s="1"/>
  <c r="M83" i="5"/>
  <c r="P83" i="5" s="1"/>
  <c r="M82" i="5"/>
  <c r="P82" i="5" s="1"/>
  <c r="M81" i="5"/>
  <c r="M80" i="5"/>
  <c r="P80" i="5" s="1"/>
  <c r="M79" i="5"/>
  <c r="P79" i="5" s="1"/>
  <c r="M78" i="5"/>
  <c r="M77" i="5"/>
  <c r="P77" i="5" s="1"/>
  <c r="M76" i="5"/>
  <c r="P76" i="5" s="1"/>
  <c r="M75" i="5"/>
  <c r="P75" i="5" s="1"/>
  <c r="M74" i="5"/>
  <c r="P74" i="5" s="1"/>
  <c r="M73" i="5"/>
  <c r="M72" i="5"/>
  <c r="P72" i="5" s="1"/>
  <c r="M71" i="5"/>
  <c r="M70" i="5"/>
  <c r="I70" i="5"/>
  <c r="W69" i="5"/>
  <c r="AF69" i="5" s="1"/>
  <c r="M69" i="5"/>
  <c r="P69" i="5" s="1"/>
  <c r="AC64" i="5"/>
  <c r="AC62" i="5"/>
  <c r="AC31" i="5"/>
  <c r="AC29" i="5"/>
  <c r="M24" i="5"/>
  <c r="P24" i="5" s="1"/>
  <c r="M23" i="5"/>
  <c r="P23" i="5" s="1"/>
  <c r="M22" i="5"/>
  <c r="M21" i="5"/>
  <c r="P21" i="5" s="1"/>
  <c r="M20" i="5"/>
  <c r="M19" i="5"/>
  <c r="M18" i="5"/>
  <c r="P18" i="5" s="1"/>
  <c r="M17" i="5"/>
  <c r="M16" i="5"/>
  <c r="M15" i="5"/>
  <c r="M14" i="5"/>
  <c r="P14" i="5" s="1"/>
  <c r="M13" i="5"/>
  <c r="P13" i="5" s="1"/>
  <c r="M12" i="5"/>
  <c r="P12" i="5" s="1"/>
  <c r="M11" i="5"/>
  <c r="M10" i="5"/>
  <c r="P10" i="5" s="1"/>
  <c r="M9" i="5"/>
  <c r="M8" i="5"/>
  <c r="M7" i="5"/>
  <c r="M6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I38" i="5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W37" i="5"/>
  <c r="T38" i="5" s="1"/>
  <c r="M37" i="5"/>
  <c r="Q8" i="5" l="1"/>
  <c r="R8" i="5" s="1"/>
  <c r="I382" i="21"/>
  <c r="I74" i="18"/>
  <c r="I258" i="15"/>
  <c r="I440" i="15"/>
  <c r="L8" i="21"/>
  <c r="I349" i="18"/>
  <c r="L17" i="21"/>
  <c r="L21" i="21"/>
  <c r="L16" i="21"/>
  <c r="L24" i="21"/>
  <c r="L10" i="21"/>
  <c r="L18" i="21"/>
  <c r="L14" i="21"/>
  <c r="L11" i="21"/>
  <c r="L22" i="21"/>
  <c r="L19" i="21"/>
  <c r="L7" i="21"/>
  <c r="L12" i="21"/>
  <c r="L15" i="21"/>
  <c r="L20" i="21"/>
  <c r="L23" i="21"/>
  <c r="L9" i="21"/>
  <c r="L13" i="21"/>
  <c r="L24" i="18"/>
  <c r="L16" i="18"/>
  <c r="L8" i="18"/>
  <c r="L23" i="18"/>
  <c r="L15" i="18"/>
  <c r="L7" i="18"/>
  <c r="L22" i="18"/>
  <c r="L14" i="18"/>
  <c r="L6" i="18"/>
  <c r="L21" i="18"/>
  <c r="L13" i="18"/>
  <c r="L20" i="18"/>
  <c r="L12" i="18"/>
  <c r="L19" i="18"/>
  <c r="L11" i="18"/>
  <c r="L18" i="18"/>
  <c r="L10" i="18"/>
  <c r="L17" i="18"/>
  <c r="L9" i="18"/>
  <c r="AF4" i="18"/>
  <c r="AH4" i="18" s="1"/>
  <c r="AK4" i="18" s="1"/>
  <c r="L24" i="15"/>
  <c r="L16" i="15"/>
  <c r="L8" i="15"/>
  <c r="L23" i="15"/>
  <c r="L15" i="15"/>
  <c r="L7" i="15"/>
  <c r="L22" i="15"/>
  <c r="L14" i="15"/>
  <c r="L6" i="15"/>
  <c r="L21" i="15"/>
  <c r="L13" i="15"/>
  <c r="L20" i="15"/>
  <c r="L12" i="15"/>
  <c r="L19" i="15"/>
  <c r="L11" i="15"/>
  <c r="L18" i="15"/>
  <c r="L10" i="15"/>
  <c r="L17" i="15"/>
  <c r="L9" i="15"/>
  <c r="I289" i="18"/>
  <c r="I166" i="15"/>
  <c r="I229" i="18"/>
  <c r="O114" i="18"/>
  <c r="I441" i="18"/>
  <c r="N229" i="18"/>
  <c r="O229" i="18" s="1"/>
  <c r="I139" i="15"/>
  <c r="I379" i="15"/>
  <c r="O140" i="15"/>
  <c r="I319" i="15"/>
  <c r="O168" i="15"/>
  <c r="N197" i="15"/>
  <c r="N229" i="15" s="1"/>
  <c r="AI101" i="15"/>
  <c r="I196" i="21"/>
  <c r="Y102" i="18"/>
  <c r="I107" i="21"/>
  <c r="AI69" i="15"/>
  <c r="I228" i="21"/>
  <c r="O136" i="15"/>
  <c r="O264" i="18"/>
  <c r="I319" i="21"/>
  <c r="I73" i="21"/>
  <c r="O328" i="18"/>
  <c r="O232" i="18"/>
  <c r="I409" i="15"/>
  <c r="O360" i="18"/>
  <c r="O294" i="15"/>
  <c r="I9" i="11"/>
  <c r="I10" i="11" s="1"/>
  <c r="Q72" i="5"/>
  <c r="R72" i="5" s="1"/>
  <c r="Q40" i="5"/>
  <c r="R40" i="5" s="1"/>
  <c r="I349" i="15"/>
  <c r="O168" i="18"/>
  <c r="Y70" i="18"/>
  <c r="Q104" i="5"/>
  <c r="R104" i="5" s="1"/>
  <c r="O200" i="18"/>
  <c r="O296" i="18"/>
  <c r="I167" i="18"/>
  <c r="I196" i="11"/>
  <c r="N77" i="5"/>
  <c r="N109" i="5" s="1"/>
  <c r="O109" i="5" s="1"/>
  <c r="N53" i="5"/>
  <c r="AE101" i="5"/>
  <c r="N56" i="5"/>
  <c r="O7" i="5"/>
  <c r="N89" i="5"/>
  <c r="N121" i="5" s="1"/>
  <c r="O121" i="5" s="1"/>
  <c r="N48" i="5"/>
  <c r="N81" i="5"/>
  <c r="N113" i="5" s="1"/>
  <c r="O113" i="5" s="1"/>
  <c r="T70" i="5"/>
  <c r="N41" i="5"/>
  <c r="O41" i="5" s="1"/>
  <c r="N85" i="5"/>
  <c r="N117" i="5" s="1"/>
  <c r="O117" i="5" s="1"/>
  <c r="AB69" i="5"/>
  <c r="Z70" i="5" s="1"/>
  <c r="N57" i="5"/>
  <c r="N84" i="5"/>
  <c r="N116" i="5" s="1"/>
  <c r="O116" i="5" s="1"/>
  <c r="O6" i="5"/>
  <c r="N49" i="5"/>
  <c r="N73" i="5"/>
  <c r="N105" i="5" s="1"/>
  <c r="O105" i="5" s="1"/>
  <c r="I319" i="11"/>
  <c r="I71" i="5"/>
  <c r="I349" i="11"/>
  <c r="N45" i="5"/>
  <c r="N76" i="5"/>
  <c r="N108" i="5" s="1"/>
  <c r="O108" i="5" s="1"/>
  <c r="I106" i="18"/>
  <c r="N40" i="5"/>
  <c r="O40" i="5" s="1"/>
  <c r="N71" i="5"/>
  <c r="N103" i="5" s="1"/>
  <c r="O103" i="5" s="1"/>
  <c r="I137" i="11"/>
  <c r="I138" i="21"/>
  <c r="I409" i="21"/>
  <c r="P6" i="5"/>
  <c r="Q348" i="21"/>
  <c r="R348" i="21" s="1"/>
  <c r="Q104" i="21"/>
  <c r="R104" i="21" s="1"/>
  <c r="Q439" i="21"/>
  <c r="R439" i="21" s="1"/>
  <c r="Q195" i="21"/>
  <c r="R195" i="21" s="1"/>
  <c r="Q288" i="21"/>
  <c r="R288" i="21" s="1"/>
  <c r="Q40" i="21"/>
  <c r="R40" i="21" s="1"/>
  <c r="Q378" i="21"/>
  <c r="R378" i="21" s="1"/>
  <c r="Q135" i="21"/>
  <c r="R135" i="21" s="1"/>
  <c r="Q226" i="21"/>
  <c r="R226" i="21" s="1"/>
  <c r="Q318" i="21"/>
  <c r="R318" i="21" s="1"/>
  <c r="Q72" i="21"/>
  <c r="R72" i="21" s="1"/>
  <c r="Q408" i="21"/>
  <c r="R408" i="21" s="1"/>
  <c r="Q165" i="21"/>
  <c r="R165" i="21" s="1"/>
  <c r="Q8" i="21"/>
  <c r="R8" i="21" s="1"/>
  <c r="Q257" i="21"/>
  <c r="R257" i="21" s="1"/>
  <c r="Q348" i="18"/>
  <c r="R348" i="18" s="1"/>
  <c r="Q104" i="18"/>
  <c r="R104" i="18" s="1"/>
  <c r="Q439" i="18"/>
  <c r="R439" i="18" s="1"/>
  <c r="Q195" i="18"/>
  <c r="R195" i="18" s="1"/>
  <c r="Q288" i="18"/>
  <c r="R288" i="18" s="1"/>
  <c r="Q40" i="18"/>
  <c r="R40" i="18" s="1"/>
  <c r="Q378" i="18"/>
  <c r="R378" i="18" s="1"/>
  <c r="Q135" i="18"/>
  <c r="R135" i="18" s="1"/>
  <c r="Q226" i="18"/>
  <c r="R226" i="18" s="1"/>
  <c r="Q318" i="18"/>
  <c r="R318" i="18" s="1"/>
  <c r="Q72" i="18"/>
  <c r="R72" i="18" s="1"/>
  <c r="Q408" i="18"/>
  <c r="R408" i="18" s="1"/>
  <c r="Q165" i="18"/>
  <c r="R165" i="18" s="1"/>
  <c r="Q8" i="18"/>
  <c r="R8" i="18" s="1"/>
  <c r="Q257" i="18"/>
  <c r="R257" i="18" s="1"/>
  <c r="Q9" i="5"/>
  <c r="R9" i="5" s="1"/>
  <c r="Q73" i="5"/>
  <c r="R73" i="5" s="1"/>
  <c r="Q226" i="11"/>
  <c r="R226" i="11" s="1"/>
  <c r="Q318" i="11"/>
  <c r="R318" i="11" s="1"/>
  <c r="Q408" i="11"/>
  <c r="R408" i="11" s="1"/>
  <c r="Q165" i="11"/>
  <c r="R165" i="11" s="1"/>
  <c r="Q257" i="11"/>
  <c r="R257" i="11" s="1"/>
  <c r="Q348" i="11"/>
  <c r="R348" i="11" s="1"/>
  <c r="Q439" i="11"/>
  <c r="R439" i="11" s="1"/>
  <c r="Q195" i="11"/>
  <c r="R195" i="11" s="1"/>
  <c r="Q288" i="11"/>
  <c r="R288" i="11" s="1"/>
  <c r="Q378" i="11"/>
  <c r="R378" i="11" s="1"/>
  <c r="Q135" i="11"/>
  <c r="R135" i="11" s="1"/>
  <c r="Q348" i="15"/>
  <c r="R348" i="15" s="1"/>
  <c r="Q104" i="15"/>
  <c r="R104" i="15" s="1"/>
  <c r="Q439" i="15"/>
  <c r="R439" i="15" s="1"/>
  <c r="Q195" i="15"/>
  <c r="R195" i="15" s="1"/>
  <c r="Q288" i="15"/>
  <c r="R288" i="15" s="1"/>
  <c r="Q40" i="15"/>
  <c r="R40" i="15" s="1"/>
  <c r="Q378" i="15"/>
  <c r="R378" i="15" s="1"/>
  <c r="Q135" i="15"/>
  <c r="R135" i="15" s="1"/>
  <c r="Q226" i="15"/>
  <c r="R226" i="15" s="1"/>
  <c r="Q318" i="15"/>
  <c r="R318" i="15" s="1"/>
  <c r="Q72" i="15"/>
  <c r="R72" i="15" s="1"/>
  <c r="Q408" i="15"/>
  <c r="R408" i="15" s="1"/>
  <c r="Q165" i="15"/>
  <c r="R165" i="15" s="1"/>
  <c r="Q8" i="15"/>
  <c r="R8" i="15" s="1"/>
  <c r="Q257" i="15"/>
  <c r="R257" i="15" s="1"/>
  <c r="Q104" i="11"/>
  <c r="R104" i="11" s="1"/>
  <c r="Q40" i="11"/>
  <c r="R40" i="11" s="1"/>
  <c r="Q72" i="11"/>
  <c r="R72" i="11" s="1"/>
  <c r="Q8" i="11"/>
  <c r="R8" i="11" s="1"/>
  <c r="N234" i="21"/>
  <c r="O202" i="21"/>
  <c r="N181" i="21"/>
  <c r="O181" i="21" s="1"/>
  <c r="O149" i="21"/>
  <c r="I8" i="21"/>
  <c r="N168" i="21"/>
  <c r="O136" i="21"/>
  <c r="AI101" i="21"/>
  <c r="Y102" i="21"/>
  <c r="N148" i="21"/>
  <c r="O116" i="21"/>
  <c r="I289" i="21"/>
  <c r="N199" i="21"/>
  <c r="O167" i="21"/>
  <c r="O177" i="21"/>
  <c r="N209" i="21"/>
  <c r="N147" i="21"/>
  <c r="O115" i="21"/>
  <c r="N137" i="21"/>
  <c r="O105" i="21"/>
  <c r="N441" i="21"/>
  <c r="O441" i="21" s="1"/>
  <c r="O409" i="21"/>
  <c r="N267" i="21"/>
  <c r="O235" i="21"/>
  <c r="N326" i="21"/>
  <c r="O294" i="21"/>
  <c r="N210" i="21"/>
  <c r="O178" i="21"/>
  <c r="N442" i="21"/>
  <c r="O442" i="21" s="1"/>
  <c r="O410" i="21"/>
  <c r="N300" i="21"/>
  <c r="O268" i="21"/>
  <c r="O205" i="21"/>
  <c r="N237" i="21"/>
  <c r="N413" i="21"/>
  <c r="O381" i="21"/>
  <c r="I351" i="21"/>
  <c r="I167" i="21"/>
  <c r="N387" i="21"/>
  <c r="O355" i="21"/>
  <c r="AK4" i="21"/>
  <c r="I259" i="21"/>
  <c r="N418" i="21"/>
  <c r="O386" i="21"/>
  <c r="O351" i="21"/>
  <c r="N383" i="21"/>
  <c r="N142" i="21"/>
  <c r="O110" i="21"/>
  <c r="N384" i="21"/>
  <c r="O352" i="21"/>
  <c r="N356" i="21"/>
  <c r="O324" i="21"/>
  <c r="N143" i="21"/>
  <c r="O111" i="21"/>
  <c r="I42" i="21"/>
  <c r="I441" i="21"/>
  <c r="AI69" i="21"/>
  <c r="Y70" i="21"/>
  <c r="N165" i="21"/>
  <c r="O133" i="21"/>
  <c r="AI133" i="21"/>
  <c r="N291" i="18"/>
  <c r="O259" i="18"/>
  <c r="I43" i="18"/>
  <c r="N424" i="18"/>
  <c r="O392" i="18"/>
  <c r="N332" i="18"/>
  <c r="O300" i="18"/>
  <c r="N171" i="18"/>
  <c r="O139" i="18"/>
  <c r="N137" i="18"/>
  <c r="O105" i="18"/>
  <c r="N167" i="18"/>
  <c r="O135" i="18"/>
  <c r="I258" i="18"/>
  <c r="O120" i="18"/>
  <c r="N152" i="18"/>
  <c r="O152" i="18" s="1"/>
  <c r="O384" i="18"/>
  <c r="N416" i="18"/>
  <c r="I10" i="18"/>
  <c r="N290" i="18"/>
  <c r="O258" i="18"/>
  <c r="AI102" i="18"/>
  <c r="N134" i="18"/>
  <c r="O102" i="18"/>
  <c r="O109" i="18"/>
  <c r="N141" i="18"/>
  <c r="I140" i="18"/>
  <c r="N147" i="18"/>
  <c r="O115" i="18"/>
  <c r="I196" i="18"/>
  <c r="I319" i="18"/>
  <c r="N143" i="18"/>
  <c r="O111" i="18"/>
  <c r="N178" i="18"/>
  <c r="O146" i="18"/>
  <c r="I410" i="18"/>
  <c r="I380" i="18"/>
  <c r="N144" i="18"/>
  <c r="O112" i="18"/>
  <c r="N138" i="18"/>
  <c r="O106" i="18"/>
  <c r="N351" i="18"/>
  <c r="O319" i="18"/>
  <c r="N414" i="18"/>
  <c r="O382" i="18"/>
  <c r="AK4" i="15"/>
  <c r="N180" i="15"/>
  <c r="O148" i="15"/>
  <c r="N446" i="15"/>
  <c r="O446" i="15" s="1"/>
  <c r="O414" i="15"/>
  <c r="N363" i="15"/>
  <c r="O331" i="15"/>
  <c r="I289" i="15"/>
  <c r="N142" i="15"/>
  <c r="O110" i="15"/>
  <c r="N137" i="15"/>
  <c r="O105" i="15"/>
  <c r="N204" i="15"/>
  <c r="O172" i="15"/>
  <c r="I74" i="15"/>
  <c r="I9" i="15"/>
  <c r="O177" i="15"/>
  <c r="N209" i="15"/>
  <c r="N143" i="15"/>
  <c r="O111" i="15"/>
  <c r="N260" i="15"/>
  <c r="O228" i="15"/>
  <c r="N232" i="15"/>
  <c r="O200" i="15"/>
  <c r="N323" i="15"/>
  <c r="O291" i="15"/>
  <c r="N295" i="15"/>
  <c r="O263" i="15"/>
  <c r="N304" i="15"/>
  <c r="O304" i="15" s="1"/>
  <c r="O272" i="15"/>
  <c r="I197" i="15"/>
  <c r="N211" i="15"/>
  <c r="O179" i="15"/>
  <c r="N358" i="15"/>
  <c r="O326" i="15"/>
  <c r="N386" i="15"/>
  <c r="O354" i="15"/>
  <c r="N237" i="15"/>
  <c r="O205" i="15"/>
  <c r="N170" i="15"/>
  <c r="O138" i="15"/>
  <c r="I42" i="15"/>
  <c r="I105" i="15"/>
  <c r="N178" i="15"/>
  <c r="O146" i="15"/>
  <c r="N150" i="15"/>
  <c r="O118" i="15"/>
  <c r="N417" i="15"/>
  <c r="O385" i="15"/>
  <c r="I227" i="15"/>
  <c r="O117" i="11"/>
  <c r="N149" i="11"/>
  <c r="O233" i="11"/>
  <c r="N265" i="11"/>
  <c r="O116" i="11"/>
  <c r="N148" i="11"/>
  <c r="O109" i="11"/>
  <c r="N141" i="11"/>
  <c r="O120" i="11"/>
  <c r="N152" i="11"/>
  <c r="O152" i="11" s="1"/>
  <c r="O111" i="11"/>
  <c r="N143" i="11"/>
  <c r="N445" i="11"/>
  <c r="O445" i="11" s="1"/>
  <c r="O413" i="11"/>
  <c r="N388" i="11"/>
  <c r="O356" i="11"/>
  <c r="O107" i="11"/>
  <c r="N139" i="11"/>
  <c r="O104" i="11"/>
  <c r="N136" i="11"/>
  <c r="O112" i="11"/>
  <c r="N144" i="11"/>
  <c r="O106" i="11"/>
  <c r="N138" i="11"/>
  <c r="N182" i="11"/>
  <c r="O182" i="11" s="1"/>
  <c r="O150" i="11"/>
  <c r="N414" i="11"/>
  <c r="O382" i="11"/>
  <c r="N172" i="11"/>
  <c r="O140" i="11"/>
  <c r="O113" i="11"/>
  <c r="N145" i="11"/>
  <c r="O114" i="11"/>
  <c r="N146" i="11"/>
  <c r="N263" i="11"/>
  <c r="O231" i="11"/>
  <c r="N174" i="11"/>
  <c r="O142" i="11"/>
  <c r="N326" i="11"/>
  <c r="O294" i="11"/>
  <c r="N258" i="11"/>
  <c r="O226" i="11"/>
  <c r="O119" i="11"/>
  <c r="N151" i="11"/>
  <c r="O151" i="11" s="1"/>
  <c r="O101" i="11"/>
  <c r="AA101" i="11" s="1"/>
  <c r="AI101" i="11" s="1"/>
  <c r="N133" i="11"/>
  <c r="N355" i="11"/>
  <c r="O323" i="11"/>
  <c r="N179" i="11"/>
  <c r="O147" i="11"/>
  <c r="I441" i="11"/>
  <c r="I410" i="11"/>
  <c r="I380" i="11"/>
  <c r="I258" i="11"/>
  <c r="I290" i="11"/>
  <c r="I229" i="11"/>
  <c r="I167" i="11"/>
  <c r="I42" i="11"/>
  <c r="I73" i="11"/>
  <c r="Y70" i="11"/>
  <c r="AI69" i="11"/>
  <c r="AK4" i="11"/>
  <c r="I105" i="11"/>
  <c r="P71" i="5"/>
  <c r="J19" i="5"/>
  <c r="K19" i="5" s="1"/>
  <c r="J5" i="5"/>
  <c r="J51" i="5"/>
  <c r="K51" i="5" s="1"/>
  <c r="J43" i="5"/>
  <c r="K43" i="5" s="1"/>
  <c r="N54" i="5"/>
  <c r="N46" i="5"/>
  <c r="N69" i="5"/>
  <c r="N101" i="5" s="1"/>
  <c r="O101" i="5" s="1"/>
  <c r="AA101" i="5" s="1"/>
  <c r="AI101" i="5" s="1"/>
  <c r="N82" i="5"/>
  <c r="N114" i="5" s="1"/>
  <c r="O114" i="5" s="1"/>
  <c r="N74" i="5"/>
  <c r="N106" i="5" s="1"/>
  <c r="O106" i="5" s="1"/>
  <c r="J14" i="5"/>
  <c r="K14" i="5" s="1"/>
  <c r="J57" i="5"/>
  <c r="K57" i="5" s="1"/>
  <c r="J49" i="5"/>
  <c r="K49" i="5" s="1"/>
  <c r="J41" i="5"/>
  <c r="K41" i="5" s="1"/>
  <c r="N52" i="5"/>
  <c r="N44" i="5"/>
  <c r="N88" i="5"/>
  <c r="N120" i="5" s="1"/>
  <c r="O120" i="5" s="1"/>
  <c r="N80" i="5"/>
  <c r="N112" i="5" s="1"/>
  <c r="O112" i="5" s="1"/>
  <c r="N72" i="5"/>
  <c r="N104" i="5" s="1"/>
  <c r="O104" i="5" s="1"/>
  <c r="P108" i="5"/>
  <c r="J13" i="5"/>
  <c r="K13" i="5" s="1"/>
  <c r="J56" i="5"/>
  <c r="K56" i="5" s="1"/>
  <c r="J48" i="5"/>
  <c r="K48" i="5" s="1"/>
  <c r="J40" i="5"/>
  <c r="K40" i="5" s="1"/>
  <c r="N51" i="5"/>
  <c r="N43" i="5"/>
  <c r="N87" i="5"/>
  <c r="N119" i="5" s="1"/>
  <c r="O119" i="5" s="1"/>
  <c r="N79" i="5"/>
  <c r="N111" i="5" s="1"/>
  <c r="O111" i="5" s="1"/>
  <c r="J12" i="5"/>
  <c r="K12" i="5" s="1"/>
  <c r="J55" i="5"/>
  <c r="K55" i="5" s="1"/>
  <c r="J47" i="5"/>
  <c r="K47" i="5" s="1"/>
  <c r="J39" i="5"/>
  <c r="K39" i="5" s="1"/>
  <c r="J84" i="5"/>
  <c r="K84" i="5" s="1"/>
  <c r="J76" i="5"/>
  <c r="K76" i="5" s="1"/>
  <c r="N38" i="5"/>
  <c r="O38" i="5" s="1"/>
  <c r="N50" i="5"/>
  <c r="N42" i="5"/>
  <c r="N86" i="5"/>
  <c r="N118" i="5" s="1"/>
  <c r="O118" i="5" s="1"/>
  <c r="N78" i="5"/>
  <c r="N110" i="5" s="1"/>
  <c r="O110" i="5" s="1"/>
  <c r="N70" i="5"/>
  <c r="N102" i="5" s="1"/>
  <c r="O107" i="5"/>
  <c r="J20" i="5"/>
  <c r="K20" i="5" s="1"/>
  <c r="J6" i="5"/>
  <c r="K6" i="5" s="1"/>
  <c r="J52" i="5"/>
  <c r="K52" i="5" s="1"/>
  <c r="J89" i="5"/>
  <c r="K89" i="5" s="1"/>
  <c r="J81" i="5"/>
  <c r="K81" i="5" s="1"/>
  <c r="N55" i="5"/>
  <c r="N47" i="5"/>
  <c r="N39" i="5"/>
  <c r="O39" i="5" s="1"/>
  <c r="N83" i="5"/>
  <c r="N115" i="5" s="1"/>
  <c r="O115" i="5" s="1"/>
  <c r="T102" i="5"/>
  <c r="AD101" i="5"/>
  <c r="P120" i="5"/>
  <c r="P109" i="5"/>
  <c r="P121" i="5"/>
  <c r="P110" i="5"/>
  <c r="P102" i="5"/>
  <c r="P118" i="5"/>
  <c r="P115" i="5"/>
  <c r="P107" i="5"/>
  <c r="P101" i="5"/>
  <c r="AB101" i="5" s="1"/>
  <c r="Z102" i="5" s="1"/>
  <c r="J4" i="5"/>
  <c r="K4" i="5" s="1"/>
  <c r="J17" i="5"/>
  <c r="K17" i="5" s="1"/>
  <c r="J9" i="5"/>
  <c r="K9" i="5" s="1"/>
  <c r="J24" i="5"/>
  <c r="K24" i="5" s="1"/>
  <c r="J16" i="5"/>
  <c r="K16" i="5" s="1"/>
  <c r="J8" i="5"/>
  <c r="K8" i="5" s="1"/>
  <c r="J23" i="5"/>
  <c r="K23" i="5" s="1"/>
  <c r="J15" i="5"/>
  <c r="K15" i="5" s="1"/>
  <c r="K18" i="5"/>
  <c r="AD69" i="5"/>
  <c r="K87" i="5"/>
  <c r="K75" i="5"/>
  <c r="K78" i="5"/>
  <c r="P78" i="5"/>
  <c r="P89" i="5"/>
  <c r="P70" i="5"/>
  <c r="P73" i="5"/>
  <c r="P81" i="5"/>
  <c r="K69" i="5"/>
  <c r="AE69" i="5" s="1"/>
  <c r="AF37" i="5"/>
  <c r="K45" i="5"/>
  <c r="K54" i="5"/>
  <c r="K44" i="5"/>
  <c r="K22" i="5"/>
  <c r="K46" i="5"/>
  <c r="K7" i="5"/>
  <c r="K11" i="5"/>
  <c r="K21" i="5"/>
  <c r="K50" i="5"/>
  <c r="K42" i="5"/>
  <c r="K53" i="5"/>
  <c r="O9" i="5"/>
  <c r="P7" i="5"/>
  <c r="P15" i="5"/>
  <c r="O8" i="5"/>
  <c r="P8" i="5"/>
  <c r="P16" i="5"/>
  <c r="P11" i="5"/>
  <c r="P19" i="5"/>
  <c r="P22" i="5"/>
  <c r="P9" i="5"/>
  <c r="P17" i="5"/>
  <c r="P20" i="5"/>
  <c r="P48" i="5"/>
  <c r="P45" i="5"/>
  <c r="P40" i="5"/>
  <c r="P49" i="5"/>
  <c r="P41" i="5"/>
  <c r="P53" i="5"/>
  <c r="P50" i="5"/>
  <c r="P42" i="5"/>
  <c r="P55" i="5"/>
  <c r="P38" i="5"/>
  <c r="P44" i="5"/>
  <c r="P56" i="5"/>
  <c r="P52" i="5"/>
  <c r="P37" i="5"/>
  <c r="AB37" i="5" s="1"/>
  <c r="Z38" i="5" s="1"/>
  <c r="P39" i="5"/>
  <c r="P47" i="5"/>
  <c r="O37" i="5"/>
  <c r="AA37" i="5" s="1"/>
  <c r="P43" i="5"/>
  <c r="P51" i="5"/>
  <c r="P54" i="5"/>
  <c r="P46" i="5"/>
  <c r="P57" i="5"/>
  <c r="Q105" i="5" l="1"/>
  <c r="R105" i="5" s="1"/>
  <c r="Q41" i="5"/>
  <c r="R41" i="5" s="1"/>
  <c r="I350" i="18"/>
  <c r="I383" i="21"/>
  <c r="I441" i="15"/>
  <c r="I290" i="18"/>
  <c r="I75" i="18"/>
  <c r="I259" i="15"/>
  <c r="I320" i="15"/>
  <c r="I167" i="15"/>
  <c r="I230" i="18"/>
  <c r="N261" i="18"/>
  <c r="O261" i="18" s="1"/>
  <c r="I442" i="18"/>
  <c r="I380" i="15"/>
  <c r="I140" i="15"/>
  <c r="O197" i="15"/>
  <c r="I197" i="21"/>
  <c r="I108" i="21"/>
  <c r="I74" i="21"/>
  <c r="I229" i="21"/>
  <c r="I350" i="15"/>
  <c r="I320" i="21"/>
  <c r="I168" i="18"/>
  <c r="I410" i="15"/>
  <c r="AH101" i="5"/>
  <c r="AK101" i="5" s="1"/>
  <c r="O73" i="5"/>
  <c r="I197" i="11"/>
  <c r="I138" i="11"/>
  <c r="O72" i="5"/>
  <c r="AI102" i="5"/>
  <c r="O102" i="5"/>
  <c r="AI38" i="5"/>
  <c r="I72" i="5"/>
  <c r="I350" i="11"/>
  <c r="I139" i="21"/>
  <c r="O71" i="5"/>
  <c r="I410" i="21"/>
  <c r="I107" i="18"/>
  <c r="I320" i="11"/>
  <c r="Y102" i="11"/>
  <c r="Q440" i="21"/>
  <c r="R440" i="21" s="1"/>
  <c r="Q196" i="21"/>
  <c r="R196" i="21" s="1"/>
  <c r="Q289" i="21"/>
  <c r="R289" i="21" s="1"/>
  <c r="Q41" i="21"/>
  <c r="R41" i="21" s="1"/>
  <c r="Q379" i="21"/>
  <c r="R379" i="21" s="1"/>
  <c r="Q136" i="21"/>
  <c r="R136" i="21" s="1"/>
  <c r="Q227" i="21"/>
  <c r="R227" i="21" s="1"/>
  <c r="Q319" i="21"/>
  <c r="R319" i="21" s="1"/>
  <c r="Q73" i="21"/>
  <c r="R73" i="21" s="1"/>
  <c r="Q409" i="21"/>
  <c r="R409" i="21" s="1"/>
  <c r="Q166" i="21"/>
  <c r="R166" i="21" s="1"/>
  <c r="Q9" i="21"/>
  <c r="R9" i="21" s="1"/>
  <c r="Q258" i="21"/>
  <c r="R258" i="21" s="1"/>
  <c r="Q349" i="21"/>
  <c r="R349" i="21" s="1"/>
  <c r="Q105" i="21"/>
  <c r="R105" i="21" s="1"/>
  <c r="Q440" i="18"/>
  <c r="R440" i="18" s="1"/>
  <c r="Q196" i="18"/>
  <c r="R196" i="18" s="1"/>
  <c r="Q289" i="18"/>
  <c r="R289" i="18" s="1"/>
  <c r="Q41" i="18"/>
  <c r="R41" i="18" s="1"/>
  <c r="Q379" i="18"/>
  <c r="R379" i="18" s="1"/>
  <c r="Q136" i="18"/>
  <c r="R136" i="18" s="1"/>
  <c r="Q227" i="18"/>
  <c r="R227" i="18" s="1"/>
  <c r="Q319" i="18"/>
  <c r="R319" i="18" s="1"/>
  <c r="Q73" i="18"/>
  <c r="R73" i="18" s="1"/>
  <c r="Q409" i="18"/>
  <c r="R409" i="18" s="1"/>
  <c r="Q166" i="18"/>
  <c r="R166" i="18" s="1"/>
  <c r="Q9" i="18"/>
  <c r="R9" i="18" s="1"/>
  <c r="Q258" i="18"/>
  <c r="R258" i="18" s="1"/>
  <c r="Q349" i="18"/>
  <c r="R349" i="18" s="1"/>
  <c r="Q105" i="18"/>
  <c r="R105" i="18" s="1"/>
  <c r="Q10" i="5"/>
  <c r="R10" i="5" s="1"/>
  <c r="Q74" i="5"/>
  <c r="R74" i="5" s="1"/>
  <c r="Q106" i="5"/>
  <c r="R106" i="5" s="1"/>
  <c r="Q42" i="5"/>
  <c r="R42" i="5" s="1"/>
  <c r="Q379" i="11"/>
  <c r="R379" i="11" s="1"/>
  <c r="Q136" i="11"/>
  <c r="R136" i="11" s="1"/>
  <c r="Q227" i="11"/>
  <c r="R227" i="11" s="1"/>
  <c r="Q319" i="11"/>
  <c r="R319" i="11" s="1"/>
  <c r="Q409" i="11"/>
  <c r="R409" i="11" s="1"/>
  <c r="Q166" i="11"/>
  <c r="R166" i="11" s="1"/>
  <c r="Q258" i="11"/>
  <c r="R258" i="11" s="1"/>
  <c r="Q349" i="11"/>
  <c r="R349" i="11" s="1"/>
  <c r="Q440" i="11"/>
  <c r="R440" i="11" s="1"/>
  <c r="Q196" i="11"/>
  <c r="R196" i="11" s="1"/>
  <c r="Q289" i="11"/>
  <c r="R289" i="11" s="1"/>
  <c r="Q440" i="15"/>
  <c r="R440" i="15" s="1"/>
  <c r="Q196" i="15"/>
  <c r="R196" i="15" s="1"/>
  <c r="Q289" i="15"/>
  <c r="R289" i="15" s="1"/>
  <c r="Q41" i="15"/>
  <c r="R41" i="15" s="1"/>
  <c r="Q379" i="15"/>
  <c r="R379" i="15" s="1"/>
  <c r="Q136" i="15"/>
  <c r="R136" i="15" s="1"/>
  <c r="Q227" i="15"/>
  <c r="R227" i="15" s="1"/>
  <c r="Q319" i="15"/>
  <c r="R319" i="15" s="1"/>
  <c r="Q73" i="15"/>
  <c r="R73" i="15" s="1"/>
  <c r="Q409" i="15"/>
  <c r="R409" i="15" s="1"/>
  <c r="Q166" i="15"/>
  <c r="R166" i="15" s="1"/>
  <c r="Q9" i="15"/>
  <c r="R9" i="15" s="1"/>
  <c r="Q258" i="15"/>
  <c r="R258" i="15" s="1"/>
  <c r="Q349" i="15"/>
  <c r="R349" i="15" s="1"/>
  <c r="Q105" i="15"/>
  <c r="R105" i="15" s="1"/>
  <c r="Q105" i="11"/>
  <c r="R105" i="11" s="1"/>
  <c r="Q41" i="11"/>
  <c r="R41" i="11" s="1"/>
  <c r="Q73" i="11"/>
  <c r="R73" i="11" s="1"/>
  <c r="Q9" i="11"/>
  <c r="R9" i="11" s="1"/>
  <c r="N231" i="21"/>
  <c r="O199" i="21"/>
  <c r="O210" i="21"/>
  <c r="N242" i="21"/>
  <c r="N299" i="21"/>
  <c r="O267" i="21"/>
  <c r="N388" i="21"/>
  <c r="O356" i="21"/>
  <c r="N174" i="21"/>
  <c r="O142" i="21"/>
  <c r="N419" i="21"/>
  <c r="O387" i="21"/>
  <c r="N180" i="21"/>
  <c r="O148" i="21"/>
  <c r="I43" i="21"/>
  <c r="N450" i="21"/>
  <c r="O450" i="21" s="1"/>
  <c r="O418" i="21"/>
  <c r="I290" i="21"/>
  <c r="N175" i="21"/>
  <c r="O143" i="21"/>
  <c r="N415" i="21"/>
  <c r="O383" i="21"/>
  <c r="I260" i="21"/>
  <c r="I352" i="21"/>
  <c r="N269" i="21"/>
  <c r="O237" i="21"/>
  <c r="N332" i="21"/>
  <c r="O300" i="21"/>
  <c r="N169" i="21"/>
  <c r="O137" i="21"/>
  <c r="I442" i="21"/>
  <c r="N358" i="21"/>
  <c r="O326" i="21"/>
  <c r="I168" i="21"/>
  <c r="N197" i="21"/>
  <c r="O165" i="21"/>
  <c r="O147" i="21"/>
  <c r="N179" i="21"/>
  <c r="I9" i="21"/>
  <c r="N266" i="21"/>
  <c r="O234" i="21"/>
  <c r="N416" i="21"/>
  <c r="O384" i="21"/>
  <c r="N445" i="21"/>
  <c r="O445" i="21" s="1"/>
  <c r="O413" i="21"/>
  <c r="N241" i="21"/>
  <c r="O209" i="21"/>
  <c r="N200" i="21"/>
  <c r="O168" i="21"/>
  <c r="N176" i="18"/>
  <c r="O144" i="18"/>
  <c r="N179" i="18"/>
  <c r="O147" i="18"/>
  <c r="N364" i="18"/>
  <c r="O364" i="18" s="1"/>
  <c r="O332" i="18"/>
  <c r="N170" i="18"/>
  <c r="O138" i="18"/>
  <c r="N210" i="18"/>
  <c r="O178" i="18"/>
  <c r="I320" i="18"/>
  <c r="O137" i="18"/>
  <c r="N169" i="18"/>
  <c r="N323" i="18"/>
  <c r="O291" i="18"/>
  <c r="I259" i="18"/>
  <c r="I411" i="18"/>
  <c r="N173" i="18"/>
  <c r="O141" i="18"/>
  <c r="N166" i="18"/>
  <c r="O134" i="18"/>
  <c r="O414" i="18"/>
  <c r="N446" i="18"/>
  <c r="O446" i="18" s="1"/>
  <c r="O351" i="18"/>
  <c r="N383" i="18"/>
  <c r="I141" i="18"/>
  <c r="I381" i="18"/>
  <c r="N175" i="18"/>
  <c r="O143" i="18"/>
  <c r="I197" i="18"/>
  <c r="N199" i="18"/>
  <c r="O167" i="18"/>
  <c r="N456" i="18"/>
  <c r="O456" i="18" s="1"/>
  <c r="O424" i="18"/>
  <c r="N322" i="18"/>
  <c r="O290" i="18"/>
  <c r="I11" i="18"/>
  <c r="N448" i="18"/>
  <c r="O448" i="18" s="1"/>
  <c r="O416" i="18"/>
  <c r="O171" i="18"/>
  <c r="N203" i="18"/>
  <c r="I44" i="18"/>
  <c r="N212" i="15"/>
  <c r="O212" i="15" s="1"/>
  <c r="O180" i="15"/>
  <c r="N390" i="15"/>
  <c r="O358" i="15"/>
  <c r="O209" i="15"/>
  <c r="N241" i="15"/>
  <c r="N236" i="15"/>
  <c r="O204" i="15"/>
  <c r="I228" i="15"/>
  <c r="I290" i="15"/>
  <c r="I43" i="15"/>
  <c r="N269" i="15"/>
  <c r="O237" i="15"/>
  <c r="I198" i="15"/>
  <c r="N261" i="15"/>
  <c r="O229" i="15"/>
  <c r="I10" i="15"/>
  <c r="N202" i="15"/>
  <c r="O170" i="15"/>
  <c r="N175" i="15"/>
  <c r="O143" i="15"/>
  <c r="N210" i="15"/>
  <c r="O178" i="15"/>
  <c r="N327" i="15"/>
  <c r="O295" i="15"/>
  <c r="N449" i="15"/>
  <c r="O449" i="15" s="1"/>
  <c r="O417" i="15"/>
  <c r="I106" i="15"/>
  <c r="N418" i="15"/>
  <c r="O386" i="15"/>
  <c r="N292" i="15"/>
  <c r="O260" i="15"/>
  <c r="N169" i="15"/>
  <c r="O137" i="15"/>
  <c r="N182" i="15"/>
  <c r="O182" i="15" s="1"/>
  <c r="O150" i="15"/>
  <c r="N174" i="15"/>
  <c r="O142" i="15"/>
  <c r="N395" i="15"/>
  <c r="O395" i="15" s="1"/>
  <c r="O363" i="15"/>
  <c r="N243" i="15"/>
  <c r="O243" i="15" s="1"/>
  <c r="O211" i="15"/>
  <c r="I75" i="15"/>
  <c r="O232" i="15"/>
  <c r="N264" i="15"/>
  <c r="N355" i="15"/>
  <c r="O323" i="15"/>
  <c r="N171" i="11"/>
  <c r="O139" i="11"/>
  <c r="N180" i="11"/>
  <c r="O148" i="11"/>
  <c r="N206" i="11"/>
  <c r="O174" i="11"/>
  <c r="N204" i="11"/>
  <c r="O172" i="11"/>
  <c r="N295" i="11"/>
  <c r="O263" i="11"/>
  <c r="N446" i="11"/>
  <c r="O446" i="11" s="1"/>
  <c r="O414" i="11"/>
  <c r="N420" i="11"/>
  <c r="O388" i="11"/>
  <c r="N387" i="11"/>
  <c r="O355" i="11"/>
  <c r="N290" i="11"/>
  <c r="O258" i="11"/>
  <c r="O146" i="11"/>
  <c r="N178" i="11"/>
  <c r="N176" i="11"/>
  <c r="O144" i="11"/>
  <c r="N181" i="11"/>
  <c r="O181" i="11" s="1"/>
  <c r="O149" i="11"/>
  <c r="N165" i="11"/>
  <c r="O133" i="11"/>
  <c r="AI133" i="11"/>
  <c r="N211" i="11"/>
  <c r="O179" i="11"/>
  <c r="N170" i="11"/>
  <c r="O138" i="11"/>
  <c r="N297" i="11"/>
  <c r="O265" i="11"/>
  <c r="N177" i="11"/>
  <c r="O145" i="11"/>
  <c r="N168" i="11"/>
  <c r="O136" i="11"/>
  <c r="N173" i="11"/>
  <c r="O141" i="11"/>
  <c r="N175" i="11"/>
  <c r="O143" i="11"/>
  <c r="N358" i="11"/>
  <c r="O326" i="11"/>
  <c r="I442" i="11"/>
  <c r="I411" i="11"/>
  <c r="I381" i="11"/>
  <c r="I259" i="11"/>
  <c r="I291" i="11"/>
  <c r="I230" i="11"/>
  <c r="I168" i="11"/>
  <c r="I11" i="11"/>
  <c r="I74" i="11"/>
  <c r="I106" i="11"/>
  <c r="I43" i="11"/>
  <c r="O69" i="5"/>
  <c r="AA69" i="5" s="1"/>
  <c r="Y70" i="5" s="1"/>
  <c r="O74" i="5"/>
  <c r="Y102" i="5"/>
  <c r="O70" i="5"/>
  <c r="AI70" i="5"/>
  <c r="AH69" i="5"/>
  <c r="O75" i="5"/>
  <c r="AE37" i="5"/>
  <c r="AD37" i="5"/>
  <c r="O10" i="5"/>
  <c r="O44" i="5"/>
  <c r="O45" i="5"/>
  <c r="O43" i="5"/>
  <c r="O42" i="5"/>
  <c r="Y38" i="5"/>
  <c r="AI37" i="5"/>
  <c r="I351" i="18" l="1"/>
  <c r="I384" i="21"/>
  <c r="I442" i="15"/>
  <c r="I291" i="18"/>
  <c r="I260" i="15"/>
  <c r="I76" i="18"/>
  <c r="I168" i="15"/>
  <c r="I231" i="18"/>
  <c r="I321" i="15"/>
  <c r="N293" i="18"/>
  <c r="O293" i="18" s="1"/>
  <c r="I381" i="15"/>
  <c r="I443" i="18"/>
  <c r="I141" i="15"/>
  <c r="I109" i="21"/>
  <c r="I198" i="21"/>
  <c r="I351" i="15"/>
  <c r="I75" i="21"/>
  <c r="I230" i="21"/>
  <c r="I411" i="15"/>
  <c r="I169" i="18"/>
  <c r="I321" i="21"/>
  <c r="I139" i="11"/>
  <c r="I198" i="11"/>
  <c r="I108" i="18"/>
  <c r="I73" i="5"/>
  <c r="I351" i="11"/>
  <c r="I411" i="21"/>
  <c r="I321" i="11"/>
  <c r="I140" i="21"/>
  <c r="AI69" i="5"/>
  <c r="AK69" i="5" s="1"/>
  <c r="Q290" i="21"/>
  <c r="R290" i="21" s="1"/>
  <c r="Q42" i="21"/>
  <c r="R42" i="21" s="1"/>
  <c r="Q380" i="21"/>
  <c r="R380" i="21" s="1"/>
  <c r="Q137" i="21"/>
  <c r="R137" i="21" s="1"/>
  <c r="Q228" i="21"/>
  <c r="R228" i="21" s="1"/>
  <c r="Q320" i="21"/>
  <c r="R320" i="21" s="1"/>
  <c r="Q74" i="21"/>
  <c r="R74" i="21" s="1"/>
  <c r="Q410" i="21"/>
  <c r="R410" i="21" s="1"/>
  <c r="Q167" i="21"/>
  <c r="R167" i="21" s="1"/>
  <c r="Q10" i="21"/>
  <c r="R10" i="21" s="1"/>
  <c r="Q259" i="21"/>
  <c r="R259" i="21" s="1"/>
  <c r="Q350" i="21"/>
  <c r="R350" i="21" s="1"/>
  <c r="Q106" i="21"/>
  <c r="R106" i="21" s="1"/>
  <c r="Q441" i="21"/>
  <c r="R441" i="21" s="1"/>
  <c r="Q197" i="21"/>
  <c r="R197" i="21" s="1"/>
  <c r="Q290" i="18"/>
  <c r="R290" i="18" s="1"/>
  <c r="Q42" i="18"/>
  <c r="R42" i="18" s="1"/>
  <c r="Q380" i="18"/>
  <c r="R380" i="18" s="1"/>
  <c r="Q137" i="18"/>
  <c r="R137" i="18" s="1"/>
  <c r="Q228" i="18"/>
  <c r="R228" i="18" s="1"/>
  <c r="Q320" i="18"/>
  <c r="R320" i="18" s="1"/>
  <c r="Q74" i="18"/>
  <c r="R74" i="18" s="1"/>
  <c r="Q410" i="18"/>
  <c r="R410" i="18" s="1"/>
  <c r="Q167" i="18"/>
  <c r="R167" i="18" s="1"/>
  <c r="Q10" i="18"/>
  <c r="R10" i="18" s="1"/>
  <c r="Q259" i="18"/>
  <c r="R259" i="18" s="1"/>
  <c r="Q350" i="18"/>
  <c r="R350" i="18" s="1"/>
  <c r="Q106" i="18"/>
  <c r="R106" i="18" s="1"/>
  <c r="Q441" i="18"/>
  <c r="R441" i="18" s="1"/>
  <c r="Q197" i="18"/>
  <c r="R197" i="18" s="1"/>
  <c r="Q11" i="5"/>
  <c r="R11" i="5" s="1"/>
  <c r="Q43" i="5"/>
  <c r="R43" i="5" s="1"/>
  <c r="Q75" i="5"/>
  <c r="R75" i="5" s="1"/>
  <c r="Q107" i="5"/>
  <c r="R107" i="5" s="1"/>
  <c r="Q290" i="11"/>
  <c r="R290" i="11" s="1"/>
  <c r="Q380" i="11"/>
  <c r="R380" i="11" s="1"/>
  <c r="Q137" i="11"/>
  <c r="R137" i="11" s="1"/>
  <c r="Q228" i="11"/>
  <c r="R228" i="11" s="1"/>
  <c r="Q320" i="11"/>
  <c r="R320" i="11" s="1"/>
  <c r="Q410" i="11"/>
  <c r="R410" i="11" s="1"/>
  <c r="Q167" i="11"/>
  <c r="R167" i="11" s="1"/>
  <c r="Q259" i="11"/>
  <c r="R259" i="11" s="1"/>
  <c r="Q350" i="11"/>
  <c r="R350" i="11" s="1"/>
  <c r="Q441" i="11"/>
  <c r="R441" i="11" s="1"/>
  <c r="Q197" i="11"/>
  <c r="R197" i="11" s="1"/>
  <c r="Q290" i="15"/>
  <c r="R290" i="15" s="1"/>
  <c r="Q42" i="15"/>
  <c r="R42" i="15" s="1"/>
  <c r="Q380" i="15"/>
  <c r="R380" i="15" s="1"/>
  <c r="Q137" i="15"/>
  <c r="R137" i="15" s="1"/>
  <c r="Q228" i="15"/>
  <c r="R228" i="15" s="1"/>
  <c r="Q320" i="15"/>
  <c r="R320" i="15" s="1"/>
  <c r="Q74" i="15"/>
  <c r="R74" i="15" s="1"/>
  <c r="Q410" i="15"/>
  <c r="R410" i="15" s="1"/>
  <c r="Q167" i="15"/>
  <c r="R167" i="15" s="1"/>
  <c r="Q10" i="15"/>
  <c r="R10" i="15" s="1"/>
  <c r="Q259" i="15"/>
  <c r="R259" i="15" s="1"/>
  <c r="Q350" i="15"/>
  <c r="R350" i="15" s="1"/>
  <c r="Q106" i="15"/>
  <c r="R106" i="15" s="1"/>
  <c r="Q441" i="15"/>
  <c r="R441" i="15" s="1"/>
  <c r="Q197" i="15"/>
  <c r="R197" i="15" s="1"/>
  <c r="Q42" i="11"/>
  <c r="R42" i="11" s="1"/>
  <c r="Q74" i="11"/>
  <c r="R74" i="11" s="1"/>
  <c r="Q10" i="11"/>
  <c r="R10" i="11" s="1"/>
  <c r="Q106" i="11"/>
  <c r="R106" i="11" s="1"/>
  <c r="O266" i="21"/>
  <c r="N298" i="21"/>
  <c r="O169" i="21"/>
  <c r="N201" i="21"/>
  <c r="I261" i="21"/>
  <c r="I291" i="21"/>
  <c r="N263" i="21"/>
  <c r="O231" i="21"/>
  <c r="N447" i="21"/>
  <c r="O447" i="21" s="1"/>
  <c r="O415" i="21"/>
  <c r="N212" i="21"/>
  <c r="O212" i="21" s="1"/>
  <c r="O180" i="21"/>
  <c r="N364" i="21"/>
  <c r="O364" i="21" s="1"/>
  <c r="O332" i="21"/>
  <c r="N451" i="21"/>
  <c r="O451" i="21" s="1"/>
  <c r="O419" i="21"/>
  <c r="N420" i="21"/>
  <c r="O388" i="21"/>
  <c r="I443" i="21"/>
  <c r="O200" i="21"/>
  <c r="N232" i="21"/>
  <c r="N390" i="21"/>
  <c r="O358" i="21"/>
  <c r="I10" i="21"/>
  <c r="I169" i="21"/>
  <c r="N206" i="21"/>
  <c r="O174" i="21"/>
  <c r="N229" i="21"/>
  <c r="O197" i="21"/>
  <c r="N273" i="21"/>
  <c r="O241" i="21"/>
  <c r="N301" i="21"/>
  <c r="O269" i="21"/>
  <c r="N274" i="21"/>
  <c r="O274" i="21" s="1"/>
  <c r="O242" i="21"/>
  <c r="N211" i="21"/>
  <c r="O179" i="21"/>
  <c r="N207" i="21"/>
  <c r="O175" i="21"/>
  <c r="I44" i="21"/>
  <c r="N448" i="21"/>
  <c r="O448" i="21" s="1"/>
  <c r="O416" i="21"/>
  <c r="I353" i="21"/>
  <c r="N331" i="21"/>
  <c r="O299" i="21"/>
  <c r="I412" i="18"/>
  <c r="I382" i="18"/>
  <c r="I142" i="18"/>
  <c r="I12" i="18"/>
  <c r="N415" i="18"/>
  <c r="O383" i="18"/>
  <c r="N355" i="18"/>
  <c r="O323" i="18"/>
  <c r="N208" i="18"/>
  <c r="O176" i="18"/>
  <c r="N198" i="18"/>
  <c r="O166" i="18"/>
  <c r="N242" i="18"/>
  <c r="O210" i="18"/>
  <c r="N211" i="18"/>
  <c r="O179" i="18"/>
  <c r="I198" i="18"/>
  <c r="I45" i="18"/>
  <c r="N354" i="18"/>
  <c r="O322" i="18"/>
  <c r="N235" i="18"/>
  <c r="O203" i="18"/>
  <c r="N231" i="18"/>
  <c r="O199" i="18"/>
  <c r="N207" i="18"/>
  <c r="O175" i="18"/>
  <c r="N205" i="18"/>
  <c r="O173" i="18"/>
  <c r="I260" i="18"/>
  <c r="N201" i="18"/>
  <c r="O169" i="18"/>
  <c r="I321" i="18"/>
  <c r="N202" i="18"/>
  <c r="O170" i="18"/>
  <c r="N242" i="15"/>
  <c r="O210" i="15"/>
  <c r="I11" i="15"/>
  <c r="N324" i="15"/>
  <c r="O292" i="15"/>
  <c r="N201" i="15"/>
  <c r="O169" i="15"/>
  <c r="I199" i="15"/>
  <c r="N450" i="15"/>
  <c r="O450" i="15" s="1"/>
  <c r="O418" i="15"/>
  <c r="N234" i="15"/>
  <c r="O202" i="15"/>
  <c r="I107" i="15"/>
  <c r="I229" i="15"/>
  <c r="I76" i="15"/>
  <c r="N301" i="15"/>
  <c r="O269" i="15"/>
  <c r="N268" i="15"/>
  <c r="O236" i="15"/>
  <c r="N296" i="15"/>
  <c r="O264" i="15"/>
  <c r="N206" i="15"/>
  <c r="O174" i="15"/>
  <c r="N207" i="15"/>
  <c r="O175" i="15"/>
  <c r="I44" i="15"/>
  <c r="N273" i="15"/>
  <c r="O241" i="15"/>
  <c r="N422" i="15"/>
  <c r="O390" i="15"/>
  <c r="N387" i="15"/>
  <c r="O355" i="15"/>
  <c r="I291" i="15"/>
  <c r="N293" i="15"/>
  <c r="O261" i="15"/>
  <c r="N359" i="15"/>
  <c r="O327" i="15"/>
  <c r="N200" i="11"/>
  <c r="O168" i="11"/>
  <c r="N243" i="11"/>
  <c r="O243" i="11" s="1"/>
  <c r="O211" i="11"/>
  <c r="O176" i="11"/>
  <c r="N208" i="11"/>
  <c r="N452" i="11"/>
  <c r="O452" i="11" s="1"/>
  <c r="O420" i="11"/>
  <c r="O204" i="11"/>
  <c r="N236" i="11"/>
  <c r="N207" i="11"/>
  <c r="O175" i="11"/>
  <c r="N209" i="11"/>
  <c r="O177" i="11"/>
  <c r="N210" i="11"/>
  <c r="O178" i="11"/>
  <c r="O165" i="11"/>
  <c r="N197" i="11"/>
  <c r="N238" i="11"/>
  <c r="O206" i="11"/>
  <c r="O290" i="11"/>
  <c r="N322" i="11"/>
  <c r="O295" i="11"/>
  <c r="N327" i="11"/>
  <c r="N212" i="11"/>
  <c r="O212" i="11" s="1"/>
  <c r="O180" i="11"/>
  <c r="N390" i="11"/>
  <c r="O358" i="11"/>
  <c r="N205" i="11"/>
  <c r="O173" i="11"/>
  <c r="N202" i="11"/>
  <c r="O170" i="11"/>
  <c r="N329" i="11"/>
  <c r="O297" i="11"/>
  <c r="N419" i="11"/>
  <c r="O387" i="11"/>
  <c r="N203" i="11"/>
  <c r="O171" i="11"/>
  <c r="I443" i="11"/>
  <c r="I412" i="11"/>
  <c r="I382" i="11"/>
  <c r="I260" i="11"/>
  <c r="I292" i="11"/>
  <c r="I231" i="11"/>
  <c r="I169" i="11"/>
  <c r="I12" i="11"/>
  <c r="I107" i="11"/>
  <c r="I75" i="11"/>
  <c r="I44" i="11"/>
  <c r="O76" i="5"/>
  <c r="AH37" i="5"/>
  <c r="AK37" i="5" s="1"/>
  <c r="O11" i="5"/>
  <c r="O46" i="5"/>
  <c r="I352" i="18" l="1"/>
  <c r="I385" i="21"/>
  <c r="I443" i="15"/>
  <c r="I292" i="18"/>
  <c r="I261" i="15"/>
  <c r="I232" i="18"/>
  <c r="I77" i="18"/>
  <c r="I169" i="15"/>
  <c r="N325" i="18"/>
  <c r="O325" i="18" s="1"/>
  <c r="I322" i="15"/>
  <c r="I444" i="18"/>
  <c r="I382" i="15"/>
  <c r="I142" i="15"/>
  <c r="I199" i="21"/>
  <c r="I110" i="21"/>
  <c r="I352" i="15"/>
  <c r="I76" i="21"/>
  <c r="I412" i="15"/>
  <c r="I170" i="18"/>
  <c r="I231" i="21"/>
  <c r="I322" i="21"/>
  <c r="I140" i="11"/>
  <c r="I199" i="11"/>
  <c r="I412" i="21"/>
  <c r="I74" i="5"/>
  <c r="I352" i="11"/>
  <c r="I109" i="18"/>
  <c r="I322" i="11"/>
  <c r="I141" i="21"/>
  <c r="Q381" i="21"/>
  <c r="R381" i="21" s="1"/>
  <c r="Q138" i="21"/>
  <c r="R138" i="21" s="1"/>
  <c r="Q229" i="21"/>
  <c r="R229" i="21" s="1"/>
  <c r="Q321" i="21"/>
  <c r="R321" i="21" s="1"/>
  <c r="Q75" i="21"/>
  <c r="R75" i="21" s="1"/>
  <c r="Q411" i="21"/>
  <c r="R411" i="21" s="1"/>
  <c r="Q168" i="21"/>
  <c r="R168" i="21" s="1"/>
  <c r="Q11" i="21"/>
  <c r="R11" i="21" s="1"/>
  <c r="Q260" i="21"/>
  <c r="R260" i="21" s="1"/>
  <c r="Q351" i="21"/>
  <c r="R351" i="21" s="1"/>
  <c r="Q107" i="21"/>
  <c r="R107" i="21" s="1"/>
  <c r="Q442" i="21"/>
  <c r="R442" i="21" s="1"/>
  <c r="Q198" i="21"/>
  <c r="R198" i="21" s="1"/>
  <c r="Q291" i="21"/>
  <c r="R291" i="21" s="1"/>
  <c r="Q43" i="21"/>
  <c r="R43" i="21" s="1"/>
  <c r="Q381" i="18"/>
  <c r="R381" i="18" s="1"/>
  <c r="Q138" i="18"/>
  <c r="R138" i="18" s="1"/>
  <c r="Q229" i="18"/>
  <c r="R229" i="18" s="1"/>
  <c r="Q321" i="18"/>
  <c r="R321" i="18" s="1"/>
  <c r="Q75" i="18"/>
  <c r="R75" i="18" s="1"/>
  <c r="Q411" i="18"/>
  <c r="R411" i="18" s="1"/>
  <c r="Q168" i="18"/>
  <c r="R168" i="18" s="1"/>
  <c r="Q11" i="18"/>
  <c r="R11" i="18" s="1"/>
  <c r="Q260" i="18"/>
  <c r="R260" i="18" s="1"/>
  <c r="Q351" i="18"/>
  <c r="R351" i="18" s="1"/>
  <c r="Q107" i="18"/>
  <c r="R107" i="18" s="1"/>
  <c r="Q442" i="18"/>
  <c r="R442" i="18" s="1"/>
  <c r="Q198" i="18"/>
  <c r="R198" i="18" s="1"/>
  <c r="Q291" i="18"/>
  <c r="R291" i="18" s="1"/>
  <c r="Q43" i="18"/>
  <c r="R43" i="18" s="1"/>
  <c r="Q12" i="5"/>
  <c r="R12" i="5" s="1"/>
  <c r="Q44" i="5"/>
  <c r="R44" i="5" s="1"/>
  <c r="Q76" i="5"/>
  <c r="R76" i="5" s="1"/>
  <c r="Q108" i="5"/>
  <c r="R108" i="5" s="1"/>
  <c r="Q442" i="11"/>
  <c r="R442" i="11" s="1"/>
  <c r="Q198" i="11"/>
  <c r="R198" i="11" s="1"/>
  <c r="Q291" i="11"/>
  <c r="R291" i="11" s="1"/>
  <c r="Q381" i="11"/>
  <c r="R381" i="11" s="1"/>
  <c r="Q138" i="11"/>
  <c r="R138" i="11" s="1"/>
  <c r="Q229" i="11"/>
  <c r="R229" i="11" s="1"/>
  <c r="Q321" i="11"/>
  <c r="R321" i="11" s="1"/>
  <c r="Q411" i="11"/>
  <c r="R411" i="11" s="1"/>
  <c r="Q168" i="11"/>
  <c r="R168" i="11" s="1"/>
  <c r="Q260" i="11"/>
  <c r="R260" i="11" s="1"/>
  <c r="Q351" i="11"/>
  <c r="R351" i="11" s="1"/>
  <c r="Q381" i="15"/>
  <c r="R381" i="15" s="1"/>
  <c r="Q138" i="15"/>
  <c r="R138" i="15" s="1"/>
  <c r="Q229" i="15"/>
  <c r="R229" i="15" s="1"/>
  <c r="Q321" i="15"/>
  <c r="R321" i="15" s="1"/>
  <c r="Q75" i="15"/>
  <c r="R75" i="15" s="1"/>
  <c r="Q411" i="15"/>
  <c r="R411" i="15" s="1"/>
  <c r="Q168" i="15"/>
  <c r="R168" i="15" s="1"/>
  <c r="Q11" i="15"/>
  <c r="R11" i="15" s="1"/>
  <c r="Q260" i="15"/>
  <c r="R260" i="15" s="1"/>
  <c r="Q351" i="15"/>
  <c r="R351" i="15" s="1"/>
  <c r="Q107" i="15"/>
  <c r="R107" i="15" s="1"/>
  <c r="Q442" i="15"/>
  <c r="R442" i="15" s="1"/>
  <c r="Q198" i="15"/>
  <c r="R198" i="15" s="1"/>
  <c r="Q291" i="15"/>
  <c r="R291" i="15" s="1"/>
  <c r="Q43" i="15"/>
  <c r="R43" i="15" s="1"/>
  <c r="Q43" i="11"/>
  <c r="R43" i="11" s="1"/>
  <c r="Q75" i="11"/>
  <c r="R75" i="11" s="1"/>
  <c r="Q11" i="11"/>
  <c r="R11" i="11" s="1"/>
  <c r="Q107" i="11"/>
  <c r="R107" i="11" s="1"/>
  <c r="I444" i="21"/>
  <c r="N295" i="21"/>
  <c r="O263" i="21"/>
  <c r="N363" i="21"/>
  <c r="O331" i="21"/>
  <c r="N243" i="21"/>
  <c r="O243" i="21" s="1"/>
  <c r="O211" i="21"/>
  <c r="N333" i="21"/>
  <c r="O301" i="21"/>
  <c r="N238" i="21"/>
  <c r="O206" i="21"/>
  <c r="I292" i="21"/>
  <c r="O420" i="21"/>
  <c r="N452" i="21"/>
  <c r="O452" i="21" s="1"/>
  <c r="I262" i="21"/>
  <c r="N330" i="21"/>
  <c r="O298" i="21"/>
  <c r="N261" i="21"/>
  <c r="O229" i="21"/>
  <c r="I354" i="21"/>
  <c r="I170" i="21"/>
  <c r="N305" i="21"/>
  <c r="O305" i="21" s="1"/>
  <c r="O273" i="21"/>
  <c r="I11" i="21"/>
  <c r="N233" i="21"/>
  <c r="O201" i="21"/>
  <c r="N239" i="21"/>
  <c r="O207" i="21"/>
  <c r="I45" i="21"/>
  <c r="N422" i="21"/>
  <c r="O390" i="21"/>
  <c r="N264" i="21"/>
  <c r="O232" i="21"/>
  <c r="N243" i="18"/>
  <c r="O243" i="18" s="1"/>
  <c r="O211" i="18"/>
  <c r="N240" i="18"/>
  <c r="O208" i="18"/>
  <c r="I383" i="18"/>
  <c r="I322" i="18"/>
  <c r="N239" i="18"/>
  <c r="O207" i="18"/>
  <c r="N267" i="18"/>
  <c r="O235" i="18"/>
  <c r="I199" i="18"/>
  <c r="O355" i="18"/>
  <c r="N387" i="18"/>
  <c r="N447" i="18"/>
  <c r="O447" i="18" s="1"/>
  <c r="O415" i="18"/>
  <c r="N233" i="18"/>
  <c r="O201" i="18"/>
  <c r="I261" i="18"/>
  <c r="N230" i="18"/>
  <c r="O198" i="18"/>
  <c r="N263" i="18"/>
  <c r="O231" i="18"/>
  <c r="N386" i="18"/>
  <c r="O354" i="18"/>
  <c r="N237" i="18"/>
  <c r="O205" i="18"/>
  <c r="N274" i="18"/>
  <c r="O274" i="18" s="1"/>
  <c r="O242" i="18"/>
  <c r="N234" i="18"/>
  <c r="O202" i="18"/>
  <c r="I46" i="18"/>
  <c r="I13" i="18"/>
  <c r="I143" i="18"/>
  <c r="I413" i="18"/>
  <c r="N391" i="15"/>
  <c r="O359" i="15"/>
  <c r="N325" i="15"/>
  <c r="O293" i="15"/>
  <c r="I292" i="15"/>
  <c r="N419" i="15"/>
  <c r="O387" i="15"/>
  <c r="N328" i="15"/>
  <c r="O296" i="15"/>
  <c r="I77" i="15"/>
  <c r="I230" i="15"/>
  <c r="N266" i="15"/>
  <c r="O234" i="15"/>
  <c r="N454" i="15"/>
  <c r="O454" i="15" s="1"/>
  <c r="O422" i="15"/>
  <c r="N238" i="15"/>
  <c r="O206" i="15"/>
  <c r="I12" i="15"/>
  <c r="N305" i="15"/>
  <c r="O305" i="15" s="1"/>
  <c r="O273" i="15"/>
  <c r="N239" i="15"/>
  <c r="O207" i="15"/>
  <c r="I108" i="15"/>
  <c r="N356" i="15"/>
  <c r="O324" i="15"/>
  <c r="N300" i="15"/>
  <c r="O268" i="15"/>
  <c r="N274" i="15"/>
  <c r="O274" i="15" s="1"/>
  <c r="O242" i="15"/>
  <c r="I45" i="15"/>
  <c r="N333" i="15"/>
  <c r="O301" i="15"/>
  <c r="I200" i="15"/>
  <c r="O201" i="15"/>
  <c r="N233" i="15"/>
  <c r="N354" i="11"/>
  <c r="O322" i="11"/>
  <c r="N240" i="11"/>
  <c r="O208" i="11"/>
  <c r="N237" i="11"/>
  <c r="O205" i="11"/>
  <c r="N241" i="11"/>
  <c r="O209" i="11"/>
  <c r="N422" i="11"/>
  <c r="O390" i="11"/>
  <c r="N270" i="11"/>
  <c r="O238" i="11"/>
  <c r="N239" i="11"/>
  <c r="O207" i="11"/>
  <c r="N229" i="11"/>
  <c r="O197" i="11"/>
  <c r="N268" i="11"/>
  <c r="O236" i="11"/>
  <c r="O329" i="11"/>
  <c r="N361" i="11"/>
  <c r="N232" i="11"/>
  <c r="O200" i="11"/>
  <c r="O419" i="11"/>
  <c r="N451" i="11"/>
  <c r="O451" i="11" s="1"/>
  <c r="N359" i="11"/>
  <c r="O327" i="11"/>
  <c r="N235" i="11"/>
  <c r="O203" i="11"/>
  <c r="N234" i="11"/>
  <c r="O202" i="11"/>
  <c r="N242" i="11"/>
  <c r="O210" i="11"/>
  <c r="I444" i="11"/>
  <c r="I413" i="11"/>
  <c r="I383" i="11"/>
  <c r="I261" i="11"/>
  <c r="I293" i="11"/>
  <c r="I232" i="11"/>
  <c r="I170" i="11"/>
  <c r="I76" i="11"/>
  <c r="I45" i="11"/>
  <c r="I108" i="11"/>
  <c r="I13" i="11"/>
  <c r="O77" i="5"/>
  <c r="O12" i="5"/>
  <c r="O47" i="5"/>
  <c r="I386" i="21" l="1"/>
  <c r="I444" i="15"/>
  <c r="I353" i="18"/>
  <c r="I262" i="15"/>
  <c r="I293" i="18"/>
  <c r="I233" i="18"/>
  <c r="I78" i="18"/>
  <c r="I170" i="15"/>
  <c r="N357" i="18"/>
  <c r="O357" i="18" s="1"/>
  <c r="I323" i="15"/>
  <c r="I383" i="15"/>
  <c r="I445" i="18"/>
  <c r="I111" i="21"/>
  <c r="I143" i="15"/>
  <c r="I200" i="21"/>
  <c r="I77" i="21"/>
  <c r="I353" i="15"/>
  <c r="I413" i="15"/>
  <c r="I171" i="18"/>
  <c r="I141" i="11"/>
  <c r="I232" i="21"/>
  <c r="I323" i="21"/>
  <c r="I200" i="11"/>
  <c r="I110" i="18"/>
  <c r="I353" i="11"/>
  <c r="I323" i="11"/>
  <c r="I75" i="5"/>
  <c r="I142" i="21"/>
  <c r="I413" i="21"/>
  <c r="Q230" i="21"/>
  <c r="R230" i="21" s="1"/>
  <c r="Q322" i="21"/>
  <c r="R322" i="21" s="1"/>
  <c r="Q76" i="21"/>
  <c r="R76" i="21" s="1"/>
  <c r="Q412" i="21"/>
  <c r="R412" i="21" s="1"/>
  <c r="Q169" i="21"/>
  <c r="R169" i="21" s="1"/>
  <c r="Q12" i="21"/>
  <c r="R12" i="21" s="1"/>
  <c r="Q261" i="21"/>
  <c r="R261" i="21" s="1"/>
  <c r="Q352" i="21"/>
  <c r="R352" i="21" s="1"/>
  <c r="Q108" i="21"/>
  <c r="R108" i="21" s="1"/>
  <c r="Q443" i="21"/>
  <c r="R443" i="21" s="1"/>
  <c r="Q199" i="21"/>
  <c r="R199" i="21" s="1"/>
  <c r="Q292" i="21"/>
  <c r="R292" i="21" s="1"/>
  <c r="Q44" i="21"/>
  <c r="R44" i="21" s="1"/>
  <c r="Q382" i="21"/>
  <c r="R382" i="21" s="1"/>
  <c r="Q139" i="21"/>
  <c r="R139" i="21" s="1"/>
  <c r="Q230" i="18"/>
  <c r="R230" i="18" s="1"/>
  <c r="Q322" i="18"/>
  <c r="R322" i="18" s="1"/>
  <c r="Q76" i="18"/>
  <c r="R76" i="18" s="1"/>
  <c r="Q412" i="18"/>
  <c r="R412" i="18" s="1"/>
  <c r="Q169" i="18"/>
  <c r="R169" i="18" s="1"/>
  <c r="Q12" i="18"/>
  <c r="R12" i="18" s="1"/>
  <c r="Q261" i="18"/>
  <c r="R261" i="18" s="1"/>
  <c r="Q352" i="18"/>
  <c r="R352" i="18" s="1"/>
  <c r="Q108" i="18"/>
  <c r="R108" i="18" s="1"/>
  <c r="Q443" i="18"/>
  <c r="R443" i="18" s="1"/>
  <c r="Q199" i="18"/>
  <c r="R199" i="18" s="1"/>
  <c r="Q292" i="18"/>
  <c r="R292" i="18" s="1"/>
  <c r="Q44" i="18"/>
  <c r="R44" i="18" s="1"/>
  <c r="Q382" i="18"/>
  <c r="R382" i="18" s="1"/>
  <c r="Q139" i="18"/>
  <c r="R139" i="18" s="1"/>
  <c r="Q13" i="5"/>
  <c r="R13" i="5" s="1"/>
  <c r="Q45" i="5"/>
  <c r="R45" i="5" s="1"/>
  <c r="Q77" i="5"/>
  <c r="R77" i="5" s="1"/>
  <c r="Q109" i="5"/>
  <c r="R109" i="5" s="1"/>
  <c r="Q352" i="11"/>
  <c r="R352" i="11" s="1"/>
  <c r="Q443" i="11"/>
  <c r="R443" i="11" s="1"/>
  <c r="Q199" i="11"/>
  <c r="R199" i="11" s="1"/>
  <c r="Q292" i="11"/>
  <c r="R292" i="11" s="1"/>
  <c r="Q382" i="11"/>
  <c r="R382" i="11" s="1"/>
  <c r="Q139" i="11"/>
  <c r="R139" i="11" s="1"/>
  <c r="Q230" i="11"/>
  <c r="R230" i="11" s="1"/>
  <c r="Q322" i="11"/>
  <c r="R322" i="11" s="1"/>
  <c r="Q412" i="11"/>
  <c r="R412" i="11" s="1"/>
  <c r="Q169" i="11"/>
  <c r="R169" i="11" s="1"/>
  <c r="Q261" i="11"/>
  <c r="R261" i="11" s="1"/>
  <c r="Q230" i="15"/>
  <c r="R230" i="15" s="1"/>
  <c r="Q322" i="15"/>
  <c r="R322" i="15" s="1"/>
  <c r="Q76" i="15"/>
  <c r="R76" i="15" s="1"/>
  <c r="Q412" i="15"/>
  <c r="R412" i="15" s="1"/>
  <c r="Q169" i="15"/>
  <c r="R169" i="15" s="1"/>
  <c r="Q12" i="15"/>
  <c r="R12" i="15" s="1"/>
  <c r="Q261" i="15"/>
  <c r="R261" i="15" s="1"/>
  <c r="Q352" i="15"/>
  <c r="R352" i="15" s="1"/>
  <c r="Q108" i="15"/>
  <c r="R108" i="15" s="1"/>
  <c r="Q443" i="15"/>
  <c r="R443" i="15" s="1"/>
  <c r="Q199" i="15"/>
  <c r="R199" i="15" s="1"/>
  <c r="Q292" i="15"/>
  <c r="R292" i="15" s="1"/>
  <c r="Q44" i="15"/>
  <c r="R44" i="15" s="1"/>
  <c r="Q382" i="15"/>
  <c r="R382" i="15" s="1"/>
  <c r="Q139" i="15"/>
  <c r="R139" i="15" s="1"/>
  <c r="Q76" i="11"/>
  <c r="R76" i="11" s="1"/>
  <c r="Q12" i="11"/>
  <c r="R12" i="11" s="1"/>
  <c r="Q108" i="11"/>
  <c r="R108" i="11" s="1"/>
  <c r="Q44" i="11"/>
  <c r="R44" i="11" s="1"/>
  <c r="O261" i="21"/>
  <c r="N293" i="21"/>
  <c r="N395" i="21"/>
  <c r="O395" i="21" s="1"/>
  <c r="O363" i="21"/>
  <c r="N362" i="21"/>
  <c r="O330" i="21"/>
  <c r="N270" i="21"/>
  <c r="O238" i="21"/>
  <c r="N271" i="21"/>
  <c r="O239" i="21"/>
  <c r="N454" i="21"/>
  <c r="O454" i="21" s="1"/>
  <c r="O422" i="21"/>
  <c r="I355" i="21"/>
  <c r="I263" i="21"/>
  <c r="N296" i="21"/>
  <c r="O264" i="21"/>
  <c r="I445" i="21"/>
  <c r="I171" i="21"/>
  <c r="N365" i="21"/>
  <c r="O365" i="21" s="1"/>
  <c r="O333" i="21"/>
  <c r="N265" i="21"/>
  <c r="O233" i="21"/>
  <c r="N327" i="21"/>
  <c r="O295" i="21"/>
  <c r="I46" i="21"/>
  <c r="I12" i="21"/>
  <c r="I293" i="21"/>
  <c r="I144" i="18"/>
  <c r="N265" i="18"/>
  <c r="O233" i="18"/>
  <c r="N419" i="18"/>
  <c r="O387" i="18"/>
  <c r="N299" i="18"/>
  <c r="O267" i="18"/>
  <c r="N271" i="18"/>
  <c r="O239" i="18"/>
  <c r="N272" i="18"/>
  <c r="O240" i="18"/>
  <c r="N266" i="18"/>
  <c r="O234" i="18"/>
  <c r="N269" i="18"/>
  <c r="O237" i="18"/>
  <c r="N295" i="18"/>
  <c r="O263" i="18"/>
  <c r="I14" i="18"/>
  <c r="N262" i="18"/>
  <c r="O230" i="18"/>
  <c r="I47" i="18"/>
  <c r="I323" i="18"/>
  <c r="I384" i="18"/>
  <c r="N418" i="18"/>
  <c r="O386" i="18"/>
  <c r="I262" i="18"/>
  <c r="I414" i="18"/>
  <c r="I200" i="18"/>
  <c r="I78" i="15"/>
  <c r="N451" i="15"/>
  <c r="O451" i="15" s="1"/>
  <c r="O419" i="15"/>
  <c r="I201" i="15"/>
  <c r="I13" i="15"/>
  <c r="N271" i="15"/>
  <c r="O239" i="15"/>
  <c r="O266" i="15"/>
  <c r="N298" i="15"/>
  <c r="N332" i="15"/>
  <c r="O300" i="15"/>
  <c r="I231" i="15"/>
  <c r="N265" i="15"/>
  <c r="O233" i="15"/>
  <c r="N357" i="15"/>
  <c r="O325" i="15"/>
  <c r="I46" i="15"/>
  <c r="N360" i="15"/>
  <c r="O328" i="15"/>
  <c r="I293" i="15"/>
  <c r="I109" i="15"/>
  <c r="O238" i="15"/>
  <c r="N270" i="15"/>
  <c r="N423" i="15"/>
  <c r="O391" i="15"/>
  <c r="N365" i="15"/>
  <c r="O365" i="15" s="1"/>
  <c r="O333" i="15"/>
  <c r="N388" i="15"/>
  <c r="O356" i="15"/>
  <c r="N391" i="11"/>
  <c r="O359" i="11"/>
  <c r="O241" i="11"/>
  <c r="N273" i="11"/>
  <c r="N271" i="11"/>
  <c r="O239" i="11"/>
  <c r="N269" i="11"/>
  <c r="O237" i="11"/>
  <c r="O242" i="11"/>
  <c r="N274" i="11"/>
  <c r="O274" i="11" s="1"/>
  <c r="O234" i="11"/>
  <c r="N266" i="11"/>
  <c r="N300" i="11"/>
  <c r="O268" i="11"/>
  <c r="N302" i="11"/>
  <c r="O270" i="11"/>
  <c r="N272" i="11"/>
  <c r="O240" i="11"/>
  <c r="N267" i="11"/>
  <c r="O235" i="11"/>
  <c r="N264" i="11"/>
  <c r="O232" i="11"/>
  <c r="N393" i="11"/>
  <c r="O361" i="11"/>
  <c r="O229" i="11"/>
  <c r="N261" i="11"/>
  <c r="N454" i="11"/>
  <c r="O454" i="11" s="1"/>
  <c r="O422" i="11"/>
  <c r="N386" i="11"/>
  <c r="O354" i="11"/>
  <c r="I445" i="11"/>
  <c r="I414" i="11"/>
  <c r="I384" i="11"/>
  <c r="I262" i="11"/>
  <c r="I294" i="11"/>
  <c r="I233" i="11"/>
  <c r="I171" i="11"/>
  <c r="I46" i="11"/>
  <c r="I14" i="11"/>
  <c r="I77" i="11"/>
  <c r="I109" i="11"/>
  <c r="O78" i="5"/>
  <c r="O13" i="5"/>
  <c r="O48" i="5"/>
  <c r="I445" i="15" l="1"/>
  <c r="I387" i="21"/>
  <c r="I354" i="18"/>
  <c r="I263" i="15"/>
  <c r="I294" i="18"/>
  <c r="I234" i="18"/>
  <c r="N389" i="18"/>
  <c r="O389" i="18" s="1"/>
  <c r="I79" i="18"/>
  <c r="I171" i="15"/>
  <c r="I112" i="21"/>
  <c r="I324" i="15"/>
  <c r="I384" i="15"/>
  <c r="I446" i="18"/>
  <c r="I144" i="15"/>
  <c r="I414" i="15"/>
  <c r="I201" i="21"/>
  <c r="I78" i="21"/>
  <c r="I354" i="15"/>
  <c r="I142" i="11"/>
  <c r="I172" i="18"/>
  <c r="I324" i="21"/>
  <c r="I233" i="21"/>
  <c r="I201" i="11"/>
  <c r="I324" i="11"/>
  <c r="I143" i="21"/>
  <c r="I76" i="5"/>
  <c r="I414" i="21"/>
  <c r="I354" i="11"/>
  <c r="I111" i="18"/>
  <c r="Q323" i="21"/>
  <c r="R323" i="21" s="1"/>
  <c r="Q77" i="21"/>
  <c r="R77" i="21" s="1"/>
  <c r="Q413" i="21"/>
  <c r="R413" i="21" s="1"/>
  <c r="Q170" i="21"/>
  <c r="R170" i="21" s="1"/>
  <c r="Q13" i="21"/>
  <c r="R13" i="21" s="1"/>
  <c r="Q262" i="21"/>
  <c r="R262" i="21" s="1"/>
  <c r="Q353" i="21"/>
  <c r="R353" i="21" s="1"/>
  <c r="Q109" i="21"/>
  <c r="R109" i="21" s="1"/>
  <c r="Q444" i="21"/>
  <c r="R444" i="21" s="1"/>
  <c r="Q200" i="21"/>
  <c r="R200" i="21" s="1"/>
  <c r="Q293" i="21"/>
  <c r="R293" i="21" s="1"/>
  <c r="Q45" i="21"/>
  <c r="R45" i="21" s="1"/>
  <c r="Q383" i="21"/>
  <c r="R383" i="21" s="1"/>
  <c r="Q140" i="21"/>
  <c r="R140" i="21" s="1"/>
  <c r="Q231" i="21"/>
  <c r="R231" i="21" s="1"/>
  <c r="Q323" i="18"/>
  <c r="R323" i="18" s="1"/>
  <c r="Q77" i="18"/>
  <c r="R77" i="18" s="1"/>
  <c r="Q413" i="18"/>
  <c r="R413" i="18" s="1"/>
  <c r="Q170" i="18"/>
  <c r="R170" i="18" s="1"/>
  <c r="Q13" i="18"/>
  <c r="R13" i="18" s="1"/>
  <c r="Q262" i="18"/>
  <c r="R262" i="18" s="1"/>
  <c r="Q353" i="18"/>
  <c r="R353" i="18" s="1"/>
  <c r="Q109" i="18"/>
  <c r="R109" i="18" s="1"/>
  <c r="Q444" i="18"/>
  <c r="R444" i="18" s="1"/>
  <c r="Q200" i="18"/>
  <c r="R200" i="18" s="1"/>
  <c r="Q293" i="18"/>
  <c r="R293" i="18" s="1"/>
  <c r="Q45" i="18"/>
  <c r="R45" i="18" s="1"/>
  <c r="Q383" i="18"/>
  <c r="R383" i="18" s="1"/>
  <c r="Q140" i="18"/>
  <c r="R140" i="18" s="1"/>
  <c r="Q231" i="18"/>
  <c r="R231" i="18" s="1"/>
  <c r="Q14" i="5"/>
  <c r="R14" i="5" s="1"/>
  <c r="Q110" i="5"/>
  <c r="R110" i="5" s="1"/>
  <c r="Q46" i="5"/>
  <c r="R46" i="5" s="1"/>
  <c r="Q78" i="5"/>
  <c r="R78" i="5" s="1"/>
  <c r="Q262" i="11"/>
  <c r="R262" i="11" s="1"/>
  <c r="Q353" i="11"/>
  <c r="R353" i="11" s="1"/>
  <c r="Q444" i="11"/>
  <c r="R444" i="11" s="1"/>
  <c r="Q200" i="11"/>
  <c r="R200" i="11" s="1"/>
  <c r="Q293" i="11"/>
  <c r="R293" i="11" s="1"/>
  <c r="Q383" i="11"/>
  <c r="R383" i="11" s="1"/>
  <c r="Q140" i="11"/>
  <c r="R140" i="11" s="1"/>
  <c r="Q231" i="11"/>
  <c r="R231" i="11" s="1"/>
  <c r="Q323" i="11"/>
  <c r="R323" i="11" s="1"/>
  <c r="Q413" i="11"/>
  <c r="R413" i="11" s="1"/>
  <c r="Q170" i="11"/>
  <c r="R170" i="11" s="1"/>
  <c r="Q323" i="15"/>
  <c r="R323" i="15" s="1"/>
  <c r="Q77" i="15"/>
  <c r="R77" i="15" s="1"/>
  <c r="Q413" i="15"/>
  <c r="R413" i="15" s="1"/>
  <c r="Q170" i="15"/>
  <c r="R170" i="15" s="1"/>
  <c r="Q13" i="15"/>
  <c r="R13" i="15" s="1"/>
  <c r="Q262" i="15"/>
  <c r="R262" i="15" s="1"/>
  <c r="Q353" i="15"/>
  <c r="R353" i="15" s="1"/>
  <c r="Q109" i="15"/>
  <c r="R109" i="15" s="1"/>
  <c r="Q444" i="15"/>
  <c r="R444" i="15" s="1"/>
  <c r="Q200" i="15"/>
  <c r="R200" i="15" s="1"/>
  <c r="Q293" i="15"/>
  <c r="R293" i="15" s="1"/>
  <c r="Q45" i="15"/>
  <c r="R45" i="15" s="1"/>
  <c r="Q383" i="15"/>
  <c r="R383" i="15" s="1"/>
  <c r="Q140" i="15"/>
  <c r="R140" i="15" s="1"/>
  <c r="Q231" i="15"/>
  <c r="R231" i="15" s="1"/>
  <c r="Q77" i="11"/>
  <c r="R77" i="11" s="1"/>
  <c r="Q13" i="11"/>
  <c r="R13" i="11" s="1"/>
  <c r="Q109" i="11"/>
  <c r="R109" i="11" s="1"/>
  <c r="Q45" i="11"/>
  <c r="R45" i="11" s="1"/>
  <c r="I356" i="21"/>
  <c r="I13" i="21"/>
  <c r="N359" i="21"/>
  <c r="O327" i="21"/>
  <c r="I172" i="21"/>
  <c r="I294" i="21"/>
  <c r="N297" i="21"/>
  <c r="O265" i="21"/>
  <c r="N394" i="21"/>
  <c r="O394" i="21" s="1"/>
  <c r="O362" i="21"/>
  <c r="N325" i="21"/>
  <c r="O293" i="21"/>
  <c r="I47" i="21"/>
  <c r="N302" i="21"/>
  <c r="O270" i="21"/>
  <c r="N328" i="21"/>
  <c r="O296" i="21"/>
  <c r="I264" i="21"/>
  <c r="N303" i="21"/>
  <c r="O271" i="21"/>
  <c r="I446" i="21"/>
  <c r="I263" i="18"/>
  <c r="I324" i="18"/>
  <c r="I15" i="18"/>
  <c r="O266" i="18"/>
  <c r="N298" i="18"/>
  <c r="N304" i="18"/>
  <c r="O304" i="18" s="1"/>
  <c r="O272" i="18"/>
  <c r="I48" i="18"/>
  <c r="N327" i="18"/>
  <c r="O295" i="18"/>
  <c r="N297" i="18"/>
  <c r="O265" i="18"/>
  <c r="N303" i="18"/>
  <c r="O271" i="18"/>
  <c r="I145" i="18"/>
  <c r="N294" i="18"/>
  <c r="O262" i="18"/>
  <c r="N451" i="18"/>
  <c r="O451" i="18" s="1"/>
  <c r="O419" i="18"/>
  <c r="I201" i="18"/>
  <c r="O269" i="18"/>
  <c r="N301" i="18"/>
  <c r="I415" i="18"/>
  <c r="I385" i="18"/>
  <c r="N450" i="18"/>
  <c r="O450" i="18" s="1"/>
  <c r="O418" i="18"/>
  <c r="N331" i="18"/>
  <c r="O299" i="18"/>
  <c r="I232" i="15"/>
  <c r="N330" i="15"/>
  <c r="O298" i="15"/>
  <c r="O271" i="15"/>
  <c r="N303" i="15"/>
  <c r="I110" i="15"/>
  <c r="I47" i="15"/>
  <c r="I14" i="15"/>
  <c r="O357" i="15"/>
  <c r="N389" i="15"/>
  <c r="N455" i="15"/>
  <c r="O455" i="15" s="1"/>
  <c r="O423" i="15"/>
  <c r="I294" i="15"/>
  <c r="N302" i="15"/>
  <c r="O270" i="15"/>
  <c r="N297" i="15"/>
  <c r="O265" i="15"/>
  <c r="N364" i="15"/>
  <c r="O364" i="15" s="1"/>
  <c r="O332" i="15"/>
  <c r="N420" i="15"/>
  <c r="O388" i="15"/>
  <c r="N392" i="15"/>
  <c r="O360" i="15"/>
  <c r="I79" i="15"/>
  <c r="I202" i="15"/>
  <c r="N425" i="11"/>
  <c r="O425" i="11" s="1"/>
  <c r="O393" i="11"/>
  <c r="N305" i="11"/>
  <c r="O305" i="11" s="1"/>
  <c r="O273" i="11"/>
  <c r="N334" i="11"/>
  <c r="O334" i="11" s="1"/>
  <c r="O302" i="11"/>
  <c r="N296" i="11"/>
  <c r="O264" i="11"/>
  <c r="N293" i="11"/>
  <c r="O261" i="11"/>
  <c r="N332" i="11"/>
  <c r="O300" i="11"/>
  <c r="O267" i="11"/>
  <c r="N299" i="11"/>
  <c r="O386" i="11"/>
  <c r="N418" i="11"/>
  <c r="N298" i="11"/>
  <c r="O266" i="11"/>
  <c r="N301" i="11"/>
  <c r="O269" i="11"/>
  <c r="N304" i="11"/>
  <c r="O304" i="11" s="1"/>
  <c r="O272" i="11"/>
  <c r="N303" i="11"/>
  <c r="O271" i="11"/>
  <c r="N423" i="11"/>
  <c r="O391" i="11"/>
  <c r="I446" i="11"/>
  <c r="I415" i="11"/>
  <c r="I385" i="11"/>
  <c r="I263" i="11"/>
  <c r="I295" i="11"/>
  <c r="I234" i="11"/>
  <c r="I172" i="11"/>
  <c r="I110" i="11"/>
  <c r="I47" i="11"/>
  <c r="I15" i="11"/>
  <c r="I78" i="11"/>
  <c r="O79" i="5"/>
  <c r="O14" i="5"/>
  <c r="O49" i="5"/>
  <c r="I446" i="15" l="1"/>
  <c r="I355" i="18"/>
  <c r="I388" i="21"/>
  <c r="I264" i="15"/>
  <c r="I295" i="18"/>
  <c r="N421" i="18"/>
  <c r="O421" i="18" s="1"/>
  <c r="I235" i="18"/>
  <c r="I172" i="15"/>
  <c r="I80" i="18"/>
  <c r="I325" i="15"/>
  <c r="I113" i="21"/>
  <c r="I447" i="18"/>
  <c r="I385" i="15"/>
  <c r="I145" i="15"/>
  <c r="I415" i="15"/>
  <c r="I143" i="11"/>
  <c r="I355" i="15"/>
  <c r="I79" i="21"/>
  <c r="I202" i="21"/>
  <c r="I173" i="18"/>
  <c r="I234" i="21"/>
  <c r="I325" i="21"/>
  <c r="I202" i="11"/>
  <c r="I325" i="11"/>
  <c r="I144" i="21"/>
  <c r="I112" i="18"/>
  <c r="I415" i="21"/>
  <c r="I355" i="11"/>
  <c r="I77" i="5"/>
  <c r="Q414" i="21"/>
  <c r="R414" i="21" s="1"/>
  <c r="Q171" i="21"/>
  <c r="R171" i="21" s="1"/>
  <c r="Q14" i="21"/>
  <c r="R14" i="21" s="1"/>
  <c r="Q263" i="21"/>
  <c r="R263" i="21" s="1"/>
  <c r="Q354" i="21"/>
  <c r="R354" i="21" s="1"/>
  <c r="Q110" i="21"/>
  <c r="R110" i="21" s="1"/>
  <c r="Q445" i="21"/>
  <c r="R445" i="21" s="1"/>
  <c r="Q201" i="21"/>
  <c r="R201" i="21" s="1"/>
  <c r="Q294" i="21"/>
  <c r="R294" i="21" s="1"/>
  <c r="Q46" i="21"/>
  <c r="R46" i="21" s="1"/>
  <c r="Q384" i="21"/>
  <c r="R384" i="21" s="1"/>
  <c r="Q141" i="21"/>
  <c r="R141" i="21" s="1"/>
  <c r="Q232" i="21"/>
  <c r="R232" i="21" s="1"/>
  <c r="Q324" i="21"/>
  <c r="R324" i="21" s="1"/>
  <c r="Q78" i="21"/>
  <c r="R78" i="21" s="1"/>
  <c r="Q414" i="18"/>
  <c r="R414" i="18" s="1"/>
  <c r="Q171" i="18"/>
  <c r="R171" i="18" s="1"/>
  <c r="Q14" i="18"/>
  <c r="R14" i="18" s="1"/>
  <c r="Q263" i="18"/>
  <c r="R263" i="18" s="1"/>
  <c r="Q354" i="18"/>
  <c r="R354" i="18" s="1"/>
  <c r="Q110" i="18"/>
  <c r="R110" i="18" s="1"/>
  <c r="Q445" i="18"/>
  <c r="R445" i="18" s="1"/>
  <c r="Q201" i="18"/>
  <c r="R201" i="18" s="1"/>
  <c r="Q294" i="18"/>
  <c r="R294" i="18" s="1"/>
  <c r="Q46" i="18"/>
  <c r="R46" i="18" s="1"/>
  <c r="Q384" i="18"/>
  <c r="R384" i="18" s="1"/>
  <c r="Q141" i="18"/>
  <c r="R141" i="18" s="1"/>
  <c r="Q232" i="18"/>
  <c r="R232" i="18" s="1"/>
  <c r="Q324" i="18"/>
  <c r="R324" i="18" s="1"/>
  <c r="Q78" i="18"/>
  <c r="R78" i="18" s="1"/>
  <c r="Q15" i="5"/>
  <c r="R15" i="5" s="1"/>
  <c r="Q111" i="5"/>
  <c r="R111" i="5" s="1"/>
  <c r="Q47" i="5"/>
  <c r="R47" i="5" s="1"/>
  <c r="Q79" i="5"/>
  <c r="R79" i="5" s="1"/>
  <c r="Q414" i="11"/>
  <c r="R414" i="11" s="1"/>
  <c r="Q171" i="11"/>
  <c r="R171" i="11" s="1"/>
  <c r="Q263" i="11"/>
  <c r="R263" i="11" s="1"/>
  <c r="Q354" i="11"/>
  <c r="R354" i="11" s="1"/>
  <c r="Q445" i="11"/>
  <c r="R445" i="11" s="1"/>
  <c r="Q201" i="11"/>
  <c r="R201" i="11" s="1"/>
  <c r="Q294" i="11"/>
  <c r="R294" i="11" s="1"/>
  <c r="Q384" i="11"/>
  <c r="R384" i="11" s="1"/>
  <c r="Q141" i="11"/>
  <c r="R141" i="11" s="1"/>
  <c r="Q232" i="11"/>
  <c r="R232" i="11" s="1"/>
  <c r="Q324" i="11"/>
  <c r="R324" i="11" s="1"/>
  <c r="Q414" i="15"/>
  <c r="R414" i="15" s="1"/>
  <c r="Q171" i="15"/>
  <c r="R171" i="15" s="1"/>
  <c r="Q14" i="15"/>
  <c r="R14" i="15" s="1"/>
  <c r="Q263" i="15"/>
  <c r="R263" i="15" s="1"/>
  <c r="Q354" i="15"/>
  <c r="R354" i="15" s="1"/>
  <c r="Q110" i="15"/>
  <c r="R110" i="15" s="1"/>
  <c r="Q445" i="15"/>
  <c r="R445" i="15" s="1"/>
  <c r="Q201" i="15"/>
  <c r="R201" i="15" s="1"/>
  <c r="Q294" i="15"/>
  <c r="R294" i="15" s="1"/>
  <c r="Q46" i="15"/>
  <c r="R46" i="15" s="1"/>
  <c r="Q384" i="15"/>
  <c r="R384" i="15" s="1"/>
  <c r="Q141" i="15"/>
  <c r="R141" i="15" s="1"/>
  <c r="Q232" i="15"/>
  <c r="R232" i="15" s="1"/>
  <c r="Q324" i="15"/>
  <c r="R324" i="15" s="1"/>
  <c r="Q78" i="15"/>
  <c r="R78" i="15" s="1"/>
  <c r="Q78" i="11"/>
  <c r="R78" i="11" s="1"/>
  <c r="Q14" i="11"/>
  <c r="R14" i="11" s="1"/>
  <c r="Q110" i="11"/>
  <c r="R110" i="11" s="1"/>
  <c r="Q46" i="11"/>
  <c r="R46" i="11" s="1"/>
  <c r="N329" i="21"/>
  <c r="O297" i="21"/>
  <c r="I14" i="21"/>
  <c r="N335" i="21"/>
  <c r="O335" i="21" s="1"/>
  <c r="O303" i="21"/>
  <c r="N334" i="21"/>
  <c r="O334" i="21" s="1"/>
  <c r="O302" i="21"/>
  <c r="I48" i="21"/>
  <c r="I265" i="21"/>
  <c r="I173" i="21"/>
  <c r="I447" i="21"/>
  <c r="I295" i="21"/>
  <c r="N360" i="21"/>
  <c r="O328" i="21"/>
  <c r="N357" i="21"/>
  <c r="O325" i="21"/>
  <c r="N391" i="21"/>
  <c r="O359" i="21"/>
  <c r="I357" i="21"/>
  <c r="I146" i="18"/>
  <c r="N363" i="18"/>
  <c r="O331" i="18"/>
  <c r="N330" i="18"/>
  <c r="O298" i="18"/>
  <c r="I16" i="18"/>
  <c r="I386" i="18"/>
  <c r="I264" i="18"/>
  <c r="I202" i="18"/>
  <c r="N335" i="18"/>
  <c r="O335" i="18" s="1"/>
  <c r="O303" i="18"/>
  <c r="I416" i="18"/>
  <c r="N329" i="18"/>
  <c r="O297" i="18"/>
  <c r="N359" i="18"/>
  <c r="O327" i="18"/>
  <c r="N333" i="18"/>
  <c r="O301" i="18"/>
  <c r="I325" i="18"/>
  <c r="N326" i="18"/>
  <c r="O294" i="18"/>
  <c r="I49" i="18"/>
  <c r="I80" i="15"/>
  <c r="N421" i="15"/>
  <c r="O389" i="15"/>
  <c r="I203" i="15"/>
  <c r="N424" i="15"/>
  <c r="O392" i="15"/>
  <c r="I48" i="15"/>
  <c r="N335" i="15"/>
  <c r="O335" i="15" s="1"/>
  <c r="O303" i="15"/>
  <c r="I15" i="15"/>
  <c r="N452" i="15"/>
  <c r="O452" i="15" s="1"/>
  <c r="O420" i="15"/>
  <c r="N334" i="15"/>
  <c r="O334" i="15" s="1"/>
  <c r="O302" i="15"/>
  <c r="I295" i="15"/>
  <c r="N329" i="15"/>
  <c r="O297" i="15"/>
  <c r="N362" i="15"/>
  <c r="O330" i="15"/>
  <c r="I111" i="15"/>
  <c r="I233" i="15"/>
  <c r="N330" i="11"/>
  <c r="O298" i="11"/>
  <c r="O296" i="11"/>
  <c r="N328" i="11"/>
  <c r="N450" i="11"/>
  <c r="O450" i="11" s="1"/>
  <c r="O418" i="11"/>
  <c r="N333" i="11"/>
  <c r="O301" i="11"/>
  <c r="N364" i="11"/>
  <c r="O364" i="11" s="1"/>
  <c r="O332" i="11"/>
  <c r="O423" i="11"/>
  <c r="N455" i="11"/>
  <c r="O455" i="11" s="1"/>
  <c r="N325" i="11"/>
  <c r="O293" i="11"/>
  <c r="O303" i="11"/>
  <c r="N335" i="11"/>
  <c r="O335" i="11" s="1"/>
  <c r="N331" i="11"/>
  <c r="O299" i="11"/>
  <c r="I447" i="11"/>
  <c r="I416" i="11"/>
  <c r="I386" i="11"/>
  <c r="I264" i="11"/>
  <c r="I296" i="11"/>
  <c r="I235" i="11"/>
  <c r="I173" i="11"/>
  <c r="I79" i="11"/>
  <c r="I48" i="11"/>
  <c r="I16" i="11"/>
  <c r="I111" i="11"/>
  <c r="O80" i="5"/>
  <c r="O15" i="5"/>
  <c r="O50" i="5"/>
  <c r="I447" i="15" l="1"/>
  <c r="I356" i="18"/>
  <c r="I265" i="15"/>
  <c r="I389" i="21"/>
  <c r="I296" i="18"/>
  <c r="N453" i="18"/>
  <c r="O453" i="18" s="1"/>
  <c r="I173" i="15"/>
  <c r="I236" i="18"/>
  <c r="I81" i="18"/>
  <c r="I326" i="15"/>
  <c r="I114" i="21"/>
  <c r="I448" i="18"/>
  <c r="I386" i="15"/>
  <c r="I146" i="15"/>
  <c r="I416" i="15"/>
  <c r="I144" i="11"/>
  <c r="I356" i="15"/>
  <c r="I80" i="21"/>
  <c r="I174" i="18"/>
  <c r="I203" i="21"/>
  <c r="I326" i="21"/>
  <c r="I235" i="21"/>
  <c r="I203" i="11"/>
  <c r="I356" i="11"/>
  <c r="I145" i="21"/>
  <c r="I416" i="21"/>
  <c r="I326" i="11"/>
  <c r="I113" i="18"/>
  <c r="I78" i="5"/>
  <c r="Q264" i="21"/>
  <c r="R264" i="21" s="1"/>
  <c r="Q355" i="21"/>
  <c r="R355" i="21" s="1"/>
  <c r="Q111" i="21"/>
  <c r="R111" i="21" s="1"/>
  <c r="Q446" i="21"/>
  <c r="R446" i="21" s="1"/>
  <c r="Q202" i="21"/>
  <c r="R202" i="21" s="1"/>
  <c r="Q295" i="21"/>
  <c r="R295" i="21" s="1"/>
  <c r="Q47" i="21"/>
  <c r="R47" i="21" s="1"/>
  <c r="Q385" i="21"/>
  <c r="R385" i="21" s="1"/>
  <c r="Q142" i="21"/>
  <c r="R142" i="21" s="1"/>
  <c r="Q233" i="21"/>
  <c r="R233" i="21" s="1"/>
  <c r="Q325" i="21"/>
  <c r="R325" i="21" s="1"/>
  <c r="Q79" i="21"/>
  <c r="R79" i="21" s="1"/>
  <c r="Q415" i="21"/>
  <c r="R415" i="21" s="1"/>
  <c r="Q172" i="21"/>
  <c r="R172" i="21" s="1"/>
  <c r="Q15" i="21"/>
  <c r="R15" i="21" s="1"/>
  <c r="Q264" i="18"/>
  <c r="R264" i="18" s="1"/>
  <c r="Q355" i="18"/>
  <c r="R355" i="18" s="1"/>
  <c r="Q111" i="18"/>
  <c r="R111" i="18" s="1"/>
  <c r="Q446" i="18"/>
  <c r="R446" i="18" s="1"/>
  <c r="Q202" i="18"/>
  <c r="R202" i="18" s="1"/>
  <c r="Q295" i="18"/>
  <c r="R295" i="18" s="1"/>
  <c r="Q47" i="18"/>
  <c r="R47" i="18" s="1"/>
  <c r="Q385" i="18"/>
  <c r="R385" i="18" s="1"/>
  <c r="Q142" i="18"/>
  <c r="R142" i="18" s="1"/>
  <c r="Q233" i="18"/>
  <c r="R233" i="18" s="1"/>
  <c r="Q325" i="18"/>
  <c r="R325" i="18" s="1"/>
  <c r="Q79" i="18"/>
  <c r="R79" i="18" s="1"/>
  <c r="Q415" i="18"/>
  <c r="R415" i="18" s="1"/>
  <c r="Q172" i="18"/>
  <c r="R172" i="18" s="1"/>
  <c r="Q15" i="18"/>
  <c r="R15" i="18" s="1"/>
  <c r="Q16" i="5"/>
  <c r="R16" i="5" s="1"/>
  <c r="Q112" i="5"/>
  <c r="R112" i="5" s="1"/>
  <c r="Q48" i="5"/>
  <c r="R48" i="5" s="1"/>
  <c r="Q80" i="5"/>
  <c r="R80" i="5" s="1"/>
  <c r="Q325" i="11"/>
  <c r="R325" i="11" s="1"/>
  <c r="Q415" i="11"/>
  <c r="R415" i="11" s="1"/>
  <c r="Q172" i="11"/>
  <c r="R172" i="11" s="1"/>
  <c r="Q264" i="11"/>
  <c r="R264" i="11" s="1"/>
  <c r="Q355" i="11"/>
  <c r="R355" i="11" s="1"/>
  <c r="Q446" i="11"/>
  <c r="R446" i="11" s="1"/>
  <c r="Q202" i="11"/>
  <c r="R202" i="11" s="1"/>
  <c r="Q295" i="11"/>
  <c r="R295" i="11" s="1"/>
  <c r="Q385" i="11"/>
  <c r="R385" i="11" s="1"/>
  <c r="Q142" i="11"/>
  <c r="R142" i="11" s="1"/>
  <c r="Q233" i="11"/>
  <c r="R233" i="11" s="1"/>
  <c r="Q264" i="15"/>
  <c r="R264" i="15" s="1"/>
  <c r="Q355" i="15"/>
  <c r="R355" i="15" s="1"/>
  <c r="Q111" i="15"/>
  <c r="R111" i="15" s="1"/>
  <c r="Q446" i="15"/>
  <c r="R446" i="15" s="1"/>
  <c r="Q202" i="15"/>
  <c r="R202" i="15" s="1"/>
  <c r="Q295" i="15"/>
  <c r="R295" i="15" s="1"/>
  <c r="Q47" i="15"/>
  <c r="R47" i="15" s="1"/>
  <c r="Q385" i="15"/>
  <c r="R385" i="15" s="1"/>
  <c r="Q142" i="15"/>
  <c r="R142" i="15" s="1"/>
  <c r="Q233" i="15"/>
  <c r="R233" i="15" s="1"/>
  <c r="Q325" i="15"/>
  <c r="R325" i="15" s="1"/>
  <c r="Q79" i="15"/>
  <c r="R79" i="15" s="1"/>
  <c r="Q415" i="15"/>
  <c r="R415" i="15" s="1"/>
  <c r="Q172" i="15"/>
  <c r="R172" i="15" s="1"/>
  <c r="Q15" i="15"/>
  <c r="R15" i="15" s="1"/>
  <c r="Q15" i="11"/>
  <c r="R15" i="11" s="1"/>
  <c r="Q111" i="11"/>
  <c r="R111" i="11" s="1"/>
  <c r="Q47" i="11"/>
  <c r="R47" i="11" s="1"/>
  <c r="Q79" i="11"/>
  <c r="R79" i="11" s="1"/>
  <c r="N423" i="21"/>
  <c r="O391" i="21"/>
  <c r="N389" i="21"/>
  <c r="O357" i="21"/>
  <c r="I15" i="21"/>
  <c r="I358" i="21"/>
  <c r="N361" i="21"/>
  <c r="O329" i="21"/>
  <c r="I266" i="21"/>
  <c r="I296" i="21"/>
  <c r="I174" i="21"/>
  <c r="I49" i="21"/>
  <c r="N392" i="21"/>
  <c r="O360" i="21"/>
  <c r="I448" i="21"/>
  <c r="I387" i="18"/>
  <c r="N358" i="18"/>
  <c r="O326" i="18"/>
  <c r="N365" i="18"/>
  <c r="O365" i="18" s="1"/>
  <c r="O333" i="18"/>
  <c r="N362" i="18"/>
  <c r="O330" i="18"/>
  <c r="N391" i="18"/>
  <c r="O359" i="18"/>
  <c r="I50" i="18"/>
  <c r="N361" i="18"/>
  <c r="O329" i="18"/>
  <c r="I203" i="18"/>
  <c r="I326" i="18"/>
  <c r="N395" i="18"/>
  <c r="O395" i="18" s="1"/>
  <c r="O363" i="18"/>
  <c r="I265" i="18"/>
  <c r="I147" i="18"/>
  <c r="I417" i="18"/>
  <c r="I17" i="18"/>
  <c r="I16" i="15"/>
  <c r="N456" i="15"/>
  <c r="O456" i="15" s="1"/>
  <c r="O424" i="15"/>
  <c r="N394" i="15"/>
  <c r="O394" i="15" s="1"/>
  <c r="O362" i="15"/>
  <c r="I112" i="15"/>
  <c r="N361" i="15"/>
  <c r="O329" i="15"/>
  <c r="I204" i="15"/>
  <c r="I234" i="15"/>
  <c r="I49" i="15"/>
  <c r="I296" i="15"/>
  <c r="I81" i="15"/>
  <c r="N453" i="15"/>
  <c r="O453" i="15" s="1"/>
  <c r="O421" i="15"/>
  <c r="N360" i="11"/>
  <c r="O328" i="11"/>
  <c r="N357" i="11"/>
  <c r="O325" i="11"/>
  <c r="N363" i="11"/>
  <c r="O331" i="11"/>
  <c r="N365" i="11"/>
  <c r="O365" i="11" s="1"/>
  <c r="O333" i="11"/>
  <c r="N362" i="11"/>
  <c r="O330" i="11"/>
  <c r="I448" i="11"/>
  <c r="I417" i="11"/>
  <c r="I387" i="11"/>
  <c r="I265" i="11"/>
  <c r="I297" i="11"/>
  <c r="I236" i="11"/>
  <c r="I174" i="11"/>
  <c r="I112" i="11"/>
  <c r="I17" i="11"/>
  <c r="I49" i="11"/>
  <c r="I80" i="11"/>
  <c r="O81" i="5"/>
  <c r="O16" i="5"/>
  <c r="O51" i="5"/>
  <c r="I448" i="15" l="1"/>
  <c r="I357" i="18"/>
  <c r="I266" i="15"/>
  <c r="I390" i="21"/>
  <c r="I297" i="18"/>
  <c r="I174" i="15"/>
  <c r="I115" i="21"/>
  <c r="I237" i="18"/>
  <c r="I82" i="18"/>
  <c r="I387" i="15"/>
  <c r="I327" i="15"/>
  <c r="I449" i="18"/>
  <c r="I147" i="15"/>
  <c r="I417" i="15"/>
  <c r="I145" i="11"/>
  <c r="I357" i="15"/>
  <c r="I175" i="18"/>
  <c r="I81" i="21"/>
  <c r="I204" i="21"/>
  <c r="I236" i="21"/>
  <c r="I327" i="21"/>
  <c r="I204" i="11"/>
  <c r="I79" i="5"/>
  <c r="I114" i="18"/>
  <c r="I327" i="11"/>
  <c r="I417" i="21"/>
  <c r="I146" i="21"/>
  <c r="I357" i="11"/>
  <c r="Q356" i="21"/>
  <c r="R356" i="21" s="1"/>
  <c r="Q112" i="21"/>
  <c r="R112" i="21" s="1"/>
  <c r="Q447" i="21"/>
  <c r="R447" i="21" s="1"/>
  <c r="Q203" i="21"/>
  <c r="R203" i="21" s="1"/>
  <c r="Q296" i="21"/>
  <c r="R296" i="21" s="1"/>
  <c r="Q48" i="21"/>
  <c r="R48" i="21" s="1"/>
  <c r="Q386" i="21"/>
  <c r="R386" i="21" s="1"/>
  <c r="Q143" i="21"/>
  <c r="R143" i="21" s="1"/>
  <c r="Q234" i="21"/>
  <c r="R234" i="21" s="1"/>
  <c r="Q326" i="21"/>
  <c r="R326" i="21" s="1"/>
  <c r="Q80" i="21"/>
  <c r="R80" i="21" s="1"/>
  <c r="Q416" i="21"/>
  <c r="R416" i="21" s="1"/>
  <c r="Q173" i="21"/>
  <c r="R173" i="21" s="1"/>
  <c r="Q16" i="21"/>
  <c r="R16" i="21" s="1"/>
  <c r="Q265" i="21"/>
  <c r="R265" i="21" s="1"/>
  <c r="Q356" i="18"/>
  <c r="R356" i="18" s="1"/>
  <c r="Q112" i="18"/>
  <c r="R112" i="18" s="1"/>
  <c r="Q447" i="18"/>
  <c r="R447" i="18" s="1"/>
  <c r="Q203" i="18"/>
  <c r="R203" i="18" s="1"/>
  <c r="Q296" i="18"/>
  <c r="R296" i="18" s="1"/>
  <c r="Q48" i="18"/>
  <c r="R48" i="18" s="1"/>
  <c r="Q386" i="18"/>
  <c r="R386" i="18" s="1"/>
  <c r="Q143" i="18"/>
  <c r="R143" i="18" s="1"/>
  <c r="Q234" i="18"/>
  <c r="R234" i="18" s="1"/>
  <c r="Q326" i="18"/>
  <c r="R326" i="18" s="1"/>
  <c r="Q80" i="18"/>
  <c r="R80" i="18" s="1"/>
  <c r="Q416" i="18"/>
  <c r="R416" i="18" s="1"/>
  <c r="Q173" i="18"/>
  <c r="R173" i="18" s="1"/>
  <c r="Q16" i="18"/>
  <c r="R16" i="18" s="1"/>
  <c r="Q265" i="18"/>
  <c r="R265" i="18" s="1"/>
  <c r="Q17" i="5"/>
  <c r="R17" i="5" s="1"/>
  <c r="Q81" i="5"/>
  <c r="R81" i="5" s="1"/>
  <c r="Q113" i="5"/>
  <c r="R113" i="5" s="1"/>
  <c r="Q49" i="5"/>
  <c r="R49" i="5" s="1"/>
  <c r="Q234" i="11"/>
  <c r="R234" i="11" s="1"/>
  <c r="Q326" i="11"/>
  <c r="R326" i="11" s="1"/>
  <c r="Q416" i="11"/>
  <c r="R416" i="11" s="1"/>
  <c r="Q173" i="11"/>
  <c r="R173" i="11" s="1"/>
  <c r="Q265" i="11"/>
  <c r="R265" i="11" s="1"/>
  <c r="Q356" i="11"/>
  <c r="R356" i="11" s="1"/>
  <c r="Q447" i="11"/>
  <c r="R447" i="11" s="1"/>
  <c r="Q203" i="11"/>
  <c r="R203" i="11" s="1"/>
  <c r="Q296" i="11"/>
  <c r="R296" i="11" s="1"/>
  <c r="Q386" i="11"/>
  <c r="R386" i="11" s="1"/>
  <c r="Q143" i="11"/>
  <c r="R143" i="11" s="1"/>
  <c r="Q356" i="15"/>
  <c r="R356" i="15" s="1"/>
  <c r="Q112" i="15"/>
  <c r="R112" i="15" s="1"/>
  <c r="Q447" i="15"/>
  <c r="R447" i="15" s="1"/>
  <c r="Q203" i="15"/>
  <c r="R203" i="15" s="1"/>
  <c r="Q296" i="15"/>
  <c r="R296" i="15" s="1"/>
  <c r="Q48" i="15"/>
  <c r="R48" i="15" s="1"/>
  <c r="Q386" i="15"/>
  <c r="R386" i="15" s="1"/>
  <c r="Q143" i="15"/>
  <c r="R143" i="15" s="1"/>
  <c r="Q234" i="15"/>
  <c r="R234" i="15" s="1"/>
  <c r="Q326" i="15"/>
  <c r="R326" i="15" s="1"/>
  <c r="Q80" i="15"/>
  <c r="R80" i="15" s="1"/>
  <c r="Q416" i="15"/>
  <c r="R416" i="15" s="1"/>
  <c r="Q173" i="15"/>
  <c r="R173" i="15" s="1"/>
  <c r="Q16" i="15"/>
  <c r="R16" i="15" s="1"/>
  <c r="Q265" i="15"/>
  <c r="R265" i="15" s="1"/>
  <c r="Q112" i="11"/>
  <c r="R112" i="11" s="1"/>
  <c r="Q48" i="11"/>
  <c r="R48" i="11" s="1"/>
  <c r="Q80" i="11"/>
  <c r="R80" i="11" s="1"/>
  <c r="Q16" i="11"/>
  <c r="R16" i="11" s="1"/>
  <c r="I267" i="21"/>
  <c r="N393" i="21"/>
  <c r="O361" i="21"/>
  <c r="I16" i="21"/>
  <c r="N421" i="21"/>
  <c r="O389" i="21"/>
  <c r="I175" i="21"/>
  <c r="I297" i="21"/>
  <c r="N424" i="21"/>
  <c r="O392" i="21"/>
  <c r="I359" i="21"/>
  <c r="I449" i="21"/>
  <c r="I50" i="21"/>
  <c r="N455" i="21"/>
  <c r="O455" i="21" s="1"/>
  <c r="O423" i="21"/>
  <c r="I388" i="18"/>
  <c r="I204" i="18"/>
  <c r="I51" i="18"/>
  <c r="N390" i="18"/>
  <c r="O358" i="18"/>
  <c r="I327" i="18"/>
  <c r="I266" i="18"/>
  <c r="I18" i="18"/>
  <c r="I148" i="18"/>
  <c r="N394" i="18"/>
  <c r="O394" i="18" s="1"/>
  <c r="O362" i="18"/>
  <c r="I418" i="18"/>
  <c r="N393" i="18"/>
  <c r="O361" i="18"/>
  <c r="N423" i="18"/>
  <c r="O391" i="18"/>
  <c r="I50" i="15"/>
  <c r="I235" i="15"/>
  <c r="N393" i="15"/>
  <c r="O361" i="15"/>
  <c r="I82" i="15"/>
  <c r="I297" i="15"/>
  <c r="I205" i="15"/>
  <c r="I113" i="15"/>
  <c r="I17" i="15"/>
  <c r="N392" i="11"/>
  <c r="O360" i="11"/>
  <c r="N394" i="11"/>
  <c r="O394" i="11" s="1"/>
  <c r="O362" i="11"/>
  <c r="N389" i="11"/>
  <c r="O357" i="11"/>
  <c r="N395" i="11"/>
  <c r="O395" i="11" s="1"/>
  <c r="O363" i="11"/>
  <c r="I449" i="11"/>
  <c r="I418" i="11"/>
  <c r="I388" i="11"/>
  <c r="I266" i="11"/>
  <c r="I298" i="11"/>
  <c r="I237" i="11"/>
  <c r="I175" i="11"/>
  <c r="I113" i="11"/>
  <c r="I18" i="11"/>
  <c r="I81" i="11"/>
  <c r="I50" i="11"/>
  <c r="O82" i="5"/>
  <c r="O17" i="5"/>
  <c r="O52" i="5"/>
  <c r="I449" i="15" l="1"/>
  <c r="I358" i="18"/>
  <c r="I267" i="15"/>
  <c r="I391" i="21"/>
  <c r="I298" i="18"/>
  <c r="I175" i="15"/>
  <c r="I116" i="21"/>
  <c r="I238" i="18"/>
  <c r="I450" i="18"/>
  <c r="I388" i="15"/>
  <c r="I83" i="18"/>
  <c r="I328" i="15"/>
  <c r="I148" i="15"/>
  <c r="I418" i="15"/>
  <c r="I146" i="11"/>
  <c r="I358" i="15"/>
  <c r="I205" i="21"/>
  <c r="I176" i="18"/>
  <c r="I82" i="21"/>
  <c r="I328" i="21"/>
  <c r="I237" i="21"/>
  <c r="I205" i="11"/>
  <c r="I328" i="11"/>
  <c r="I115" i="18"/>
  <c r="I80" i="5"/>
  <c r="I358" i="11"/>
  <c r="I147" i="21"/>
  <c r="I418" i="21"/>
  <c r="Q448" i="21"/>
  <c r="R448" i="21" s="1"/>
  <c r="Q204" i="21"/>
  <c r="R204" i="21" s="1"/>
  <c r="Q297" i="21"/>
  <c r="R297" i="21" s="1"/>
  <c r="Q49" i="21"/>
  <c r="R49" i="21" s="1"/>
  <c r="Q387" i="21"/>
  <c r="R387" i="21" s="1"/>
  <c r="Q144" i="21"/>
  <c r="R144" i="21" s="1"/>
  <c r="Q235" i="21"/>
  <c r="R235" i="21" s="1"/>
  <c r="Q327" i="21"/>
  <c r="R327" i="21" s="1"/>
  <c r="Q81" i="21"/>
  <c r="R81" i="21" s="1"/>
  <c r="Q417" i="21"/>
  <c r="R417" i="21" s="1"/>
  <c r="Q174" i="21"/>
  <c r="R174" i="21" s="1"/>
  <c r="Q17" i="21"/>
  <c r="R17" i="21" s="1"/>
  <c r="Q266" i="21"/>
  <c r="R266" i="21" s="1"/>
  <c r="Q357" i="21"/>
  <c r="R357" i="21" s="1"/>
  <c r="Q113" i="21"/>
  <c r="R113" i="21" s="1"/>
  <c r="Q448" i="18"/>
  <c r="R448" i="18" s="1"/>
  <c r="Q204" i="18"/>
  <c r="R204" i="18" s="1"/>
  <c r="Q297" i="18"/>
  <c r="R297" i="18" s="1"/>
  <c r="Q49" i="18"/>
  <c r="R49" i="18" s="1"/>
  <c r="Q387" i="18"/>
  <c r="R387" i="18" s="1"/>
  <c r="Q144" i="18"/>
  <c r="R144" i="18" s="1"/>
  <c r="Q235" i="18"/>
  <c r="R235" i="18" s="1"/>
  <c r="Q327" i="18"/>
  <c r="R327" i="18" s="1"/>
  <c r="Q81" i="18"/>
  <c r="R81" i="18" s="1"/>
  <c r="Q417" i="18"/>
  <c r="R417" i="18" s="1"/>
  <c r="Q174" i="18"/>
  <c r="R174" i="18" s="1"/>
  <c r="Q17" i="18"/>
  <c r="R17" i="18" s="1"/>
  <c r="Q266" i="18"/>
  <c r="R266" i="18" s="1"/>
  <c r="Q357" i="18"/>
  <c r="R357" i="18" s="1"/>
  <c r="Q113" i="18"/>
  <c r="R113" i="18" s="1"/>
  <c r="Q18" i="5"/>
  <c r="R18" i="5" s="1"/>
  <c r="Q82" i="5"/>
  <c r="R82" i="5" s="1"/>
  <c r="Q114" i="5"/>
  <c r="R114" i="5" s="1"/>
  <c r="Q50" i="5"/>
  <c r="R50" i="5" s="1"/>
  <c r="Q387" i="11"/>
  <c r="R387" i="11" s="1"/>
  <c r="Q144" i="11"/>
  <c r="R144" i="11" s="1"/>
  <c r="Q235" i="11"/>
  <c r="R235" i="11" s="1"/>
  <c r="Q327" i="11"/>
  <c r="R327" i="11" s="1"/>
  <c r="Q417" i="11"/>
  <c r="R417" i="11" s="1"/>
  <c r="Q174" i="11"/>
  <c r="R174" i="11" s="1"/>
  <c r="Q266" i="11"/>
  <c r="R266" i="11" s="1"/>
  <c r="Q357" i="11"/>
  <c r="R357" i="11" s="1"/>
  <c r="Q448" i="11"/>
  <c r="R448" i="11" s="1"/>
  <c r="Q204" i="11"/>
  <c r="R204" i="11" s="1"/>
  <c r="Q297" i="11"/>
  <c r="R297" i="11" s="1"/>
  <c r="Q448" i="15"/>
  <c r="R448" i="15" s="1"/>
  <c r="Q204" i="15"/>
  <c r="R204" i="15" s="1"/>
  <c r="Q297" i="15"/>
  <c r="R297" i="15" s="1"/>
  <c r="Q49" i="15"/>
  <c r="R49" i="15" s="1"/>
  <c r="Q387" i="15"/>
  <c r="R387" i="15" s="1"/>
  <c r="Q144" i="15"/>
  <c r="R144" i="15" s="1"/>
  <c r="Q235" i="15"/>
  <c r="R235" i="15" s="1"/>
  <c r="Q327" i="15"/>
  <c r="R327" i="15" s="1"/>
  <c r="Q81" i="15"/>
  <c r="R81" i="15" s="1"/>
  <c r="Q417" i="15"/>
  <c r="R417" i="15" s="1"/>
  <c r="Q174" i="15"/>
  <c r="R174" i="15" s="1"/>
  <c r="Q17" i="15"/>
  <c r="R17" i="15" s="1"/>
  <c r="Q266" i="15"/>
  <c r="R266" i="15" s="1"/>
  <c r="Q357" i="15"/>
  <c r="R357" i="15" s="1"/>
  <c r="Q113" i="15"/>
  <c r="R113" i="15" s="1"/>
  <c r="Q113" i="11"/>
  <c r="R113" i="11" s="1"/>
  <c r="Q49" i="11"/>
  <c r="R49" i="11" s="1"/>
  <c r="Q81" i="11"/>
  <c r="R81" i="11" s="1"/>
  <c r="Q17" i="11"/>
  <c r="R17" i="11" s="1"/>
  <c r="I51" i="21"/>
  <c r="I360" i="21"/>
  <c r="I450" i="21"/>
  <c r="N453" i="21"/>
  <c r="O453" i="21" s="1"/>
  <c r="O421" i="21"/>
  <c r="I268" i="21"/>
  <c r="N425" i="21"/>
  <c r="O425" i="21" s="1"/>
  <c r="O393" i="21"/>
  <c r="I176" i="21"/>
  <c r="I298" i="21"/>
  <c r="N456" i="21"/>
  <c r="O456" i="21" s="1"/>
  <c r="O424" i="21"/>
  <c r="I17" i="21"/>
  <c r="N425" i="18"/>
  <c r="O425" i="18" s="1"/>
  <c r="O393" i="18"/>
  <c r="I52" i="18"/>
  <c r="I389" i="18"/>
  <c r="N455" i="18"/>
  <c r="O455" i="18" s="1"/>
  <c r="O423" i="18"/>
  <c r="I267" i="18"/>
  <c r="I328" i="18"/>
  <c r="I419" i="18"/>
  <c r="I149" i="18"/>
  <c r="I19" i="18"/>
  <c r="N422" i="18"/>
  <c r="O390" i="18"/>
  <c r="I205" i="18"/>
  <c r="I114" i="15"/>
  <c r="I236" i="15"/>
  <c r="I298" i="15"/>
  <c r="N425" i="15"/>
  <c r="O425" i="15" s="1"/>
  <c r="O393" i="15"/>
  <c r="I83" i="15"/>
  <c r="I18" i="15"/>
  <c r="I206" i="15"/>
  <c r="I51" i="15"/>
  <c r="N421" i="11"/>
  <c r="O389" i="11"/>
  <c r="N424" i="11"/>
  <c r="O392" i="11"/>
  <c r="I450" i="11"/>
  <c r="I419" i="11"/>
  <c r="I389" i="11"/>
  <c r="I267" i="11"/>
  <c r="I299" i="11"/>
  <c r="I238" i="11"/>
  <c r="I176" i="11"/>
  <c r="I114" i="11"/>
  <c r="I82" i="11"/>
  <c r="I19" i="11"/>
  <c r="I51" i="11"/>
  <c r="O83" i="5"/>
  <c r="O18" i="5"/>
  <c r="O53" i="5"/>
  <c r="I450" i="15" l="1"/>
  <c r="I268" i="15"/>
  <c r="I359" i="18"/>
  <c r="I392" i="21"/>
  <c r="I299" i="18"/>
  <c r="I176" i="15"/>
  <c r="I239" i="18"/>
  <c r="I117" i="21"/>
  <c r="I389" i="15"/>
  <c r="I451" i="18"/>
  <c r="I329" i="15"/>
  <c r="I84" i="18"/>
  <c r="I419" i="15"/>
  <c r="I149" i="15"/>
  <c r="I147" i="11"/>
  <c r="I206" i="21"/>
  <c r="I359" i="15"/>
  <c r="I177" i="18"/>
  <c r="I83" i="21"/>
  <c r="I238" i="21"/>
  <c r="I329" i="21"/>
  <c r="I206" i="11"/>
  <c r="I329" i="11"/>
  <c r="I148" i="21"/>
  <c r="I359" i="11"/>
  <c r="I81" i="5"/>
  <c r="I419" i="21"/>
  <c r="I116" i="18"/>
  <c r="Q298" i="21"/>
  <c r="R298" i="21" s="1"/>
  <c r="Q50" i="21"/>
  <c r="R50" i="21" s="1"/>
  <c r="Q388" i="21"/>
  <c r="R388" i="21" s="1"/>
  <c r="Q145" i="21"/>
  <c r="R145" i="21" s="1"/>
  <c r="Q236" i="21"/>
  <c r="R236" i="21" s="1"/>
  <c r="Q328" i="21"/>
  <c r="R328" i="21" s="1"/>
  <c r="Q82" i="21"/>
  <c r="R82" i="21" s="1"/>
  <c r="Q418" i="21"/>
  <c r="R418" i="21" s="1"/>
  <c r="Q175" i="21"/>
  <c r="R175" i="21" s="1"/>
  <c r="Q18" i="21"/>
  <c r="R18" i="21" s="1"/>
  <c r="Q267" i="21"/>
  <c r="R267" i="21" s="1"/>
  <c r="Q358" i="21"/>
  <c r="R358" i="21" s="1"/>
  <c r="Q114" i="21"/>
  <c r="R114" i="21" s="1"/>
  <c r="Q449" i="21"/>
  <c r="R449" i="21" s="1"/>
  <c r="Q205" i="21"/>
  <c r="R205" i="21" s="1"/>
  <c r="Q298" i="18"/>
  <c r="R298" i="18" s="1"/>
  <c r="Q50" i="18"/>
  <c r="R50" i="18" s="1"/>
  <c r="Q388" i="18"/>
  <c r="R388" i="18" s="1"/>
  <c r="Q145" i="18"/>
  <c r="R145" i="18" s="1"/>
  <c r="Q236" i="18"/>
  <c r="R236" i="18" s="1"/>
  <c r="Q328" i="18"/>
  <c r="R328" i="18" s="1"/>
  <c r="Q82" i="18"/>
  <c r="R82" i="18" s="1"/>
  <c r="Q418" i="18"/>
  <c r="R418" i="18" s="1"/>
  <c r="Q175" i="18"/>
  <c r="R175" i="18" s="1"/>
  <c r="Q18" i="18"/>
  <c r="R18" i="18" s="1"/>
  <c r="Q267" i="18"/>
  <c r="R267" i="18" s="1"/>
  <c r="Q358" i="18"/>
  <c r="R358" i="18" s="1"/>
  <c r="Q114" i="18"/>
  <c r="R114" i="18" s="1"/>
  <c r="Q449" i="18"/>
  <c r="R449" i="18" s="1"/>
  <c r="Q205" i="18"/>
  <c r="R205" i="18" s="1"/>
  <c r="Q19" i="5"/>
  <c r="R19" i="5" s="1"/>
  <c r="Q51" i="5"/>
  <c r="R51" i="5" s="1"/>
  <c r="Q83" i="5"/>
  <c r="R83" i="5" s="1"/>
  <c r="Q115" i="5"/>
  <c r="R115" i="5" s="1"/>
  <c r="Q298" i="11"/>
  <c r="R298" i="11" s="1"/>
  <c r="Q388" i="11"/>
  <c r="R388" i="11" s="1"/>
  <c r="Q145" i="11"/>
  <c r="R145" i="11" s="1"/>
  <c r="Q236" i="11"/>
  <c r="R236" i="11" s="1"/>
  <c r="Q328" i="11"/>
  <c r="R328" i="11" s="1"/>
  <c r="Q418" i="11"/>
  <c r="R418" i="11" s="1"/>
  <c r="Q175" i="11"/>
  <c r="R175" i="11" s="1"/>
  <c r="Q267" i="11"/>
  <c r="R267" i="11" s="1"/>
  <c r="Q358" i="11"/>
  <c r="R358" i="11" s="1"/>
  <c r="Q449" i="11"/>
  <c r="R449" i="11" s="1"/>
  <c r="Q205" i="11"/>
  <c r="R205" i="11" s="1"/>
  <c r="Q298" i="15"/>
  <c r="R298" i="15" s="1"/>
  <c r="Q50" i="15"/>
  <c r="R50" i="15" s="1"/>
  <c r="Q388" i="15"/>
  <c r="R388" i="15" s="1"/>
  <c r="Q145" i="15"/>
  <c r="R145" i="15" s="1"/>
  <c r="Q236" i="15"/>
  <c r="R236" i="15" s="1"/>
  <c r="Q328" i="15"/>
  <c r="R328" i="15" s="1"/>
  <c r="Q82" i="15"/>
  <c r="R82" i="15" s="1"/>
  <c r="Q418" i="15"/>
  <c r="R418" i="15" s="1"/>
  <c r="Q175" i="15"/>
  <c r="R175" i="15" s="1"/>
  <c r="Q18" i="15"/>
  <c r="R18" i="15" s="1"/>
  <c r="Q267" i="15"/>
  <c r="R267" i="15" s="1"/>
  <c r="Q358" i="15"/>
  <c r="R358" i="15" s="1"/>
  <c r="Q114" i="15"/>
  <c r="R114" i="15" s="1"/>
  <c r="Q449" i="15"/>
  <c r="R449" i="15" s="1"/>
  <c r="Q205" i="15"/>
  <c r="R205" i="15" s="1"/>
  <c r="Q50" i="11"/>
  <c r="R50" i="11" s="1"/>
  <c r="Q82" i="11"/>
  <c r="R82" i="11" s="1"/>
  <c r="Q18" i="11"/>
  <c r="R18" i="11" s="1"/>
  <c r="Q114" i="11"/>
  <c r="R114" i="11" s="1"/>
  <c r="I18" i="21"/>
  <c r="I299" i="21"/>
  <c r="I451" i="21"/>
  <c r="I177" i="21"/>
  <c r="I269" i="21"/>
  <c r="I361" i="21"/>
  <c r="I52" i="21"/>
  <c r="I20" i="18"/>
  <c r="I420" i="18"/>
  <c r="I329" i="18"/>
  <c r="I268" i="18"/>
  <c r="I53" i="18"/>
  <c r="N454" i="18"/>
  <c r="O454" i="18" s="1"/>
  <c r="O422" i="18"/>
  <c r="I150" i="18"/>
  <c r="I390" i="18"/>
  <c r="I206" i="18"/>
  <c r="I19" i="15"/>
  <c r="I52" i="15"/>
  <c r="I115" i="15"/>
  <c r="I237" i="15"/>
  <c r="I299" i="15"/>
  <c r="I84" i="15"/>
  <c r="I207" i="15"/>
  <c r="N453" i="11"/>
  <c r="O453" i="11" s="1"/>
  <c r="O421" i="11"/>
  <c r="O424" i="11"/>
  <c r="N456" i="11"/>
  <c r="O456" i="11" s="1"/>
  <c r="I451" i="11"/>
  <c r="I420" i="11"/>
  <c r="I390" i="11"/>
  <c r="I268" i="11"/>
  <c r="I300" i="11"/>
  <c r="I239" i="11"/>
  <c r="I177" i="11"/>
  <c r="I20" i="11"/>
  <c r="I83" i="11"/>
  <c r="I52" i="11"/>
  <c r="I115" i="11"/>
  <c r="O84" i="5"/>
  <c r="O19" i="5"/>
  <c r="O54" i="5"/>
  <c r="I451" i="15" l="1"/>
  <c r="I393" i="21"/>
  <c r="I269" i="15"/>
  <c r="I360" i="18"/>
  <c r="I300" i="18"/>
  <c r="I177" i="15"/>
  <c r="I240" i="18"/>
  <c r="I452" i="18"/>
  <c r="I118" i="21"/>
  <c r="I390" i="15"/>
  <c r="I330" i="15"/>
  <c r="I85" i="18"/>
  <c r="I420" i="15"/>
  <c r="I150" i="15"/>
  <c r="I148" i="11"/>
  <c r="I207" i="21"/>
  <c r="I360" i="15"/>
  <c r="I178" i="18"/>
  <c r="I84" i="21"/>
  <c r="I330" i="21"/>
  <c r="I239" i="21"/>
  <c r="I207" i="11"/>
  <c r="I360" i="11"/>
  <c r="I330" i="11"/>
  <c r="I420" i="21"/>
  <c r="I149" i="21"/>
  <c r="I117" i="18"/>
  <c r="I82" i="5"/>
  <c r="Q389" i="21"/>
  <c r="R389" i="21" s="1"/>
  <c r="Q146" i="21"/>
  <c r="R146" i="21" s="1"/>
  <c r="Q237" i="21"/>
  <c r="R237" i="21" s="1"/>
  <c r="Q329" i="21"/>
  <c r="R329" i="21" s="1"/>
  <c r="Q83" i="21"/>
  <c r="R83" i="21" s="1"/>
  <c r="Q419" i="21"/>
  <c r="R419" i="21" s="1"/>
  <c r="Q176" i="21"/>
  <c r="R176" i="21" s="1"/>
  <c r="Q19" i="21"/>
  <c r="R19" i="21" s="1"/>
  <c r="Q268" i="21"/>
  <c r="R268" i="21" s="1"/>
  <c r="Q359" i="21"/>
  <c r="R359" i="21" s="1"/>
  <c r="Q115" i="21"/>
  <c r="R115" i="21" s="1"/>
  <c r="Q450" i="21"/>
  <c r="R450" i="21" s="1"/>
  <c r="Q206" i="21"/>
  <c r="R206" i="21" s="1"/>
  <c r="Q299" i="21"/>
  <c r="R299" i="21" s="1"/>
  <c r="Q51" i="21"/>
  <c r="R51" i="21" s="1"/>
  <c r="Q389" i="18"/>
  <c r="R389" i="18" s="1"/>
  <c r="Q146" i="18"/>
  <c r="R146" i="18" s="1"/>
  <c r="Q237" i="18"/>
  <c r="R237" i="18" s="1"/>
  <c r="Q329" i="18"/>
  <c r="R329" i="18" s="1"/>
  <c r="Q83" i="18"/>
  <c r="R83" i="18" s="1"/>
  <c r="Q419" i="18"/>
  <c r="R419" i="18" s="1"/>
  <c r="Q176" i="18"/>
  <c r="R176" i="18" s="1"/>
  <c r="Q19" i="18"/>
  <c r="R19" i="18" s="1"/>
  <c r="Q268" i="18"/>
  <c r="R268" i="18" s="1"/>
  <c r="Q359" i="18"/>
  <c r="R359" i="18" s="1"/>
  <c r="Q115" i="18"/>
  <c r="R115" i="18" s="1"/>
  <c r="Q450" i="18"/>
  <c r="R450" i="18" s="1"/>
  <c r="Q206" i="18"/>
  <c r="R206" i="18" s="1"/>
  <c r="Q299" i="18"/>
  <c r="R299" i="18" s="1"/>
  <c r="Q51" i="18"/>
  <c r="R51" i="18" s="1"/>
  <c r="Q20" i="5"/>
  <c r="R20" i="5" s="1"/>
  <c r="Q52" i="5"/>
  <c r="R52" i="5" s="1"/>
  <c r="Q84" i="5"/>
  <c r="R84" i="5" s="1"/>
  <c r="Q116" i="5"/>
  <c r="R116" i="5" s="1"/>
  <c r="Q450" i="11"/>
  <c r="R450" i="11" s="1"/>
  <c r="Q206" i="11"/>
  <c r="R206" i="11" s="1"/>
  <c r="Q299" i="11"/>
  <c r="R299" i="11" s="1"/>
  <c r="Q389" i="11"/>
  <c r="R389" i="11" s="1"/>
  <c r="Q146" i="11"/>
  <c r="R146" i="11" s="1"/>
  <c r="Q237" i="11"/>
  <c r="R237" i="11" s="1"/>
  <c r="Q329" i="11"/>
  <c r="R329" i="11" s="1"/>
  <c r="Q419" i="11"/>
  <c r="R419" i="11" s="1"/>
  <c r="Q176" i="11"/>
  <c r="R176" i="11" s="1"/>
  <c r="Q268" i="11"/>
  <c r="R268" i="11" s="1"/>
  <c r="Q359" i="11"/>
  <c r="R359" i="11" s="1"/>
  <c r="Q389" i="15"/>
  <c r="R389" i="15" s="1"/>
  <c r="Q146" i="15"/>
  <c r="R146" i="15" s="1"/>
  <c r="Q237" i="15"/>
  <c r="R237" i="15" s="1"/>
  <c r="Q329" i="15"/>
  <c r="R329" i="15" s="1"/>
  <c r="Q83" i="15"/>
  <c r="R83" i="15" s="1"/>
  <c r="Q419" i="15"/>
  <c r="R419" i="15" s="1"/>
  <c r="Q176" i="15"/>
  <c r="R176" i="15" s="1"/>
  <c r="Q19" i="15"/>
  <c r="R19" i="15" s="1"/>
  <c r="Q268" i="15"/>
  <c r="R268" i="15" s="1"/>
  <c r="Q359" i="15"/>
  <c r="R359" i="15" s="1"/>
  <c r="Q115" i="15"/>
  <c r="R115" i="15" s="1"/>
  <c r="Q450" i="15"/>
  <c r="R450" i="15" s="1"/>
  <c r="Q206" i="15"/>
  <c r="R206" i="15" s="1"/>
  <c r="Q299" i="15"/>
  <c r="R299" i="15" s="1"/>
  <c r="Q51" i="15"/>
  <c r="R51" i="15" s="1"/>
  <c r="Q51" i="11"/>
  <c r="R51" i="11" s="1"/>
  <c r="Q83" i="11"/>
  <c r="R83" i="11" s="1"/>
  <c r="Q19" i="11"/>
  <c r="R19" i="11" s="1"/>
  <c r="Q115" i="11"/>
  <c r="R115" i="11" s="1"/>
  <c r="I300" i="21"/>
  <c r="I53" i="21"/>
  <c r="I178" i="21"/>
  <c r="I362" i="21"/>
  <c r="I270" i="21"/>
  <c r="I452" i="21"/>
  <c r="I19" i="21"/>
  <c r="I391" i="18"/>
  <c r="I269" i="18"/>
  <c r="I151" i="18"/>
  <c r="I421" i="18"/>
  <c r="I330" i="18"/>
  <c r="I21" i="18"/>
  <c r="I207" i="18"/>
  <c r="I54" i="18"/>
  <c r="I20" i="15"/>
  <c r="I85" i="15"/>
  <c r="I116" i="15"/>
  <c r="I208" i="15"/>
  <c r="I300" i="15"/>
  <c r="I238" i="15"/>
  <c r="I53" i="15"/>
  <c r="I452" i="11"/>
  <c r="I421" i="11"/>
  <c r="I391" i="11"/>
  <c r="I269" i="11"/>
  <c r="I301" i="11"/>
  <c r="I240" i="11"/>
  <c r="I178" i="11"/>
  <c r="I53" i="11"/>
  <c r="I116" i="11"/>
  <c r="I21" i="11"/>
  <c r="I84" i="11"/>
  <c r="O85" i="5"/>
  <c r="O20" i="5"/>
  <c r="O55" i="5"/>
  <c r="I452" i="15" l="1"/>
  <c r="I394" i="21"/>
  <c r="I270" i="15"/>
  <c r="I301" i="18"/>
  <c r="I361" i="18"/>
  <c r="I178" i="15"/>
  <c r="I241" i="18"/>
  <c r="I119" i="21"/>
  <c r="I453" i="18"/>
  <c r="I391" i="15"/>
  <c r="I331" i="15"/>
  <c r="I149" i="11"/>
  <c r="I86" i="18"/>
  <c r="I421" i="15"/>
  <c r="I151" i="15"/>
  <c r="I361" i="15"/>
  <c r="I208" i="21"/>
  <c r="I179" i="18"/>
  <c r="I85" i="21"/>
  <c r="I240" i="21"/>
  <c r="I331" i="21"/>
  <c r="I208" i="11"/>
  <c r="I331" i="11"/>
  <c r="I118" i="18"/>
  <c r="I361" i="11"/>
  <c r="I421" i="21"/>
  <c r="I83" i="5"/>
  <c r="I150" i="21"/>
  <c r="Q238" i="21"/>
  <c r="R238" i="21" s="1"/>
  <c r="Q330" i="21"/>
  <c r="R330" i="21" s="1"/>
  <c r="Q84" i="21"/>
  <c r="R84" i="21" s="1"/>
  <c r="Q420" i="21"/>
  <c r="R420" i="21" s="1"/>
  <c r="Q177" i="21"/>
  <c r="R177" i="21" s="1"/>
  <c r="Q20" i="21"/>
  <c r="R20" i="21" s="1"/>
  <c r="Q269" i="21"/>
  <c r="R269" i="21" s="1"/>
  <c r="Q360" i="21"/>
  <c r="R360" i="21" s="1"/>
  <c r="Q116" i="21"/>
  <c r="R116" i="21" s="1"/>
  <c r="Q451" i="21"/>
  <c r="R451" i="21" s="1"/>
  <c r="Q207" i="21"/>
  <c r="R207" i="21" s="1"/>
  <c r="Q300" i="21"/>
  <c r="R300" i="21" s="1"/>
  <c r="Q52" i="21"/>
  <c r="R52" i="21" s="1"/>
  <c r="Q390" i="21"/>
  <c r="R390" i="21" s="1"/>
  <c r="Q147" i="21"/>
  <c r="R147" i="21" s="1"/>
  <c r="Q238" i="18"/>
  <c r="R238" i="18" s="1"/>
  <c r="Q330" i="18"/>
  <c r="R330" i="18" s="1"/>
  <c r="Q84" i="18"/>
  <c r="R84" i="18" s="1"/>
  <c r="Q420" i="18"/>
  <c r="R420" i="18" s="1"/>
  <c r="Q177" i="18"/>
  <c r="R177" i="18" s="1"/>
  <c r="Q20" i="18"/>
  <c r="R20" i="18" s="1"/>
  <c r="Q269" i="18"/>
  <c r="R269" i="18" s="1"/>
  <c r="Q360" i="18"/>
  <c r="R360" i="18" s="1"/>
  <c r="Q116" i="18"/>
  <c r="R116" i="18" s="1"/>
  <c r="Q451" i="18"/>
  <c r="R451" i="18" s="1"/>
  <c r="Q207" i="18"/>
  <c r="R207" i="18" s="1"/>
  <c r="Q300" i="18"/>
  <c r="R300" i="18" s="1"/>
  <c r="Q52" i="18"/>
  <c r="R52" i="18" s="1"/>
  <c r="Q390" i="18"/>
  <c r="R390" i="18" s="1"/>
  <c r="Q147" i="18"/>
  <c r="R147" i="18" s="1"/>
  <c r="Q21" i="5"/>
  <c r="R21" i="5" s="1"/>
  <c r="Q53" i="5"/>
  <c r="R53" i="5" s="1"/>
  <c r="Q85" i="5"/>
  <c r="R85" i="5" s="1"/>
  <c r="Q117" i="5"/>
  <c r="R117" i="5" s="1"/>
  <c r="Q360" i="11"/>
  <c r="R360" i="11" s="1"/>
  <c r="Q451" i="11"/>
  <c r="R451" i="11" s="1"/>
  <c r="Q207" i="11"/>
  <c r="R207" i="11" s="1"/>
  <c r="Q300" i="11"/>
  <c r="R300" i="11" s="1"/>
  <c r="Q390" i="11"/>
  <c r="R390" i="11" s="1"/>
  <c r="Q147" i="11"/>
  <c r="R147" i="11" s="1"/>
  <c r="Q238" i="11"/>
  <c r="R238" i="11" s="1"/>
  <c r="Q330" i="11"/>
  <c r="R330" i="11" s="1"/>
  <c r="Q420" i="11"/>
  <c r="R420" i="11" s="1"/>
  <c r="Q177" i="11"/>
  <c r="R177" i="11" s="1"/>
  <c r="Q269" i="11"/>
  <c r="R269" i="11" s="1"/>
  <c r="Q238" i="15"/>
  <c r="R238" i="15" s="1"/>
  <c r="Q330" i="15"/>
  <c r="R330" i="15" s="1"/>
  <c r="Q84" i="15"/>
  <c r="R84" i="15" s="1"/>
  <c r="Q420" i="15"/>
  <c r="R420" i="15" s="1"/>
  <c r="Q177" i="15"/>
  <c r="R177" i="15" s="1"/>
  <c r="Q20" i="15"/>
  <c r="R20" i="15" s="1"/>
  <c r="Q269" i="15"/>
  <c r="R269" i="15" s="1"/>
  <c r="Q360" i="15"/>
  <c r="R360" i="15" s="1"/>
  <c r="Q116" i="15"/>
  <c r="R116" i="15" s="1"/>
  <c r="Q451" i="15"/>
  <c r="R451" i="15" s="1"/>
  <c r="Q207" i="15"/>
  <c r="R207" i="15" s="1"/>
  <c r="Q300" i="15"/>
  <c r="R300" i="15" s="1"/>
  <c r="Q52" i="15"/>
  <c r="R52" i="15" s="1"/>
  <c r="Q390" i="15"/>
  <c r="R390" i="15" s="1"/>
  <c r="Q147" i="15"/>
  <c r="R147" i="15" s="1"/>
  <c r="Q84" i="11"/>
  <c r="R84" i="11" s="1"/>
  <c r="Q20" i="11"/>
  <c r="R20" i="11" s="1"/>
  <c r="Q116" i="11"/>
  <c r="R116" i="11" s="1"/>
  <c r="Q52" i="11"/>
  <c r="R52" i="11" s="1"/>
  <c r="I54" i="21"/>
  <c r="I301" i="21"/>
  <c r="I271" i="21"/>
  <c r="I20" i="21"/>
  <c r="I453" i="21"/>
  <c r="I363" i="21"/>
  <c r="I179" i="21"/>
  <c r="I208" i="18"/>
  <c r="I152" i="18"/>
  <c r="I331" i="18"/>
  <c r="I270" i="18"/>
  <c r="I55" i="18"/>
  <c r="I22" i="18"/>
  <c r="I422" i="18"/>
  <c r="I392" i="18"/>
  <c r="I117" i="15"/>
  <c r="I239" i="15"/>
  <c r="I209" i="15"/>
  <c r="I54" i="15"/>
  <c r="I301" i="15"/>
  <c r="I86" i="15"/>
  <c r="I21" i="15"/>
  <c r="I453" i="11"/>
  <c r="I422" i="11"/>
  <c r="I392" i="11"/>
  <c r="I270" i="11"/>
  <c r="I302" i="11"/>
  <c r="I241" i="11"/>
  <c r="I179" i="11"/>
  <c r="I54" i="11"/>
  <c r="I22" i="11"/>
  <c r="I85" i="11"/>
  <c r="I117" i="11"/>
  <c r="O86" i="5"/>
  <c r="O21" i="5"/>
  <c r="O56" i="5"/>
  <c r="O57" i="5"/>
  <c r="I453" i="15" l="1"/>
  <c r="I271" i="15"/>
  <c r="I395" i="21"/>
  <c r="I362" i="18"/>
  <c r="I302" i="18"/>
  <c r="I179" i="15"/>
  <c r="I242" i="18"/>
  <c r="I120" i="21"/>
  <c r="I392" i="15"/>
  <c r="I454" i="18"/>
  <c r="I332" i="15"/>
  <c r="I150" i="11"/>
  <c r="I87" i="18"/>
  <c r="I422" i="15"/>
  <c r="I362" i="15"/>
  <c r="I152" i="15"/>
  <c r="I180" i="18"/>
  <c r="I209" i="21"/>
  <c r="I86" i="21"/>
  <c r="I332" i="21"/>
  <c r="I241" i="21"/>
  <c r="I209" i="11"/>
  <c r="I84" i="5"/>
  <c r="I362" i="11"/>
  <c r="I422" i="21"/>
  <c r="I332" i="11"/>
  <c r="I119" i="18"/>
  <c r="I151" i="21"/>
  <c r="Q331" i="21"/>
  <c r="R331" i="21" s="1"/>
  <c r="Q85" i="21"/>
  <c r="R85" i="21" s="1"/>
  <c r="Q421" i="21"/>
  <c r="R421" i="21" s="1"/>
  <c r="Q178" i="21"/>
  <c r="R178" i="21" s="1"/>
  <c r="Q21" i="21"/>
  <c r="R21" i="21" s="1"/>
  <c r="Q270" i="21"/>
  <c r="R270" i="21" s="1"/>
  <c r="Q361" i="21"/>
  <c r="R361" i="21" s="1"/>
  <c r="Q117" i="21"/>
  <c r="R117" i="21" s="1"/>
  <c r="Q452" i="21"/>
  <c r="R452" i="21" s="1"/>
  <c r="Q208" i="21"/>
  <c r="R208" i="21" s="1"/>
  <c r="Q301" i="21"/>
  <c r="R301" i="21" s="1"/>
  <c r="Q53" i="21"/>
  <c r="R53" i="21" s="1"/>
  <c r="Q391" i="21"/>
  <c r="R391" i="21" s="1"/>
  <c r="Q148" i="21"/>
  <c r="R148" i="21" s="1"/>
  <c r="Q239" i="21"/>
  <c r="R239" i="21" s="1"/>
  <c r="Q331" i="18"/>
  <c r="R331" i="18" s="1"/>
  <c r="Q85" i="18"/>
  <c r="R85" i="18" s="1"/>
  <c r="Q421" i="18"/>
  <c r="R421" i="18" s="1"/>
  <c r="Q178" i="18"/>
  <c r="R178" i="18" s="1"/>
  <c r="Q21" i="18"/>
  <c r="R21" i="18" s="1"/>
  <c r="Q270" i="18"/>
  <c r="R270" i="18" s="1"/>
  <c r="Q361" i="18"/>
  <c r="R361" i="18" s="1"/>
  <c r="Q117" i="18"/>
  <c r="R117" i="18" s="1"/>
  <c r="Q452" i="18"/>
  <c r="R452" i="18" s="1"/>
  <c r="Q208" i="18"/>
  <c r="R208" i="18" s="1"/>
  <c r="Q301" i="18"/>
  <c r="R301" i="18" s="1"/>
  <c r="Q53" i="18"/>
  <c r="R53" i="18" s="1"/>
  <c r="Q391" i="18"/>
  <c r="R391" i="18" s="1"/>
  <c r="Q148" i="18"/>
  <c r="R148" i="18" s="1"/>
  <c r="Q239" i="18"/>
  <c r="R239" i="18" s="1"/>
  <c r="Q22" i="5"/>
  <c r="R22" i="5" s="1"/>
  <c r="Q118" i="5"/>
  <c r="R118" i="5" s="1"/>
  <c r="Q54" i="5"/>
  <c r="R54" i="5" s="1"/>
  <c r="Q86" i="5"/>
  <c r="R86" i="5" s="1"/>
  <c r="Q270" i="11"/>
  <c r="R270" i="11" s="1"/>
  <c r="Q361" i="11"/>
  <c r="R361" i="11" s="1"/>
  <c r="Q452" i="11"/>
  <c r="R452" i="11" s="1"/>
  <c r="Q208" i="11"/>
  <c r="R208" i="11" s="1"/>
  <c r="Q301" i="11"/>
  <c r="R301" i="11" s="1"/>
  <c r="Q391" i="11"/>
  <c r="R391" i="11" s="1"/>
  <c r="Q148" i="11"/>
  <c r="R148" i="11" s="1"/>
  <c r="Q239" i="11"/>
  <c r="R239" i="11" s="1"/>
  <c r="Q331" i="11"/>
  <c r="R331" i="11" s="1"/>
  <c r="Q421" i="11"/>
  <c r="R421" i="11" s="1"/>
  <c r="Q178" i="11"/>
  <c r="R178" i="11" s="1"/>
  <c r="Q331" i="15"/>
  <c r="R331" i="15" s="1"/>
  <c r="Q85" i="15"/>
  <c r="R85" i="15" s="1"/>
  <c r="Q421" i="15"/>
  <c r="R421" i="15" s="1"/>
  <c r="Q178" i="15"/>
  <c r="R178" i="15" s="1"/>
  <c r="Q21" i="15"/>
  <c r="R21" i="15" s="1"/>
  <c r="Q270" i="15"/>
  <c r="R270" i="15" s="1"/>
  <c r="Q361" i="15"/>
  <c r="R361" i="15" s="1"/>
  <c r="Q117" i="15"/>
  <c r="R117" i="15" s="1"/>
  <c r="Q452" i="15"/>
  <c r="R452" i="15" s="1"/>
  <c r="Q208" i="15"/>
  <c r="R208" i="15" s="1"/>
  <c r="Q301" i="15"/>
  <c r="R301" i="15" s="1"/>
  <c r="Q53" i="15"/>
  <c r="R53" i="15" s="1"/>
  <c r="Q391" i="15"/>
  <c r="R391" i="15" s="1"/>
  <c r="Q148" i="15"/>
  <c r="R148" i="15" s="1"/>
  <c r="Q239" i="15"/>
  <c r="R239" i="15" s="1"/>
  <c r="Q85" i="11"/>
  <c r="R85" i="11" s="1"/>
  <c r="Q21" i="11"/>
  <c r="R21" i="11" s="1"/>
  <c r="Q117" i="11"/>
  <c r="R117" i="11" s="1"/>
  <c r="Q53" i="11"/>
  <c r="R53" i="11" s="1"/>
  <c r="I302" i="21"/>
  <c r="I180" i="21"/>
  <c r="I21" i="21"/>
  <c r="I272" i="21"/>
  <c r="I364" i="21"/>
  <c r="I454" i="21"/>
  <c r="I55" i="21"/>
  <c r="I271" i="18"/>
  <c r="I423" i="18"/>
  <c r="I209" i="18"/>
  <c r="I393" i="18"/>
  <c r="I23" i="18"/>
  <c r="I56" i="18"/>
  <c r="I332" i="18"/>
  <c r="I210" i="15"/>
  <c r="I302" i="15"/>
  <c r="I240" i="15"/>
  <c r="I87" i="15"/>
  <c r="I55" i="15"/>
  <c r="I22" i="15"/>
  <c r="I118" i="15"/>
  <c r="I454" i="11"/>
  <c r="I423" i="11"/>
  <c r="I393" i="11"/>
  <c r="I271" i="11"/>
  <c r="I303" i="11"/>
  <c r="I242" i="11"/>
  <c r="I180" i="11"/>
  <c r="I118" i="11"/>
  <c r="I86" i="11"/>
  <c r="I23" i="11"/>
  <c r="I55" i="11"/>
  <c r="O87" i="5"/>
  <c r="O22" i="5"/>
  <c r="I454" i="15" l="1"/>
  <c r="I272" i="15"/>
  <c r="I363" i="18"/>
  <c r="I303" i="18"/>
  <c r="I180" i="15"/>
  <c r="I243" i="18"/>
  <c r="I121" i="21"/>
  <c r="I393" i="15"/>
  <c r="I455" i="18"/>
  <c r="I333" i="15"/>
  <c r="I151" i="11"/>
  <c r="I423" i="15"/>
  <c r="I88" i="18"/>
  <c r="I363" i="15"/>
  <c r="I181" i="18"/>
  <c r="I210" i="21"/>
  <c r="I87" i="21"/>
  <c r="I242" i="21"/>
  <c r="I333" i="21"/>
  <c r="I210" i="11"/>
  <c r="I333" i="11"/>
  <c r="I85" i="5"/>
  <c r="I120" i="18"/>
  <c r="I152" i="21"/>
  <c r="I423" i="21"/>
  <c r="I363" i="11"/>
  <c r="Q422" i="21"/>
  <c r="R422" i="21" s="1"/>
  <c r="Q179" i="21"/>
  <c r="R179" i="21" s="1"/>
  <c r="Q22" i="21"/>
  <c r="R22" i="21" s="1"/>
  <c r="Q271" i="21"/>
  <c r="R271" i="21" s="1"/>
  <c r="Q362" i="21"/>
  <c r="R362" i="21" s="1"/>
  <c r="Q118" i="21"/>
  <c r="R118" i="21" s="1"/>
  <c r="Q453" i="21"/>
  <c r="R453" i="21" s="1"/>
  <c r="Q209" i="21"/>
  <c r="R209" i="21" s="1"/>
  <c r="Q302" i="21"/>
  <c r="R302" i="21" s="1"/>
  <c r="Q54" i="21"/>
  <c r="R54" i="21" s="1"/>
  <c r="Q392" i="21"/>
  <c r="R392" i="21" s="1"/>
  <c r="Q149" i="21"/>
  <c r="R149" i="21" s="1"/>
  <c r="Q240" i="21"/>
  <c r="R240" i="21" s="1"/>
  <c r="Q332" i="21"/>
  <c r="R332" i="21" s="1"/>
  <c r="Q86" i="21"/>
  <c r="R86" i="21" s="1"/>
  <c r="Q422" i="18"/>
  <c r="R422" i="18" s="1"/>
  <c r="Q179" i="18"/>
  <c r="R179" i="18" s="1"/>
  <c r="Q22" i="18"/>
  <c r="R22" i="18" s="1"/>
  <c r="Q271" i="18"/>
  <c r="R271" i="18" s="1"/>
  <c r="Q362" i="18"/>
  <c r="R362" i="18" s="1"/>
  <c r="Q118" i="18"/>
  <c r="R118" i="18" s="1"/>
  <c r="Q453" i="18"/>
  <c r="R453" i="18" s="1"/>
  <c r="Q209" i="18"/>
  <c r="R209" i="18" s="1"/>
  <c r="Q302" i="18"/>
  <c r="R302" i="18" s="1"/>
  <c r="Q54" i="18"/>
  <c r="R54" i="18" s="1"/>
  <c r="Q392" i="18"/>
  <c r="R392" i="18" s="1"/>
  <c r="Q149" i="18"/>
  <c r="R149" i="18" s="1"/>
  <c r="Q240" i="18"/>
  <c r="R240" i="18" s="1"/>
  <c r="Q332" i="18"/>
  <c r="R332" i="18" s="1"/>
  <c r="Q86" i="18"/>
  <c r="R86" i="18" s="1"/>
  <c r="Q23" i="5"/>
  <c r="R23" i="5" s="1"/>
  <c r="Q119" i="5"/>
  <c r="R119" i="5" s="1"/>
  <c r="Q55" i="5"/>
  <c r="R55" i="5" s="1"/>
  <c r="Q87" i="5"/>
  <c r="R87" i="5" s="1"/>
  <c r="Q422" i="11"/>
  <c r="R422" i="11" s="1"/>
  <c r="Q179" i="11"/>
  <c r="R179" i="11" s="1"/>
  <c r="Q271" i="11"/>
  <c r="R271" i="11" s="1"/>
  <c r="Q362" i="11"/>
  <c r="R362" i="11" s="1"/>
  <c r="Q453" i="11"/>
  <c r="R453" i="11" s="1"/>
  <c r="Q209" i="11"/>
  <c r="R209" i="11" s="1"/>
  <c r="Q302" i="11"/>
  <c r="R302" i="11" s="1"/>
  <c r="Q392" i="11"/>
  <c r="R392" i="11" s="1"/>
  <c r="Q149" i="11"/>
  <c r="R149" i="11" s="1"/>
  <c r="Q240" i="11"/>
  <c r="R240" i="11" s="1"/>
  <c r="Q332" i="11"/>
  <c r="R332" i="11" s="1"/>
  <c r="Q422" i="15"/>
  <c r="R422" i="15" s="1"/>
  <c r="Q179" i="15"/>
  <c r="R179" i="15" s="1"/>
  <c r="Q22" i="15"/>
  <c r="R22" i="15" s="1"/>
  <c r="Q271" i="15"/>
  <c r="R271" i="15" s="1"/>
  <c r="Q362" i="15"/>
  <c r="R362" i="15" s="1"/>
  <c r="Q118" i="15"/>
  <c r="R118" i="15" s="1"/>
  <c r="Q453" i="15"/>
  <c r="R453" i="15" s="1"/>
  <c r="Q209" i="15"/>
  <c r="R209" i="15" s="1"/>
  <c r="Q302" i="15"/>
  <c r="R302" i="15" s="1"/>
  <c r="Q54" i="15"/>
  <c r="R54" i="15" s="1"/>
  <c r="Q392" i="15"/>
  <c r="R392" i="15" s="1"/>
  <c r="Q149" i="15"/>
  <c r="R149" i="15" s="1"/>
  <c r="Q240" i="15"/>
  <c r="R240" i="15" s="1"/>
  <c r="Q332" i="15"/>
  <c r="R332" i="15" s="1"/>
  <c r="Q86" i="15"/>
  <c r="R86" i="15" s="1"/>
  <c r="Q86" i="11"/>
  <c r="R86" i="11" s="1"/>
  <c r="Q22" i="11"/>
  <c r="R22" i="11" s="1"/>
  <c r="Q118" i="11"/>
  <c r="R118" i="11" s="1"/>
  <c r="Q54" i="11"/>
  <c r="R54" i="11" s="1"/>
  <c r="I365" i="21"/>
  <c r="I455" i="21"/>
  <c r="I273" i="21"/>
  <c r="I303" i="21"/>
  <c r="I22" i="21"/>
  <c r="I181" i="21"/>
  <c r="I56" i="21"/>
  <c r="I424" i="18"/>
  <c r="I272" i="18"/>
  <c r="I210" i="18"/>
  <c r="I24" i="18"/>
  <c r="I394" i="18"/>
  <c r="I333" i="18"/>
  <c r="I57" i="18"/>
  <c r="I119" i="15"/>
  <c r="I241" i="15"/>
  <c r="I88" i="15"/>
  <c r="I23" i="15"/>
  <c r="I56" i="15"/>
  <c r="I211" i="15"/>
  <c r="I303" i="15"/>
  <c r="I455" i="11"/>
  <c r="I424" i="11"/>
  <c r="I394" i="11"/>
  <c r="I272" i="11"/>
  <c r="I304" i="11"/>
  <c r="I243" i="11"/>
  <c r="I181" i="11"/>
  <c r="I87" i="11"/>
  <c r="I24" i="11"/>
  <c r="I119" i="11"/>
  <c r="I56" i="11"/>
  <c r="O88" i="5"/>
  <c r="O89" i="5"/>
  <c r="O24" i="5"/>
  <c r="O23" i="5"/>
  <c r="I273" i="15" l="1"/>
  <c r="I455" i="15"/>
  <c r="I304" i="18"/>
  <c r="I364" i="18"/>
  <c r="I181" i="15"/>
  <c r="I394" i="15"/>
  <c r="I334" i="15"/>
  <c r="I456" i="18"/>
  <c r="I152" i="11"/>
  <c r="I424" i="15"/>
  <c r="I364" i="15"/>
  <c r="I89" i="18"/>
  <c r="I211" i="21"/>
  <c r="I182" i="18"/>
  <c r="I88" i="21"/>
  <c r="I334" i="21"/>
  <c r="I243" i="21"/>
  <c r="I211" i="11"/>
  <c r="I364" i="11"/>
  <c r="I424" i="21"/>
  <c r="I121" i="18"/>
  <c r="I334" i="11"/>
  <c r="I86" i="5"/>
  <c r="Q272" i="21"/>
  <c r="R272" i="21" s="1"/>
  <c r="Q363" i="21"/>
  <c r="R363" i="21" s="1"/>
  <c r="Q119" i="21"/>
  <c r="R119" i="21" s="1"/>
  <c r="Q454" i="21"/>
  <c r="R454" i="21" s="1"/>
  <c r="Q210" i="21"/>
  <c r="R210" i="21" s="1"/>
  <c r="Q303" i="21"/>
  <c r="R303" i="21" s="1"/>
  <c r="Q55" i="21"/>
  <c r="R55" i="21" s="1"/>
  <c r="Q393" i="21"/>
  <c r="R393" i="21" s="1"/>
  <c r="Q150" i="21"/>
  <c r="R150" i="21" s="1"/>
  <c r="Q241" i="21"/>
  <c r="R241" i="21" s="1"/>
  <c r="Q333" i="21"/>
  <c r="R333" i="21" s="1"/>
  <c r="Q87" i="21"/>
  <c r="R87" i="21" s="1"/>
  <c r="Q423" i="21"/>
  <c r="R423" i="21" s="1"/>
  <c r="Q180" i="21"/>
  <c r="R180" i="21" s="1"/>
  <c r="Q23" i="21"/>
  <c r="R23" i="21" s="1"/>
  <c r="Q272" i="18"/>
  <c r="R272" i="18" s="1"/>
  <c r="Q363" i="18"/>
  <c r="R363" i="18" s="1"/>
  <c r="Q119" i="18"/>
  <c r="R119" i="18" s="1"/>
  <c r="Q454" i="18"/>
  <c r="R454" i="18" s="1"/>
  <c r="Q210" i="18"/>
  <c r="R210" i="18" s="1"/>
  <c r="Q303" i="18"/>
  <c r="R303" i="18" s="1"/>
  <c r="Q55" i="18"/>
  <c r="R55" i="18" s="1"/>
  <c r="Q393" i="18"/>
  <c r="R393" i="18" s="1"/>
  <c r="Q150" i="18"/>
  <c r="R150" i="18" s="1"/>
  <c r="Q241" i="18"/>
  <c r="R241" i="18" s="1"/>
  <c r="Q333" i="18"/>
  <c r="R333" i="18" s="1"/>
  <c r="Q87" i="18"/>
  <c r="R87" i="18" s="1"/>
  <c r="Q423" i="18"/>
  <c r="R423" i="18" s="1"/>
  <c r="Q180" i="18"/>
  <c r="R180" i="18" s="1"/>
  <c r="Q23" i="18"/>
  <c r="R23" i="18" s="1"/>
  <c r="Q24" i="5"/>
  <c r="R24" i="5" s="1"/>
  <c r="Q120" i="5"/>
  <c r="R120" i="5" s="1"/>
  <c r="Q56" i="5"/>
  <c r="R56" i="5" s="1"/>
  <c r="Q88" i="5"/>
  <c r="R88" i="5" s="1"/>
  <c r="Q333" i="11"/>
  <c r="R333" i="11" s="1"/>
  <c r="Q423" i="11"/>
  <c r="R423" i="11" s="1"/>
  <c r="Q180" i="11"/>
  <c r="R180" i="11" s="1"/>
  <c r="Q272" i="11"/>
  <c r="R272" i="11" s="1"/>
  <c r="Q363" i="11"/>
  <c r="R363" i="11" s="1"/>
  <c r="Q454" i="11"/>
  <c r="R454" i="11" s="1"/>
  <c r="Q210" i="11"/>
  <c r="R210" i="11" s="1"/>
  <c r="Q303" i="11"/>
  <c r="R303" i="11" s="1"/>
  <c r="Q393" i="11"/>
  <c r="R393" i="11" s="1"/>
  <c r="Q150" i="11"/>
  <c r="R150" i="11" s="1"/>
  <c r="Q241" i="11"/>
  <c r="R241" i="11" s="1"/>
  <c r="Q272" i="15"/>
  <c r="R272" i="15" s="1"/>
  <c r="Q363" i="15"/>
  <c r="R363" i="15" s="1"/>
  <c r="Q119" i="15"/>
  <c r="R119" i="15" s="1"/>
  <c r="Q454" i="15"/>
  <c r="R454" i="15" s="1"/>
  <c r="Q210" i="15"/>
  <c r="R210" i="15" s="1"/>
  <c r="Q303" i="15"/>
  <c r="R303" i="15" s="1"/>
  <c r="Q55" i="15"/>
  <c r="R55" i="15" s="1"/>
  <c r="Q393" i="15"/>
  <c r="R393" i="15" s="1"/>
  <c r="Q150" i="15"/>
  <c r="R150" i="15" s="1"/>
  <c r="Q241" i="15"/>
  <c r="R241" i="15" s="1"/>
  <c r="Q333" i="15"/>
  <c r="R333" i="15" s="1"/>
  <c r="Q87" i="15"/>
  <c r="R87" i="15" s="1"/>
  <c r="Q423" i="15"/>
  <c r="R423" i="15" s="1"/>
  <c r="Q180" i="15"/>
  <c r="R180" i="15" s="1"/>
  <c r="Q23" i="15"/>
  <c r="R23" i="15" s="1"/>
  <c r="Q23" i="11"/>
  <c r="R23" i="11" s="1"/>
  <c r="Q119" i="11"/>
  <c r="R119" i="11" s="1"/>
  <c r="Q55" i="11"/>
  <c r="R55" i="11" s="1"/>
  <c r="Q87" i="11"/>
  <c r="R87" i="11" s="1"/>
  <c r="I57" i="21"/>
  <c r="I182" i="21"/>
  <c r="I456" i="21"/>
  <c r="I274" i="21"/>
  <c r="I304" i="21"/>
  <c r="I23" i="21"/>
  <c r="I273" i="18"/>
  <c r="I425" i="18"/>
  <c r="I334" i="18"/>
  <c r="I395" i="18"/>
  <c r="I211" i="18"/>
  <c r="I24" i="15"/>
  <c r="I304" i="15"/>
  <c r="I57" i="15"/>
  <c r="I120" i="15"/>
  <c r="I89" i="15"/>
  <c r="I212" i="15"/>
  <c r="I242" i="15"/>
  <c r="I456" i="11"/>
  <c r="I425" i="11"/>
  <c r="I395" i="11"/>
  <c r="I273" i="11"/>
  <c r="I305" i="11"/>
  <c r="I182" i="11"/>
  <c r="I88" i="11"/>
  <c r="I120" i="11"/>
  <c r="I57" i="11"/>
  <c r="I274" i="15" l="1"/>
  <c r="I456" i="15"/>
  <c r="I305" i="18"/>
  <c r="I365" i="18"/>
  <c r="I182" i="15"/>
  <c r="I395" i="15"/>
  <c r="I335" i="15"/>
  <c r="I425" i="15"/>
  <c r="I365" i="15"/>
  <c r="I212" i="21"/>
  <c r="I89" i="21"/>
  <c r="I335" i="21"/>
  <c r="I212" i="11"/>
  <c r="I365" i="11"/>
  <c r="I87" i="5"/>
  <c r="I335" i="11"/>
  <c r="I425" i="21"/>
  <c r="Q364" i="21"/>
  <c r="R364" i="21" s="1"/>
  <c r="Q120" i="21"/>
  <c r="R120" i="21" s="1"/>
  <c r="Q455" i="21"/>
  <c r="R455" i="21" s="1"/>
  <c r="Q211" i="21"/>
  <c r="R211" i="21" s="1"/>
  <c r="Q304" i="21"/>
  <c r="R304" i="21" s="1"/>
  <c r="Q56" i="21"/>
  <c r="R56" i="21" s="1"/>
  <c r="Q394" i="21"/>
  <c r="R394" i="21" s="1"/>
  <c r="Q151" i="21"/>
  <c r="R151" i="21" s="1"/>
  <c r="Q242" i="21"/>
  <c r="R242" i="21" s="1"/>
  <c r="Q334" i="21"/>
  <c r="R334" i="21" s="1"/>
  <c r="Q88" i="21"/>
  <c r="R88" i="21" s="1"/>
  <c r="Q424" i="21"/>
  <c r="R424" i="21" s="1"/>
  <c r="Q181" i="21"/>
  <c r="R181" i="21" s="1"/>
  <c r="Q24" i="21"/>
  <c r="R24" i="21" s="1"/>
  <c r="Q273" i="21"/>
  <c r="R273" i="21" s="1"/>
  <c r="Q364" i="18"/>
  <c r="R364" i="18" s="1"/>
  <c r="Q120" i="18"/>
  <c r="R120" i="18" s="1"/>
  <c r="Q455" i="18"/>
  <c r="R455" i="18" s="1"/>
  <c r="Q211" i="18"/>
  <c r="R211" i="18" s="1"/>
  <c r="Q304" i="18"/>
  <c r="R304" i="18" s="1"/>
  <c r="Q56" i="18"/>
  <c r="R56" i="18" s="1"/>
  <c r="Q394" i="18"/>
  <c r="R394" i="18" s="1"/>
  <c r="Q151" i="18"/>
  <c r="R151" i="18" s="1"/>
  <c r="Q242" i="18"/>
  <c r="R242" i="18" s="1"/>
  <c r="Q334" i="18"/>
  <c r="R334" i="18" s="1"/>
  <c r="Q88" i="18"/>
  <c r="R88" i="18" s="1"/>
  <c r="Q424" i="18"/>
  <c r="R424" i="18" s="1"/>
  <c r="Q181" i="18"/>
  <c r="R181" i="18" s="1"/>
  <c r="Q24" i="18"/>
  <c r="R24" i="18" s="1"/>
  <c r="Q273" i="18"/>
  <c r="R273" i="18" s="1"/>
  <c r="Q89" i="5"/>
  <c r="R89" i="5" s="1"/>
  <c r="Q121" i="5"/>
  <c r="R121" i="5" s="1"/>
  <c r="Q57" i="5"/>
  <c r="R57" i="5" s="1"/>
  <c r="Q242" i="11"/>
  <c r="R242" i="11" s="1"/>
  <c r="Q334" i="11"/>
  <c r="R334" i="11" s="1"/>
  <c r="Q424" i="11"/>
  <c r="R424" i="11" s="1"/>
  <c r="Q181" i="11"/>
  <c r="R181" i="11" s="1"/>
  <c r="Q273" i="11"/>
  <c r="R273" i="11" s="1"/>
  <c r="Q364" i="11"/>
  <c r="R364" i="11" s="1"/>
  <c r="Q455" i="11"/>
  <c r="R455" i="11" s="1"/>
  <c r="Q211" i="11"/>
  <c r="R211" i="11" s="1"/>
  <c r="Q304" i="11"/>
  <c r="R304" i="11" s="1"/>
  <c r="Q394" i="11"/>
  <c r="R394" i="11" s="1"/>
  <c r="Q151" i="11"/>
  <c r="R151" i="11" s="1"/>
  <c r="Q364" i="15"/>
  <c r="R364" i="15" s="1"/>
  <c r="Q120" i="15"/>
  <c r="R120" i="15" s="1"/>
  <c r="Q455" i="15"/>
  <c r="R455" i="15" s="1"/>
  <c r="Q211" i="15"/>
  <c r="R211" i="15" s="1"/>
  <c r="Q304" i="15"/>
  <c r="R304" i="15" s="1"/>
  <c r="Q56" i="15"/>
  <c r="R56" i="15" s="1"/>
  <c r="Q394" i="15"/>
  <c r="R394" i="15" s="1"/>
  <c r="Q151" i="15"/>
  <c r="R151" i="15" s="1"/>
  <c r="Q242" i="15"/>
  <c r="R242" i="15" s="1"/>
  <c r="Q334" i="15"/>
  <c r="R334" i="15" s="1"/>
  <c r="Q88" i="15"/>
  <c r="R88" i="15" s="1"/>
  <c r="Q424" i="15"/>
  <c r="R424" i="15" s="1"/>
  <c r="Q181" i="15"/>
  <c r="R181" i="15" s="1"/>
  <c r="Q24" i="15"/>
  <c r="R24" i="15" s="1"/>
  <c r="Q273" i="15"/>
  <c r="R273" i="15" s="1"/>
  <c r="Q120" i="11"/>
  <c r="R120" i="11" s="1"/>
  <c r="Q56" i="11"/>
  <c r="R56" i="11" s="1"/>
  <c r="Q88" i="11"/>
  <c r="R88" i="11" s="1"/>
  <c r="Q24" i="11"/>
  <c r="R24" i="11" s="1"/>
  <c r="I24" i="21"/>
  <c r="I305" i="21"/>
  <c r="I212" i="18"/>
  <c r="I274" i="18"/>
  <c r="I335" i="18"/>
  <c r="I243" i="15"/>
  <c r="I305" i="15"/>
  <c r="I121" i="15"/>
  <c r="I274" i="11"/>
  <c r="I121" i="11"/>
  <c r="I89" i="11"/>
  <c r="I88" i="5" l="1"/>
  <c r="Q456" i="21"/>
  <c r="R456" i="21" s="1"/>
  <c r="Q212" i="21"/>
  <c r="R212" i="21" s="1"/>
  <c r="Q305" i="21"/>
  <c r="R305" i="21" s="1"/>
  <c r="Q57" i="21"/>
  <c r="R57" i="21" s="1"/>
  <c r="Q395" i="21"/>
  <c r="R395" i="21" s="1"/>
  <c r="Q152" i="21"/>
  <c r="R152" i="21" s="1"/>
  <c r="Q243" i="21"/>
  <c r="R243" i="21" s="1"/>
  <c r="Q335" i="21"/>
  <c r="R335" i="21" s="1"/>
  <c r="Q89" i="21"/>
  <c r="R89" i="21" s="1"/>
  <c r="Q425" i="21"/>
  <c r="R425" i="21" s="1"/>
  <c r="Q182" i="21"/>
  <c r="R182" i="21" s="1"/>
  <c r="Q274" i="21"/>
  <c r="R274" i="21" s="1"/>
  <c r="Q365" i="21"/>
  <c r="R365" i="21" s="1"/>
  <c r="Q121" i="21"/>
  <c r="R121" i="21" s="1"/>
  <c r="Q456" i="18"/>
  <c r="R456" i="18" s="1"/>
  <c r="Q212" i="18"/>
  <c r="R212" i="18" s="1"/>
  <c r="Q305" i="18"/>
  <c r="R305" i="18" s="1"/>
  <c r="Q57" i="18"/>
  <c r="R57" i="18" s="1"/>
  <c r="Q395" i="18"/>
  <c r="R395" i="18" s="1"/>
  <c r="Q152" i="18"/>
  <c r="R152" i="18" s="1"/>
  <c r="Q243" i="18"/>
  <c r="R243" i="18" s="1"/>
  <c r="Q335" i="18"/>
  <c r="R335" i="18" s="1"/>
  <c r="Q89" i="18"/>
  <c r="R89" i="18" s="1"/>
  <c r="Q425" i="18"/>
  <c r="R425" i="18" s="1"/>
  <c r="Q182" i="18"/>
  <c r="R182" i="18" s="1"/>
  <c r="Q274" i="18"/>
  <c r="R274" i="18" s="1"/>
  <c r="Q365" i="18"/>
  <c r="R365" i="18" s="1"/>
  <c r="Q121" i="18"/>
  <c r="R121" i="18" s="1"/>
  <c r="Q395" i="11"/>
  <c r="R395" i="11" s="1"/>
  <c r="Q152" i="11"/>
  <c r="R152" i="11" s="1"/>
  <c r="Q243" i="11"/>
  <c r="R243" i="11" s="1"/>
  <c r="Q335" i="11"/>
  <c r="R335" i="11" s="1"/>
  <c r="Q425" i="11"/>
  <c r="R425" i="11" s="1"/>
  <c r="Q182" i="11"/>
  <c r="R182" i="11" s="1"/>
  <c r="Q274" i="11"/>
  <c r="R274" i="11" s="1"/>
  <c r="Q365" i="11"/>
  <c r="R365" i="11" s="1"/>
  <c r="Q456" i="11"/>
  <c r="R456" i="11" s="1"/>
  <c r="Q212" i="11"/>
  <c r="R212" i="11" s="1"/>
  <c r="Q305" i="11"/>
  <c r="R305" i="11" s="1"/>
  <c r="Q456" i="15"/>
  <c r="R456" i="15" s="1"/>
  <c r="Q212" i="15"/>
  <c r="R212" i="15" s="1"/>
  <c r="Q305" i="15"/>
  <c r="R305" i="15" s="1"/>
  <c r="Q57" i="15"/>
  <c r="R57" i="15" s="1"/>
  <c r="Q395" i="15"/>
  <c r="R395" i="15" s="1"/>
  <c r="Q152" i="15"/>
  <c r="R152" i="15" s="1"/>
  <c r="Q243" i="15"/>
  <c r="R243" i="15" s="1"/>
  <c r="Q335" i="15"/>
  <c r="R335" i="15" s="1"/>
  <c r="Q89" i="15"/>
  <c r="R89" i="15" s="1"/>
  <c r="Q425" i="15"/>
  <c r="R425" i="15" s="1"/>
  <c r="Q182" i="15"/>
  <c r="R182" i="15" s="1"/>
  <c r="Q274" i="15"/>
  <c r="R274" i="15" s="1"/>
  <c r="Q365" i="15"/>
  <c r="R365" i="15" s="1"/>
  <c r="Q121" i="15"/>
  <c r="R121" i="15" s="1"/>
  <c r="Q121" i="11"/>
  <c r="R121" i="11" s="1"/>
  <c r="Q57" i="11"/>
  <c r="R57" i="11" s="1"/>
  <c r="Q89" i="11"/>
  <c r="R89" i="11" s="1"/>
  <c r="I89" i="5" l="1"/>
  <c r="W4" i="5" l="1"/>
  <c r="T5" i="5" s="1"/>
  <c r="M4" i="5"/>
  <c r="P4" i="5" s="1"/>
  <c r="I6" i="5"/>
  <c r="M5" i="5"/>
  <c r="I7" i="5" l="1"/>
  <c r="AD4" i="5"/>
  <c r="AE4" i="5"/>
  <c r="AF4" i="5"/>
  <c r="P5" i="5"/>
  <c r="AB4" i="5"/>
  <c r="I8" i="5" l="1"/>
  <c r="AH4" i="5"/>
  <c r="Z5" i="5"/>
  <c r="I9" i="5" l="1"/>
  <c r="I10" i="5" l="1"/>
  <c r="I11" i="5" l="1"/>
  <c r="I12" i="5" l="1"/>
  <c r="I13" i="5" l="1"/>
  <c r="I14" i="5" l="1"/>
  <c r="I15" i="5" l="1"/>
  <c r="I16" i="5" l="1"/>
  <c r="I17" i="5" l="1"/>
  <c r="I18" i="5" l="1"/>
  <c r="I19" i="5" l="1"/>
  <c r="I20" i="5" l="1"/>
  <c r="I21" i="5" l="1"/>
  <c r="I22" i="5" l="1"/>
  <c r="I23" i="5" l="1"/>
  <c r="I24" i="5" l="1"/>
  <c r="O4" i="5" l="1"/>
  <c r="AA4" i="5" s="1"/>
  <c r="AI4" i="5" l="1"/>
  <c r="Y5" i="5"/>
  <c r="AI5" i="5" l="1"/>
  <c r="O5" i="5"/>
  <c r="AK4" i="5"/>
  <c r="U70" i="15" l="1"/>
  <c r="U406" i="15" l="1"/>
  <c r="AG406" i="15" s="1"/>
  <c r="U255" i="18"/>
  <c r="U406" i="18"/>
  <c r="U102" i="15"/>
  <c r="U286" i="15"/>
  <c r="U406" i="11"/>
  <c r="V70" i="15"/>
  <c r="W70" i="15" s="1"/>
  <c r="AG70" i="15"/>
  <c r="U224" i="15"/>
  <c r="U255" i="15"/>
  <c r="U224" i="21"/>
  <c r="U224" i="11"/>
  <c r="U255" i="11"/>
  <c r="U286" i="11"/>
  <c r="U38" i="15"/>
  <c r="U286" i="18"/>
  <c r="U224" i="18"/>
  <c r="U38" i="18"/>
  <c r="U70" i="18"/>
  <c r="U102" i="18"/>
  <c r="U255" i="21"/>
  <c r="U406" i="21"/>
  <c r="U102" i="21"/>
  <c r="U286" i="21"/>
  <c r="U70" i="21"/>
  <c r="U38" i="21"/>
  <c r="U70" i="5" l="1"/>
  <c r="AG70" i="5" s="1"/>
  <c r="U102" i="5"/>
  <c r="V102" i="5" s="1"/>
  <c r="W102" i="5" s="1"/>
  <c r="AB102" i="5" s="1"/>
  <c r="Z103" i="5" s="1"/>
  <c r="U38" i="5"/>
  <c r="AG38" i="5" s="1"/>
  <c r="U102" i="11"/>
  <c r="AG102" i="11" s="1"/>
  <c r="U70" i="11"/>
  <c r="AG70" i="11" s="1"/>
  <c r="U38" i="11"/>
  <c r="AG38" i="11" s="1"/>
  <c r="V406" i="15"/>
  <c r="W406" i="15" s="1"/>
  <c r="AI407" i="15" s="1"/>
  <c r="AG406" i="21"/>
  <c r="V406" i="21"/>
  <c r="W406" i="21" s="1"/>
  <c r="AG255" i="18"/>
  <c r="V255" i="18"/>
  <c r="W255" i="18" s="1"/>
  <c r="V255" i="21"/>
  <c r="W255" i="21" s="1"/>
  <c r="AG255" i="21"/>
  <c r="V286" i="21"/>
  <c r="W286" i="21" s="1"/>
  <c r="AG286" i="21"/>
  <c r="AG224" i="18"/>
  <c r="V224" i="18"/>
  <c r="W224" i="18" s="1"/>
  <c r="V286" i="18"/>
  <c r="W286" i="18" s="1"/>
  <c r="AG286" i="18"/>
  <c r="AG406" i="18"/>
  <c r="V406" i="18"/>
  <c r="W406" i="18" s="1"/>
  <c r="V224" i="21"/>
  <c r="W224" i="21" s="1"/>
  <c r="AG224" i="21"/>
  <c r="AG102" i="18"/>
  <c r="V102" i="18"/>
  <c r="W102" i="18" s="1"/>
  <c r="AG406" i="11"/>
  <c r="V406" i="11"/>
  <c r="W406" i="11" s="1"/>
  <c r="V224" i="15"/>
  <c r="W224" i="15" s="1"/>
  <c r="AG224" i="15"/>
  <c r="AG102" i="15"/>
  <c r="V102" i="15"/>
  <c r="W102" i="15" s="1"/>
  <c r="AG38" i="15"/>
  <c r="V38" i="15"/>
  <c r="W38" i="15" s="1"/>
  <c r="AG224" i="11"/>
  <c r="V224" i="11"/>
  <c r="W224" i="11" s="1"/>
  <c r="V255" i="15"/>
  <c r="W255" i="15" s="1"/>
  <c r="AG255" i="15"/>
  <c r="T71" i="15"/>
  <c r="AI71" i="15"/>
  <c r="AE70" i="15"/>
  <c r="AA70" i="15"/>
  <c r="Y71" i="15" s="1"/>
  <c r="AF70" i="15"/>
  <c r="AD70" i="15"/>
  <c r="AB70" i="15"/>
  <c r="Z71" i="15" s="1"/>
  <c r="AG102" i="21"/>
  <c r="V102" i="21"/>
  <c r="W102" i="21" s="1"/>
  <c r="AG286" i="11"/>
  <c r="V286" i="11"/>
  <c r="W286" i="11" s="1"/>
  <c r="AG70" i="21"/>
  <c r="V70" i="21"/>
  <c r="W70" i="21" s="1"/>
  <c r="AG70" i="18"/>
  <c r="V70" i="18"/>
  <c r="W70" i="18" s="1"/>
  <c r="AG38" i="21"/>
  <c r="V38" i="21"/>
  <c r="W38" i="21" s="1"/>
  <c r="AG38" i="18"/>
  <c r="V38" i="18"/>
  <c r="W38" i="18" s="1"/>
  <c r="AG255" i="11"/>
  <c r="V255" i="11"/>
  <c r="W255" i="11" s="1"/>
  <c r="AG286" i="15"/>
  <c r="V286" i="15"/>
  <c r="W286" i="15" s="1"/>
  <c r="AF102" i="5" l="1"/>
  <c r="AI103" i="5"/>
  <c r="T103" i="5"/>
  <c r="U103" i="5" s="1"/>
  <c r="AG103" i="5" s="1"/>
  <c r="AD102" i="5"/>
  <c r="AA102" i="5"/>
  <c r="Y103" i="5" s="1"/>
  <c r="V70" i="5"/>
  <c r="W70" i="5" s="1"/>
  <c r="T71" i="5" s="1"/>
  <c r="U71" i="5" s="1"/>
  <c r="AG71" i="5" s="1"/>
  <c r="AE102" i="5"/>
  <c r="V38" i="5"/>
  <c r="W38" i="5" s="1"/>
  <c r="AB38" i="5" s="1"/>
  <c r="Z39" i="5" s="1"/>
  <c r="AG102" i="5"/>
  <c r="V70" i="11"/>
  <c r="W70" i="11" s="1"/>
  <c r="AE70" i="11" s="1"/>
  <c r="V38" i="11"/>
  <c r="W38" i="11" s="1"/>
  <c r="AD38" i="11" s="1"/>
  <c r="V102" i="11"/>
  <c r="W102" i="11" s="1"/>
  <c r="AE102" i="11" s="1"/>
  <c r="AD406" i="15"/>
  <c r="T407" i="15"/>
  <c r="U407" i="15" s="1"/>
  <c r="AG407" i="15" s="1"/>
  <c r="AF406" i="15"/>
  <c r="AE406" i="15"/>
  <c r="AB406" i="15"/>
  <c r="Z407" i="15" s="1"/>
  <c r="AA406" i="15"/>
  <c r="Y407" i="15" s="1"/>
  <c r="AD286" i="21"/>
  <c r="AB286" i="21"/>
  <c r="Z287" i="21" s="1"/>
  <c r="AI287" i="21"/>
  <c r="AA286" i="21"/>
  <c r="Y287" i="21" s="1"/>
  <c r="T287" i="21"/>
  <c r="AF286" i="21"/>
  <c r="AE286" i="21"/>
  <c r="AI287" i="18"/>
  <c r="AA286" i="18"/>
  <c r="Y287" i="18" s="1"/>
  <c r="AB286" i="18"/>
  <c r="Z287" i="18" s="1"/>
  <c r="T287" i="18"/>
  <c r="AE286" i="18"/>
  <c r="AD286" i="18"/>
  <c r="AF286" i="18"/>
  <c r="AF406" i="21"/>
  <c r="AD406" i="21"/>
  <c r="AI407" i="21"/>
  <c r="AB406" i="21"/>
  <c r="Z407" i="21" s="1"/>
  <c r="AE406" i="21"/>
  <c r="AA406" i="21"/>
  <c r="Y407" i="21" s="1"/>
  <c r="T407" i="21"/>
  <c r="AI225" i="18"/>
  <c r="AA224" i="18"/>
  <c r="Y225" i="18" s="1"/>
  <c r="AE224" i="18"/>
  <c r="AD224" i="18"/>
  <c r="AF224" i="18"/>
  <c r="T225" i="18"/>
  <c r="AB224" i="18"/>
  <c r="Z225" i="18" s="1"/>
  <c r="T225" i="21"/>
  <c r="AF224" i="21"/>
  <c r="AE224" i="21"/>
  <c r="AI225" i="21"/>
  <c r="AB224" i="21"/>
  <c r="Z225" i="21" s="1"/>
  <c r="AA224" i="21"/>
  <c r="Y225" i="21" s="1"/>
  <c r="AD224" i="21"/>
  <c r="AA406" i="18"/>
  <c r="Y407" i="18" s="1"/>
  <c r="AI407" i="18"/>
  <c r="AF406" i="18"/>
  <c r="AE406" i="18"/>
  <c r="T407" i="18"/>
  <c r="AD406" i="18"/>
  <c r="AB406" i="18"/>
  <c r="Z407" i="18" s="1"/>
  <c r="AD255" i="21"/>
  <c r="AB255" i="21"/>
  <c r="Z256" i="21" s="1"/>
  <c r="T256" i="21"/>
  <c r="AI256" i="21"/>
  <c r="AF255" i="21"/>
  <c r="AA255" i="21"/>
  <c r="Y256" i="21" s="1"/>
  <c r="AE255" i="21"/>
  <c r="AI256" i="18"/>
  <c r="AA255" i="18"/>
  <c r="Y256" i="18" s="1"/>
  <c r="AE255" i="18"/>
  <c r="AD255" i="18"/>
  <c r="T256" i="18"/>
  <c r="AF255" i="18"/>
  <c r="AB255" i="18"/>
  <c r="Z256" i="18" s="1"/>
  <c r="AE224" i="15"/>
  <c r="AD224" i="15"/>
  <c r="AI225" i="15"/>
  <c r="AB224" i="15"/>
  <c r="Z225" i="15" s="1"/>
  <c r="AF224" i="15"/>
  <c r="AA224" i="15"/>
  <c r="Y225" i="15" s="1"/>
  <c r="T225" i="15"/>
  <c r="AD38" i="18"/>
  <c r="AF38" i="18"/>
  <c r="T39" i="18"/>
  <c r="AA38" i="18"/>
  <c r="Y39" i="18" s="1"/>
  <c r="AB38" i="18"/>
  <c r="Z39" i="18" s="1"/>
  <c r="AI39" i="18"/>
  <c r="AE38" i="18"/>
  <c r="AE286" i="11"/>
  <c r="AA286" i="11"/>
  <c r="Y287" i="11" s="1"/>
  <c r="AI287" i="11"/>
  <c r="T287" i="11"/>
  <c r="AF286" i="11"/>
  <c r="AD286" i="11"/>
  <c r="AB286" i="11"/>
  <c r="Z287" i="11" s="1"/>
  <c r="AF286" i="15"/>
  <c r="AE286" i="15"/>
  <c r="T287" i="15"/>
  <c r="AA286" i="15"/>
  <c r="Y287" i="15" s="1"/>
  <c r="AD286" i="15"/>
  <c r="AB286" i="15"/>
  <c r="Z287" i="15" s="1"/>
  <c r="AI287" i="15"/>
  <c r="U71" i="15"/>
  <c r="AG71" i="15" s="1"/>
  <c r="AA102" i="15"/>
  <c r="Y103" i="15" s="1"/>
  <c r="AB102" i="15"/>
  <c r="Z103" i="15" s="1"/>
  <c r="T103" i="15"/>
  <c r="AE102" i="15"/>
  <c r="AD102" i="15"/>
  <c r="AI103" i="15"/>
  <c r="AF102" i="15"/>
  <c r="AD70" i="18"/>
  <c r="AI71" i="18"/>
  <c r="AB70" i="18"/>
  <c r="Z71" i="18" s="1"/>
  <c r="AA70" i="18"/>
  <c r="Y71" i="18" s="1"/>
  <c r="AF70" i="18"/>
  <c r="T71" i="18"/>
  <c r="AE70" i="18"/>
  <c r="AD38" i="21"/>
  <c r="AB38" i="21"/>
  <c r="Z39" i="21" s="1"/>
  <c r="AA38" i="21"/>
  <c r="Y39" i="21" s="1"/>
  <c r="T39" i="21"/>
  <c r="AF38" i="21"/>
  <c r="AE38" i="21"/>
  <c r="AI39" i="21"/>
  <c r="AE70" i="21"/>
  <c r="AF70" i="21"/>
  <c r="AA70" i="21"/>
  <c r="Y71" i="21" s="1"/>
  <c r="AD70" i="21"/>
  <c r="AI71" i="21"/>
  <c r="AB70" i="21"/>
  <c r="Z71" i="21" s="1"/>
  <c r="T71" i="21"/>
  <c r="AB255" i="15"/>
  <c r="Z256" i="15" s="1"/>
  <c r="AA255" i="15"/>
  <c r="Y256" i="15" s="1"/>
  <c r="T256" i="15"/>
  <c r="AE255" i="15"/>
  <c r="AF255" i="15"/>
  <c r="AD255" i="15"/>
  <c r="AI256" i="15"/>
  <c r="T256" i="11"/>
  <c r="AE255" i="11"/>
  <c r="AD255" i="11"/>
  <c r="AB255" i="11"/>
  <c r="Z256" i="11" s="1"/>
  <c r="AA255" i="11"/>
  <c r="Y256" i="11" s="1"/>
  <c r="AF255" i="11"/>
  <c r="AI256" i="11"/>
  <c r="AJ70" i="15"/>
  <c r="AH70" i="15"/>
  <c r="AD224" i="11"/>
  <c r="T225" i="11"/>
  <c r="AF224" i="11"/>
  <c r="AA224" i="11"/>
  <c r="Y225" i="11" s="1"/>
  <c r="AB224" i="11"/>
  <c r="Z225" i="11" s="1"/>
  <c r="AE224" i="11"/>
  <c r="AI225" i="11"/>
  <c r="AB102" i="18"/>
  <c r="Z103" i="18" s="1"/>
  <c r="AA102" i="18"/>
  <c r="Y103" i="18" s="1"/>
  <c r="AF102" i="18"/>
  <c r="AE102" i="18"/>
  <c r="AI103" i="18"/>
  <c r="T103" i="18"/>
  <c r="AD102" i="18"/>
  <c r="AI407" i="11"/>
  <c r="AE406" i="11"/>
  <c r="T407" i="11"/>
  <c r="AF406" i="11"/>
  <c r="AA406" i="11"/>
  <c r="Y407" i="11" s="1"/>
  <c r="AB406" i="11"/>
  <c r="Z407" i="11" s="1"/>
  <c r="AD406" i="11"/>
  <c r="T103" i="21"/>
  <c r="AF102" i="21"/>
  <c r="AE102" i="21"/>
  <c r="AI103" i="21"/>
  <c r="AB102" i="21"/>
  <c r="Z103" i="21" s="1"/>
  <c r="AA102" i="21"/>
  <c r="Y103" i="21" s="1"/>
  <c r="AD102" i="21"/>
  <c r="AF38" i="15"/>
  <c r="AE38" i="15"/>
  <c r="AD38" i="15"/>
  <c r="T39" i="15"/>
  <c r="AB38" i="15"/>
  <c r="Z39" i="15" s="1"/>
  <c r="AA38" i="15"/>
  <c r="Y39" i="15" s="1"/>
  <c r="AI39" i="15"/>
  <c r="AJ102" i="5" l="1"/>
  <c r="AE70" i="5"/>
  <c r="AA70" i="5"/>
  <c r="Y71" i="5" s="1"/>
  <c r="AI71" i="5"/>
  <c r="AF70" i="5"/>
  <c r="AD70" i="5"/>
  <c r="AB70" i="5"/>
  <c r="Z71" i="5" s="1"/>
  <c r="AH102" i="5"/>
  <c r="AF38" i="5"/>
  <c r="AI39" i="5"/>
  <c r="AD38" i="5"/>
  <c r="T39" i="5"/>
  <c r="U39" i="5" s="1"/>
  <c r="AG39" i="5" s="1"/>
  <c r="AE38" i="5"/>
  <c r="AA38" i="5"/>
  <c r="Y39" i="5" s="1"/>
  <c r="T71" i="11"/>
  <c r="U71" i="11" s="1"/>
  <c r="AG71" i="11" s="1"/>
  <c r="AI71" i="11"/>
  <c r="AF70" i="11"/>
  <c r="AA70" i="11"/>
  <c r="Y71" i="11" s="1"/>
  <c r="AB70" i="11"/>
  <c r="Z71" i="11" s="1"/>
  <c r="AB38" i="11"/>
  <c r="Z39" i="11" s="1"/>
  <c r="T39" i="11"/>
  <c r="U39" i="11" s="1"/>
  <c r="AG39" i="11" s="1"/>
  <c r="AD70" i="11"/>
  <c r="AA102" i="11"/>
  <c r="Y103" i="11" s="1"/>
  <c r="AI39" i="11"/>
  <c r="AE38" i="11"/>
  <c r="AJ38" i="11" s="1"/>
  <c r="AA38" i="11"/>
  <c r="Y39" i="11" s="1"/>
  <c r="AF38" i="11"/>
  <c r="AD102" i="11"/>
  <c r="AJ102" i="11" s="1"/>
  <c r="AI103" i="11"/>
  <c r="AB102" i="11"/>
  <c r="Z103" i="11" s="1"/>
  <c r="T103" i="11"/>
  <c r="U103" i="11" s="1"/>
  <c r="AG103" i="11" s="1"/>
  <c r="AF102" i="11"/>
  <c r="AH406" i="15"/>
  <c r="AJ406" i="15"/>
  <c r="V407" i="15"/>
  <c r="W407" i="15" s="1"/>
  <c r="T408" i="15" s="1"/>
  <c r="V71" i="5"/>
  <c r="W71" i="5" s="1"/>
  <c r="AA71" i="5" s="1"/>
  <c r="Y72" i="5" s="1"/>
  <c r="V103" i="5"/>
  <c r="W103" i="5" s="1"/>
  <c r="AD103" i="5" s="1"/>
  <c r="AJ255" i="21"/>
  <c r="AH255" i="21"/>
  <c r="U287" i="18"/>
  <c r="AG287" i="18" s="1"/>
  <c r="U287" i="21"/>
  <c r="AG287" i="21" s="1"/>
  <c r="AH406" i="18"/>
  <c r="AJ406" i="18"/>
  <c r="U256" i="18"/>
  <c r="AG256" i="18" s="1"/>
  <c r="U407" i="18"/>
  <c r="AG407" i="18" s="1"/>
  <c r="U225" i="21"/>
  <c r="AG225" i="21" s="1"/>
  <c r="U256" i="21"/>
  <c r="AG256" i="21" s="1"/>
  <c r="AH255" i="18"/>
  <c r="AJ255" i="18"/>
  <c r="U225" i="18"/>
  <c r="AG225" i="18" s="1"/>
  <c r="AH406" i="21"/>
  <c r="AJ406" i="21"/>
  <c r="V71" i="15"/>
  <c r="W71" i="15" s="1"/>
  <c r="AI72" i="15" s="1"/>
  <c r="AH224" i="21"/>
  <c r="AJ224" i="21"/>
  <c r="AH286" i="21"/>
  <c r="AJ286" i="21"/>
  <c r="AH224" i="18"/>
  <c r="AJ224" i="18"/>
  <c r="AJ286" i="18"/>
  <c r="AH286" i="18"/>
  <c r="U407" i="21"/>
  <c r="AG407" i="21" s="1"/>
  <c r="U103" i="18"/>
  <c r="AG103" i="18" s="1"/>
  <c r="U225" i="11"/>
  <c r="AG225" i="11" s="1"/>
  <c r="U39" i="21"/>
  <c r="AG39" i="21" s="1"/>
  <c r="AH406" i="11"/>
  <c r="AJ406" i="11"/>
  <c r="AH70" i="18"/>
  <c r="AJ70" i="18"/>
  <c r="U39" i="15"/>
  <c r="AG39" i="15" s="1"/>
  <c r="AH224" i="11"/>
  <c r="AJ224" i="11"/>
  <c r="U225" i="15"/>
  <c r="AG225" i="15" s="1"/>
  <c r="AH38" i="15"/>
  <c r="AJ38" i="15"/>
  <c r="AH38" i="18"/>
  <c r="AJ38" i="18"/>
  <c r="AH255" i="15"/>
  <c r="AJ255" i="15"/>
  <c r="AJ70" i="21"/>
  <c r="AH70" i="21"/>
  <c r="U71" i="18"/>
  <c r="AG71" i="18" s="1"/>
  <c r="U103" i="21"/>
  <c r="AG103" i="21" s="1"/>
  <c r="AH286" i="11"/>
  <c r="AJ286" i="11"/>
  <c r="AK70" i="15"/>
  <c r="AH255" i="11"/>
  <c r="AJ255" i="11"/>
  <c r="AH102" i="21"/>
  <c r="AJ102" i="21"/>
  <c r="U71" i="21"/>
  <c r="AG71" i="21" s="1"/>
  <c r="U287" i="15"/>
  <c r="AG287" i="15" s="1"/>
  <c r="U287" i="11"/>
  <c r="AG287" i="11" s="1"/>
  <c r="U39" i="18"/>
  <c r="AG39" i="18" s="1"/>
  <c r="AJ224" i="15"/>
  <c r="AH224" i="15"/>
  <c r="AH38" i="21"/>
  <c r="AJ38" i="21"/>
  <c r="AH102" i="15"/>
  <c r="AJ102" i="15"/>
  <c r="U407" i="11"/>
  <c r="AG407" i="11" s="1"/>
  <c r="U256" i="15"/>
  <c r="AG256" i="15" s="1"/>
  <c r="AH286" i="15"/>
  <c r="AJ286" i="15"/>
  <c r="U103" i="15"/>
  <c r="AG103" i="15" s="1"/>
  <c r="AH102" i="18"/>
  <c r="AJ102" i="18"/>
  <c r="U256" i="11"/>
  <c r="AG256" i="11" s="1"/>
  <c r="AK102" i="5" l="1"/>
  <c r="AJ70" i="5"/>
  <c r="AH70" i="5"/>
  <c r="V39" i="5"/>
  <c r="W39" i="5" s="1"/>
  <c r="AD39" i="5" s="1"/>
  <c r="AJ38" i="5"/>
  <c r="AH38" i="5"/>
  <c r="AH70" i="11"/>
  <c r="AJ70" i="11"/>
  <c r="AH38" i="11"/>
  <c r="AK38" i="11" s="1"/>
  <c r="AH102" i="11"/>
  <c r="AK102" i="11" s="1"/>
  <c r="AK406" i="15"/>
  <c r="AE407" i="15"/>
  <c r="AI408" i="15"/>
  <c r="AD407" i="15"/>
  <c r="AA407" i="15"/>
  <c r="Y408" i="15" s="1"/>
  <c r="AB407" i="15"/>
  <c r="Z408" i="15" s="1"/>
  <c r="AE103" i="5"/>
  <c r="AJ103" i="5" s="1"/>
  <c r="AB103" i="5"/>
  <c r="Z104" i="5" s="1"/>
  <c r="AI104" i="5"/>
  <c r="T72" i="15"/>
  <c r="U72" i="15" s="1"/>
  <c r="AG72" i="15" s="1"/>
  <c r="AA103" i="5"/>
  <c r="Y104" i="5" s="1"/>
  <c r="AB71" i="15"/>
  <c r="Z72" i="15" s="1"/>
  <c r="AK255" i="18"/>
  <c r="V256" i="11"/>
  <c r="W256" i="11" s="1"/>
  <c r="AA256" i="11" s="1"/>
  <c r="Y257" i="11" s="1"/>
  <c r="AK406" i="18"/>
  <c r="T72" i="5"/>
  <c r="U72" i="5" s="1"/>
  <c r="AG72" i="5" s="1"/>
  <c r="AE71" i="15"/>
  <c r="T104" i="5"/>
  <c r="U104" i="5" s="1"/>
  <c r="AG104" i="5" s="1"/>
  <c r="AD71" i="15"/>
  <c r="AF103" i="5"/>
  <c r="AA71" i="15"/>
  <c r="Y72" i="15" s="1"/>
  <c r="AE71" i="5"/>
  <c r="AK286" i="21"/>
  <c r="AD71" i="5"/>
  <c r="AB71" i="5"/>
  <c r="Z72" i="5" s="1"/>
  <c r="AK255" i="21"/>
  <c r="AK224" i="18"/>
  <c r="AF71" i="5"/>
  <c r="V287" i="11"/>
  <c r="W287" i="11" s="1"/>
  <c r="AD287" i="11" s="1"/>
  <c r="V407" i="21"/>
  <c r="W407" i="21" s="1"/>
  <c r="AA407" i="21" s="1"/>
  <c r="Y408" i="21" s="1"/>
  <c r="V407" i="18"/>
  <c r="W407" i="18" s="1"/>
  <c r="AI408" i="18" s="1"/>
  <c r="AI72" i="5"/>
  <c r="V225" i="18"/>
  <c r="W225" i="18" s="1"/>
  <c r="AE225" i="18" s="1"/>
  <c r="V39" i="11"/>
  <c r="W39" i="11" s="1"/>
  <c r="AE39" i="11" s="1"/>
  <c r="AK224" i="21"/>
  <c r="V225" i="15"/>
  <c r="W225" i="15" s="1"/>
  <c r="AB225" i="15" s="1"/>
  <c r="Z226" i="15" s="1"/>
  <c r="AK286" i="18"/>
  <c r="AK406" i="21"/>
  <c r="V407" i="11"/>
  <c r="W407" i="11" s="1"/>
  <c r="AB407" i="11" s="1"/>
  <c r="Z408" i="11" s="1"/>
  <c r="V39" i="18"/>
  <c r="W39" i="18" s="1"/>
  <c r="T40" i="18" s="1"/>
  <c r="V103" i="15"/>
  <c r="W103" i="15" s="1"/>
  <c r="AE103" i="15" s="1"/>
  <c r="V39" i="15"/>
  <c r="W39" i="15" s="1"/>
  <c r="AE39" i="15" s="1"/>
  <c r="V256" i="21"/>
  <c r="W256" i="21" s="1"/>
  <c r="V225" i="21"/>
  <c r="W225" i="21" s="1"/>
  <c r="V256" i="18"/>
  <c r="W256" i="18" s="1"/>
  <c r="V287" i="21"/>
  <c r="W287" i="21" s="1"/>
  <c r="V103" i="11"/>
  <c r="W103" i="11" s="1"/>
  <c r="T104" i="11" s="1"/>
  <c r="V287" i="18"/>
  <c r="W287" i="18" s="1"/>
  <c r="V103" i="21"/>
  <c r="W103" i="21" s="1"/>
  <c r="AD103" i="21" s="1"/>
  <c r="AK286" i="15"/>
  <c r="AK102" i="21"/>
  <c r="V71" i="21"/>
  <c r="W71" i="21" s="1"/>
  <c r="U408" i="15"/>
  <c r="AG408" i="15" s="1"/>
  <c r="AK406" i="11"/>
  <c r="V103" i="18"/>
  <c r="W103" i="18" s="1"/>
  <c r="AK38" i="15"/>
  <c r="V39" i="21"/>
  <c r="W39" i="21" s="1"/>
  <c r="AK286" i="11"/>
  <c r="AK102" i="18"/>
  <c r="V71" i="11"/>
  <c r="W71" i="11" s="1"/>
  <c r="V256" i="15"/>
  <c r="W256" i="15" s="1"/>
  <c r="AK38" i="21"/>
  <c r="V287" i="15"/>
  <c r="W287" i="15" s="1"/>
  <c r="AK38" i="18"/>
  <c r="AK70" i="18"/>
  <c r="AK255" i="15"/>
  <c r="AK224" i="15"/>
  <c r="V71" i="18"/>
  <c r="W71" i="18" s="1"/>
  <c r="AK224" i="11"/>
  <c r="AK102" i="15"/>
  <c r="AK255" i="11"/>
  <c r="AK70" i="21"/>
  <c r="V225" i="11"/>
  <c r="W225" i="11" s="1"/>
  <c r="AK70" i="5" l="1"/>
  <c r="AI40" i="5"/>
  <c r="AA39" i="5"/>
  <c r="Y40" i="5" s="1"/>
  <c r="AE39" i="5"/>
  <c r="AJ39" i="5" s="1"/>
  <c r="AB39" i="5"/>
  <c r="Z40" i="5" s="1"/>
  <c r="AF39" i="5"/>
  <c r="T40" i="5"/>
  <c r="U40" i="5" s="1"/>
  <c r="AG40" i="5" s="1"/>
  <c r="AK38" i="5"/>
  <c r="AK70" i="11"/>
  <c r="AJ407" i="15"/>
  <c r="AI257" i="11"/>
  <c r="T257" i="11"/>
  <c r="U257" i="11" s="1"/>
  <c r="AG257" i="11" s="1"/>
  <c r="AE256" i="11"/>
  <c r="AD256" i="11"/>
  <c r="AA287" i="11"/>
  <c r="Y288" i="11" s="1"/>
  <c r="AH103" i="5"/>
  <c r="AK103" i="5" s="1"/>
  <c r="AA39" i="11"/>
  <c r="Y40" i="11" s="1"/>
  <c r="AI40" i="11"/>
  <c r="AE287" i="11"/>
  <c r="AJ287" i="11" s="1"/>
  <c r="AD407" i="11"/>
  <c r="AB256" i="11"/>
  <c r="Z257" i="11" s="1"/>
  <c r="T288" i="11"/>
  <c r="U288" i="11" s="1"/>
  <c r="AG288" i="11" s="1"/>
  <c r="AB287" i="11"/>
  <c r="Z288" i="11" s="1"/>
  <c r="AI288" i="11"/>
  <c r="AD39" i="11"/>
  <c r="AJ39" i="11" s="1"/>
  <c r="AD225" i="15"/>
  <c r="AB39" i="11"/>
  <c r="Z40" i="11" s="1"/>
  <c r="AJ71" i="15"/>
  <c r="AJ71" i="5"/>
  <c r="AI408" i="21"/>
  <c r="AD39" i="18"/>
  <c r="T408" i="18"/>
  <c r="U408" i="18" s="1"/>
  <c r="AG408" i="18" s="1"/>
  <c r="AB407" i="18"/>
  <c r="Z408" i="18" s="1"/>
  <c r="AI40" i="15"/>
  <c r="AD39" i="15"/>
  <c r="AJ39" i="15" s="1"/>
  <c r="AA407" i="18"/>
  <c r="Y408" i="18" s="1"/>
  <c r="T40" i="11"/>
  <c r="U40" i="11" s="1"/>
  <c r="AG40" i="11" s="1"/>
  <c r="AI226" i="15"/>
  <c r="AI226" i="18"/>
  <c r="AE39" i="18"/>
  <c r="AB39" i="15"/>
  <c r="Z40" i="15" s="1"/>
  <c r="T226" i="15"/>
  <c r="U226" i="15" s="1"/>
  <c r="AG226" i="15" s="1"/>
  <c r="AA225" i="15"/>
  <c r="Y226" i="15" s="1"/>
  <c r="AA39" i="15"/>
  <c r="Y40" i="15" s="1"/>
  <c r="AE225" i="15"/>
  <c r="T40" i="15"/>
  <c r="U40" i="15" s="1"/>
  <c r="AG40" i="15" s="1"/>
  <c r="AH71" i="5"/>
  <c r="AA225" i="18"/>
  <c r="Y226" i="18" s="1"/>
  <c r="AB225" i="18"/>
  <c r="Z226" i="18" s="1"/>
  <c r="V72" i="15"/>
  <c r="W72" i="15" s="1"/>
  <c r="AI73" i="15" s="1"/>
  <c r="AD225" i="18"/>
  <c r="AJ225" i="18" s="1"/>
  <c r="T408" i="21"/>
  <c r="U408" i="21" s="1"/>
  <c r="AG408" i="21" s="1"/>
  <c r="AE407" i="21"/>
  <c r="AD407" i="21"/>
  <c r="AE407" i="18"/>
  <c r="AB407" i="21"/>
  <c r="Z408" i="21" s="1"/>
  <c r="AI40" i="18"/>
  <c r="AA39" i="18"/>
  <c r="Y40" i="18" s="1"/>
  <c r="AA407" i="11"/>
  <c r="Y408" i="11" s="1"/>
  <c r="T226" i="18"/>
  <c r="U226" i="18" s="1"/>
  <c r="AG226" i="18" s="1"/>
  <c r="AI104" i="15"/>
  <c r="AB103" i="15"/>
  <c r="Z104" i="15" s="1"/>
  <c r="AD407" i="18"/>
  <c r="AI408" i="11"/>
  <c r="AI104" i="21"/>
  <c r="V72" i="5"/>
  <c r="W72" i="5" s="1"/>
  <c r="AA72" i="5" s="1"/>
  <c r="Y73" i="5" s="1"/>
  <c r="AA103" i="21"/>
  <c r="Y104" i="21" s="1"/>
  <c r="AD103" i="11"/>
  <c r="AA103" i="11"/>
  <c r="Y104" i="11" s="1"/>
  <c r="AE407" i="11"/>
  <c r="AB103" i="21"/>
  <c r="Z104" i="21" s="1"/>
  <c r="V104" i="5"/>
  <c r="W104" i="5" s="1"/>
  <c r="AI105" i="5" s="1"/>
  <c r="AB103" i="11"/>
  <c r="Z104" i="11" s="1"/>
  <c r="AI257" i="21"/>
  <c r="AB256" i="21"/>
  <c r="Z257" i="21" s="1"/>
  <c r="AD256" i="21"/>
  <c r="T257" i="21"/>
  <c r="AE256" i="21"/>
  <c r="AA256" i="21"/>
  <c r="Y257" i="21" s="1"/>
  <c r="T288" i="21"/>
  <c r="AB287" i="21"/>
  <c r="Z288" i="21" s="1"/>
  <c r="AE287" i="21"/>
  <c r="AI288" i="21"/>
  <c r="AD287" i="21"/>
  <c r="AA287" i="21"/>
  <c r="Y288" i="21" s="1"/>
  <c r="AA103" i="15"/>
  <c r="Y104" i="15" s="1"/>
  <c r="AI104" i="11"/>
  <c r="AB287" i="18"/>
  <c r="Z288" i="18" s="1"/>
  <c r="AA287" i="18"/>
  <c r="Y288" i="18" s="1"/>
  <c r="AE287" i="18"/>
  <c r="AD287" i="18"/>
  <c r="T288" i="18"/>
  <c r="AI288" i="18"/>
  <c r="AB39" i="18"/>
  <c r="Z40" i="18" s="1"/>
  <c r="T104" i="21"/>
  <c r="U104" i="21" s="1"/>
  <c r="AG104" i="21" s="1"/>
  <c r="T104" i="15"/>
  <c r="U104" i="15" s="1"/>
  <c r="AG104" i="15" s="1"/>
  <c r="V408" i="15"/>
  <c r="W408" i="15" s="1"/>
  <c r="AD408" i="15" s="1"/>
  <c r="T408" i="11"/>
  <c r="U408" i="11" s="1"/>
  <c r="AG408" i="11" s="1"/>
  <c r="AE103" i="21"/>
  <c r="AJ103" i="21" s="1"/>
  <c r="AD103" i="15"/>
  <c r="AJ103" i="15" s="1"/>
  <c r="AE103" i="11"/>
  <c r="T257" i="18"/>
  <c r="AI257" i="18"/>
  <c r="AE256" i="18"/>
  <c r="AD256" i="18"/>
  <c r="AB256" i="18"/>
  <c r="Z257" i="18" s="1"/>
  <c r="AA256" i="18"/>
  <c r="Y257" i="18" s="1"/>
  <c r="AD225" i="21"/>
  <c r="AI226" i="21"/>
  <c r="AB225" i="21"/>
  <c r="Z226" i="21" s="1"/>
  <c r="AA225" i="21"/>
  <c r="Y226" i="21" s="1"/>
  <c r="T226" i="21"/>
  <c r="AE225" i="21"/>
  <c r="AE225" i="11"/>
  <c r="AD225" i="11"/>
  <c r="AA225" i="11"/>
  <c r="Y226" i="11" s="1"/>
  <c r="AI226" i="11"/>
  <c r="T226" i="11"/>
  <c r="AB225" i="11"/>
  <c r="Z226" i="11" s="1"/>
  <c r="U40" i="18"/>
  <c r="AG40" i="18" s="1"/>
  <c r="T257" i="15"/>
  <c r="AI257" i="15"/>
  <c r="AE256" i="15"/>
  <c r="AA256" i="15"/>
  <c r="Y257" i="15" s="1"/>
  <c r="AB256" i="15"/>
  <c r="Z257" i="15" s="1"/>
  <c r="AD256" i="15"/>
  <c r="AB71" i="11"/>
  <c r="Z72" i="11" s="1"/>
  <c r="AA71" i="11"/>
  <c r="Y72" i="11" s="1"/>
  <c r="AE71" i="11"/>
  <c r="AI72" i="11"/>
  <c r="T72" i="11"/>
  <c r="AD71" i="11"/>
  <c r="T104" i="18"/>
  <c r="AI104" i="18"/>
  <c r="AE103" i="18"/>
  <c r="AD103" i="18"/>
  <c r="AB103" i="18"/>
  <c r="Z104" i="18" s="1"/>
  <c r="AA103" i="18"/>
  <c r="Y104" i="18" s="1"/>
  <c r="U104" i="11"/>
  <c r="AG104" i="11" s="1"/>
  <c r="AD39" i="21"/>
  <c r="AE39" i="21"/>
  <c r="AI40" i="21"/>
  <c r="AA39" i="21"/>
  <c r="Y40" i="21" s="1"/>
  <c r="AB39" i="21"/>
  <c r="Z40" i="21" s="1"/>
  <c r="T40" i="21"/>
  <c r="AD287" i="15"/>
  <c r="AB287" i="15"/>
  <c r="Z288" i="15" s="1"/>
  <c r="AI288" i="15"/>
  <c r="AA287" i="15"/>
  <c r="Y288" i="15" s="1"/>
  <c r="AE287" i="15"/>
  <c r="T288" i="15"/>
  <c r="AE71" i="21"/>
  <c r="AI72" i="21"/>
  <c r="AA71" i="21"/>
  <c r="Y72" i="21" s="1"/>
  <c r="AB71" i="21"/>
  <c r="Z72" i="21" s="1"/>
  <c r="AD71" i="21"/>
  <c r="T72" i="21"/>
  <c r="AB71" i="18"/>
  <c r="Z72" i="18" s="1"/>
  <c r="T72" i="18"/>
  <c r="AA71" i="18"/>
  <c r="Y72" i="18" s="1"/>
  <c r="AD71" i="18"/>
  <c r="AI72" i="18"/>
  <c r="AE71" i="18"/>
  <c r="V40" i="5" l="1"/>
  <c r="W40" i="5" s="1"/>
  <c r="AF40" i="5" s="1"/>
  <c r="AH39" i="5"/>
  <c r="AK39" i="5" s="1"/>
  <c r="B144" i="11"/>
  <c r="AJ407" i="11"/>
  <c r="AJ256" i="11"/>
  <c r="AJ39" i="18"/>
  <c r="AE72" i="15"/>
  <c r="T73" i="15"/>
  <c r="U73" i="15" s="1"/>
  <c r="AG73" i="15" s="1"/>
  <c r="AA72" i="15"/>
  <c r="Y73" i="15" s="1"/>
  <c r="AD72" i="15"/>
  <c r="AB72" i="15"/>
  <c r="Z73" i="15" s="1"/>
  <c r="AJ225" i="15"/>
  <c r="B174" i="11"/>
  <c r="C172" i="11" s="1"/>
  <c r="AJ103" i="11"/>
  <c r="T73" i="5"/>
  <c r="U73" i="5" s="1"/>
  <c r="AG73" i="5" s="1"/>
  <c r="AE72" i="5"/>
  <c r="AK71" i="5"/>
  <c r="AF72" i="5"/>
  <c r="AE408" i="15"/>
  <c r="AJ408" i="15" s="1"/>
  <c r="AB408" i="15"/>
  <c r="Z409" i="15" s="1"/>
  <c r="AJ407" i="21"/>
  <c r="AB72" i="5"/>
  <c r="Z73" i="5" s="1"/>
  <c r="AJ407" i="18"/>
  <c r="V408" i="18"/>
  <c r="W408" i="18" s="1"/>
  <c r="AB408" i="18" s="1"/>
  <c r="Z409" i="18" s="1"/>
  <c r="T409" i="15"/>
  <c r="U409" i="15" s="1"/>
  <c r="AG409" i="15" s="1"/>
  <c r="AD72" i="5"/>
  <c r="T105" i="5"/>
  <c r="U105" i="5" s="1"/>
  <c r="AG105" i="5" s="1"/>
  <c r="AB104" i="5"/>
  <c r="Z105" i="5" s="1"/>
  <c r="AI73" i="5"/>
  <c r="AA104" i="5"/>
  <c r="Y105" i="5" s="1"/>
  <c r="AI409" i="15"/>
  <c r="AA408" i="15"/>
  <c r="Y409" i="15" s="1"/>
  <c r="AD104" i="5"/>
  <c r="AE104" i="5"/>
  <c r="AF104" i="5"/>
  <c r="V288" i="11"/>
  <c r="W288" i="11" s="1"/>
  <c r="AB288" i="11" s="1"/>
  <c r="Z289" i="11" s="1"/>
  <c r="V104" i="21"/>
  <c r="W104" i="21" s="1"/>
  <c r="T105" i="21" s="1"/>
  <c r="V226" i="18"/>
  <c r="W226" i="18" s="1"/>
  <c r="AJ287" i="21"/>
  <c r="U226" i="21"/>
  <c r="AG226" i="21" s="1"/>
  <c r="AJ256" i="18"/>
  <c r="U257" i="21"/>
  <c r="AG257" i="21" s="1"/>
  <c r="V257" i="11"/>
  <c r="W257" i="11" s="1"/>
  <c r="AD257" i="11" s="1"/>
  <c r="U288" i="21"/>
  <c r="AG288" i="21" s="1"/>
  <c r="AJ256" i="21"/>
  <c r="V408" i="21"/>
  <c r="W408" i="21" s="1"/>
  <c r="AJ225" i="21"/>
  <c r="U257" i="18"/>
  <c r="AG257" i="18" s="1"/>
  <c r="U288" i="18"/>
  <c r="AG288" i="18" s="1"/>
  <c r="V40" i="15"/>
  <c r="W40" i="15" s="1"/>
  <c r="T41" i="15" s="1"/>
  <c r="AJ287" i="18"/>
  <c r="V104" i="15"/>
  <c r="W104" i="15" s="1"/>
  <c r="AJ256" i="15"/>
  <c r="U288" i="15"/>
  <c r="AG288" i="15" s="1"/>
  <c r="U226" i="11"/>
  <c r="AG226" i="11" s="1"/>
  <c r="U72" i="21"/>
  <c r="AG72" i="21" s="1"/>
  <c r="AJ71" i="21"/>
  <c r="AJ103" i="18"/>
  <c r="V408" i="11"/>
  <c r="W408" i="11" s="1"/>
  <c r="V226" i="15"/>
  <c r="W226" i="15" s="1"/>
  <c r="U40" i="21"/>
  <c r="AG40" i="21" s="1"/>
  <c r="AJ71" i="18"/>
  <c r="AJ71" i="11"/>
  <c r="U257" i="15"/>
  <c r="AG257" i="15" s="1"/>
  <c r="AJ225" i="11"/>
  <c r="U72" i="18"/>
  <c r="AG72" i="18" s="1"/>
  <c r="AJ287" i="15"/>
  <c r="AJ39" i="21"/>
  <c r="U72" i="11"/>
  <c r="AG72" i="11" s="1"/>
  <c r="V104" i="11"/>
  <c r="W104" i="11" s="1"/>
  <c r="U104" i="18"/>
  <c r="AG104" i="18" s="1"/>
  <c r="V40" i="11"/>
  <c r="W40" i="11" s="1"/>
  <c r="V40" i="18"/>
  <c r="W40" i="18" s="1"/>
  <c r="AE40" i="5" l="1"/>
  <c r="AB40" i="5"/>
  <c r="Z41" i="5" s="1"/>
  <c r="AI41" i="5"/>
  <c r="AA40" i="5"/>
  <c r="Y41" i="5" s="1"/>
  <c r="T41" i="5"/>
  <c r="U41" i="5" s="1"/>
  <c r="AG41" i="5" s="1"/>
  <c r="AD40" i="5"/>
  <c r="B448" i="21"/>
  <c r="B357" i="21"/>
  <c r="B266" i="21"/>
  <c r="B417" i="21"/>
  <c r="B235" i="21"/>
  <c r="B49" i="21"/>
  <c r="B144" i="21"/>
  <c r="B327" i="21"/>
  <c r="B81" i="21"/>
  <c r="B297" i="21"/>
  <c r="B387" i="21"/>
  <c r="B174" i="21"/>
  <c r="B113" i="21"/>
  <c r="B204" i="21"/>
  <c r="B448" i="18"/>
  <c r="B266" i="18"/>
  <c r="B417" i="18"/>
  <c r="B235" i="18"/>
  <c r="B49" i="18"/>
  <c r="B144" i="18"/>
  <c r="B327" i="18"/>
  <c r="B357" i="18"/>
  <c r="B81" i="18"/>
  <c r="B297" i="18"/>
  <c r="B387" i="18"/>
  <c r="B174" i="18"/>
  <c r="B113" i="18"/>
  <c r="B204" i="18"/>
  <c r="B448" i="15"/>
  <c r="B357" i="15"/>
  <c r="B266" i="15"/>
  <c r="B417" i="15"/>
  <c r="B235" i="15"/>
  <c r="B144" i="15"/>
  <c r="B49" i="15"/>
  <c r="B327" i="15"/>
  <c r="B174" i="15"/>
  <c r="B81" i="15"/>
  <c r="B387" i="15"/>
  <c r="B297" i="15"/>
  <c r="B113" i="15"/>
  <c r="B204" i="15"/>
  <c r="C142" i="11"/>
  <c r="C141" i="11"/>
  <c r="B49" i="11"/>
  <c r="C47" i="11" s="1"/>
  <c r="AJ72" i="15"/>
  <c r="AH72" i="5"/>
  <c r="AI105" i="21"/>
  <c r="AB104" i="21"/>
  <c r="Z105" i="21" s="1"/>
  <c r="AE104" i="21"/>
  <c r="AD104" i="21"/>
  <c r="AA104" i="21"/>
  <c r="Y105" i="21" s="1"/>
  <c r="AA288" i="11"/>
  <c r="Y289" i="11" s="1"/>
  <c r="AD288" i="11"/>
  <c r="T289" i="11"/>
  <c r="U289" i="11" s="1"/>
  <c r="AG289" i="11" s="1"/>
  <c r="AJ72" i="5"/>
  <c r="AE408" i="18"/>
  <c r="AE288" i="11"/>
  <c r="AI289" i="11"/>
  <c r="T258" i="11"/>
  <c r="U258" i="11" s="1"/>
  <c r="AG258" i="11" s="1"/>
  <c r="AB257" i="11"/>
  <c r="Z258" i="11" s="1"/>
  <c r="B417" i="11"/>
  <c r="C415" i="11" s="1"/>
  <c r="AI258" i="11"/>
  <c r="B113" i="11"/>
  <c r="C111" i="11" s="1"/>
  <c r="B204" i="11"/>
  <c r="C202" i="11" s="1"/>
  <c r="AA257" i="11"/>
  <c r="Y258" i="11" s="1"/>
  <c r="AE257" i="11"/>
  <c r="AJ257" i="11" s="1"/>
  <c r="B81" i="11"/>
  <c r="C79" i="11" s="1"/>
  <c r="B387" i="11"/>
  <c r="C385" i="11" s="1"/>
  <c r="B297" i="11"/>
  <c r="C295" i="11" s="1"/>
  <c r="B357" i="11"/>
  <c r="C355" i="11" s="1"/>
  <c r="B266" i="11"/>
  <c r="C264" i="11" s="1"/>
  <c r="B327" i="11"/>
  <c r="C325" i="11" s="1"/>
  <c r="B448" i="11"/>
  <c r="C446" i="11" s="1"/>
  <c r="B235" i="11"/>
  <c r="C233" i="11" s="1"/>
  <c r="AJ104" i="5"/>
  <c r="AH104" i="5"/>
  <c r="AI409" i="18"/>
  <c r="AA408" i="18"/>
  <c r="Y409" i="18" s="1"/>
  <c r="AD408" i="18"/>
  <c r="T409" i="18"/>
  <c r="U409" i="18" s="1"/>
  <c r="AG409" i="18" s="1"/>
  <c r="AD40" i="15"/>
  <c r="AA40" i="15"/>
  <c r="Y41" i="15" s="1"/>
  <c r="AE40" i="15"/>
  <c r="V104" i="18"/>
  <c r="W104" i="18" s="1"/>
  <c r="AI105" i="18" s="1"/>
  <c r="AI41" i="15"/>
  <c r="AB40" i="15"/>
  <c r="Z41" i="15" s="1"/>
  <c r="V257" i="18"/>
  <c r="W257" i="18" s="1"/>
  <c r="T258" i="18" s="1"/>
  <c r="V257" i="21"/>
  <c r="W257" i="21" s="1"/>
  <c r="AE257" i="21" s="1"/>
  <c r="V105" i="5"/>
  <c r="W105" i="5" s="1"/>
  <c r="AA105" i="5" s="1"/>
  <c r="Y106" i="5" s="1"/>
  <c r="V72" i="11"/>
  <c r="W72" i="11" s="1"/>
  <c r="V226" i="11"/>
  <c r="W226" i="11" s="1"/>
  <c r="AD226" i="11" s="1"/>
  <c r="V40" i="21"/>
  <c r="W40" i="21" s="1"/>
  <c r="AB40" i="21" s="1"/>
  <c r="Z41" i="21" s="1"/>
  <c r="V288" i="21"/>
  <c r="W288" i="21" s="1"/>
  <c r="V288" i="18"/>
  <c r="W288" i="18" s="1"/>
  <c r="AA226" i="18"/>
  <c r="Y227" i="18" s="1"/>
  <c r="AD226" i="18"/>
  <c r="AE226" i="18"/>
  <c r="T227" i="18"/>
  <c r="AB226" i="18"/>
  <c r="Z227" i="18" s="1"/>
  <c r="AI227" i="18"/>
  <c r="V226" i="21"/>
  <c r="W226" i="21" s="1"/>
  <c r="AD408" i="21"/>
  <c r="T409" i="21"/>
  <c r="AE408" i="21"/>
  <c r="AB408" i="21"/>
  <c r="Z409" i="21" s="1"/>
  <c r="AI409" i="21"/>
  <c r="AA408" i="21"/>
  <c r="Y409" i="21" s="1"/>
  <c r="V409" i="15"/>
  <c r="W409" i="15" s="1"/>
  <c r="AD409" i="15" s="1"/>
  <c r="V73" i="5"/>
  <c r="W73" i="5" s="1"/>
  <c r="V288" i="15"/>
  <c r="W288" i="15" s="1"/>
  <c r="T289" i="15" s="1"/>
  <c r="AA104" i="11"/>
  <c r="Y105" i="11" s="1"/>
  <c r="T105" i="11"/>
  <c r="AD104" i="11"/>
  <c r="AI105" i="11"/>
  <c r="AB104" i="11"/>
  <c r="Z105" i="11" s="1"/>
  <c r="AE104" i="11"/>
  <c r="V73" i="15"/>
  <c r="W73" i="15" s="1"/>
  <c r="AB408" i="11"/>
  <c r="Z409" i="11" s="1"/>
  <c r="T409" i="11"/>
  <c r="AD408" i="11"/>
  <c r="AA408" i="11"/>
  <c r="Y409" i="11" s="1"/>
  <c r="AI409" i="11"/>
  <c r="AE408" i="11"/>
  <c r="V72" i="21"/>
  <c r="W72" i="21" s="1"/>
  <c r="V72" i="18"/>
  <c r="W72" i="18" s="1"/>
  <c r="AI105" i="15"/>
  <c r="AE104" i="15"/>
  <c r="T105" i="15"/>
  <c r="AD104" i="15"/>
  <c r="AB104" i="15"/>
  <c r="Z105" i="15" s="1"/>
  <c r="AA104" i="15"/>
  <c r="Y105" i="15" s="1"/>
  <c r="AD40" i="11"/>
  <c r="AE40" i="11"/>
  <c r="T41" i="11"/>
  <c r="AA40" i="11"/>
  <c r="Y41" i="11" s="1"/>
  <c r="AB40" i="11"/>
  <c r="Z41" i="11" s="1"/>
  <c r="AI41" i="11"/>
  <c r="AE40" i="18"/>
  <c r="T41" i="18"/>
  <c r="AB40" i="18"/>
  <c r="Z41" i="18" s="1"/>
  <c r="AA40" i="18"/>
  <c r="Y41" i="18" s="1"/>
  <c r="AI41" i="18"/>
  <c r="AD40" i="18"/>
  <c r="U41" i="15"/>
  <c r="AG41" i="15" s="1"/>
  <c r="U105" i="21"/>
  <c r="AG105" i="21" s="1"/>
  <c r="V257" i="15"/>
  <c r="W257" i="15" s="1"/>
  <c r="AE226" i="15"/>
  <c r="AB226" i="15"/>
  <c r="Z227" i="15" s="1"/>
  <c r="AA226" i="15"/>
  <c r="Y227" i="15" s="1"/>
  <c r="AI227" i="15"/>
  <c r="T227" i="15"/>
  <c r="AD226" i="15"/>
  <c r="C171" i="18" l="1"/>
  <c r="L162" i="18" s="1"/>
  <c r="C172" i="18"/>
  <c r="C233" i="18"/>
  <c r="C232" i="18"/>
  <c r="L223" i="18" s="1"/>
  <c r="C384" i="18"/>
  <c r="L375" i="18" s="1"/>
  <c r="AF375" i="18" s="1"/>
  <c r="AH375" i="18" s="1"/>
  <c r="AK375" i="18" s="1"/>
  <c r="C385" i="18"/>
  <c r="C414" i="18"/>
  <c r="L405" i="18" s="1"/>
  <c r="AF405" i="18" s="1"/>
  <c r="AH405" i="18" s="1"/>
  <c r="AK405" i="18" s="1"/>
  <c r="C415" i="18"/>
  <c r="C294" i="18"/>
  <c r="L285" i="18" s="1"/>
  <c r="C295" i="18"/>
  <c r="C263" i="18"/>
  <c r="L254" i="18" s="1"/>
  <c r="AF254" i="18" s="1"/>
  <c r="AH254" i="18" s="1"/>
  <c r="AK254" i="18" s="1"/>
  <c r="C264" i="18"/>
  <c r="C446" i="18"/>
  <c r="C445" i="18"/>
  <c r="L436" i="18" s="1"/>
  <c r="AF436" i="18" s="1"/>
  <c r="AH436" i="18" s="1"/>
  <c r="AK436" i="18" s="1"/>
  <c r="C325" i="18"/>
  <c r="C324" i="18"/>
  <c r="L315" i="18" s="1"/>
  <c r="C79" i="18"/>
  <c r="C78" i="18"/>
  <c r="L69" i="18" s="1"/>
  <c r="AF69" i="18" s="1"/>
  <c r="AH69" i="18" s="1"/>
  <c r="AK69" i="18" s="1"/>
  <c r="C355" i="18"/>
  <c r="C354" i="18"/>
  <c r="L345" i="18" s="1"/>
  <c r="AF345" i="18" s="1"/>
  <c r="AH345" i="18" s="1"/>
  <c r="AK345" i="18" s="1"/>
  <c r="C202" i="18"/>
  <c r="C201" i="18"/>
  <c r="L192" i="18" s="1"/>
  <c r="C141" i="18"/>
  <c r="L132" i="18" s="1"/>
  <c r="AF132" i="18" s="1"/>
  <c r="AH132" i="18" s="1"/>
  <c r="AK132" i="18" s="1"/>
  <c r="C142" i="18"/>
  <c r="C111" i="18"/>
  <c r="C110" i="18"/>
  <c r="L101" i="18" s="1"/>
  <c r="C46" i="18"/>
  <c r="L37" i="18" s="1"/>
  <c r="C47" i="18"/>
  <c r="C79" i="15"/>
  <c r="C78" i="15"/>
  <c r="L69" i="15" s="1"/>
  <c r="C47" i="15"/>
  <c r="C46" i="15"/>
  <c r="L37" i="15" s="1"/>
  <c r="AF37" i="15" s="1"/>
  <c r="AH37" i="15" s="1"/>
  <c r="AK37" i="15" s="1"/>
  <c r="C385" i="21"/>
  <c r="C384" i="21"/>
  <c r="L375" i="21" s="1"/>
  <c r="AF375" i="21" s="1"/>
  <c r="AH375" i="21" s="1"/>
  <c r="AK375" i="21" s="1"/>
  <c r="C264" i="21"/>
  <c r="C263" i="21"/>
  <c r="L254" i="21" s="1"/>
  <c r="AF254" i="21" s="1"/>
  <c r="AH254" i="21" s="1"/>
  <c r="AK254" i="21" s="1"/>
  <c r="C263" i="15"/>
  <c r="L254" i="15" s="1"/>
  <c r="AF254" i="15" s="1"/>
  <c r="AH254" i="15" s="1"/>
  <c r="AK254" i="15" s="1"/>
  <c r="C264" i="15"/>
  <c r="C202" i="15"/>
  <c r="C201" i="15"/>
  <c r="L192" i="15" s="1"/>
  <c r="AF192" i="15" s="1"/>
  <c r="AH192" i="15" s="1"/>
  <c r="AK192" i="15" s="1"/>
  <c r="C141" i="15"/>
  <c r="L132" i="15" s="1"/>
  <c r="AF132" i="15" s="1"/>
  <c r="AH132" i="15" s="1"/>
  <c r="AK132" i="15" s="1"/>
  <c r="C142" i="15"/>
  <c r="C295" i="21"/>
  <c r="C294" i="21"/>
  <c r="L285" i="21" s="1"/>
  <c r="AF285" i="21" s="1"/>
  <c r="AH285" i="21" s="1"/>
  <c r="AK285" i="21" s="1"/>
  <c r="C355" i="21"/>
  <c r="C354" i="21"/>
  <c r="L345" i="21" s="1"/>
  <c r="AF345" i="21" s="1"/>
  <c r="AH345" i="21" s="1"/>
  <c r="AK345" i="21" s="1"/>
  <c r="C111" i="15"/>
  <c r="C110" i="15"/>
  <c r="L101" i="15" s="1"/>
  <c r="AF101" i="15" s="1"/>
  <c r="AH101" i="15" s="1"/>
  <c r="AK101" i="15" s="1"/>
  <c r="C233" i="15"/>
  <c r="C232" i="15"/>
  <c r="L223" i="15" s="1"/>
  <c r="C79" i="21"/>
  <c r="C78" i="21"/>
  <c r="L69" i="21" s="1"/>
  <c r="AF69" i="21" s="1"/>
  <c r="AH69" i="21" s="1"/>
  <c r="AK69" i="21" s="1"/>
  <c r="C446" i="21"/>
  <c r="C445" i="21"/>
  <c r="L436" i="21" s="1"/>
  <c r="AF436" i="21" s="1"/>
  <c r="AH436" i="21" s="1"/>
  <c r="AK436" i="21" s="1"/>
  <c r="C295" i="15"/>
  <c r="C294" i="15"/>
  <c r="L285" i="15" s="1"/>
  <c r="AF285" i="15" s="1"/>
  <c r="AH285" i="15" s="1"/>
  <c r="AK285" i="15" s="1"/>
  <c r="C415" i="15"/>
  <c r="C414" i="15"/>
  <c r="L405" i="15" s="1"/>
  <c r="AF405" i="15" s="1"/>
  <c r="AH405" i="15" s="1"/>
  <c r="AK405" i="15" s="1"/>
  <c r="C325" i="21"/>
  <c r="C324" i="21"/>
  <c r="L315" i="21" s="1"/>
  <c r="AF315" i="21" s="1"/>
  <c r="AH315" i="21" s="1"/>
  <c r="AK315" i="21" s="1"/>
  <c r="C384" i="15"/>
  <c r="L375" i="15" s="1"/>
  <c r="AF375" i="15" s="1"/>
  <c r="AH375" i="15" s="1"/>
  <c r="AK375" i="15" s="1"/>
  <c r="C385" i="15"/>
  <c r="C172" i="15"/>
  <c r="C171" i="15"/>
  <c r="L162" i="15" s="1"/>
  <c r="AF162" i="15" s="1"/>
  <c r="AH162" i="15" s="1"/>
  <c r="AK162" i="15" s="1"/>
  <c r="C446" i="15"/>
  <c r="C445" i="15"/>
  <c r="L436" i="15" s="1"/>
  <c r="AF436" i="15" s="1"/>
  <c r="AH436" i="15" s="1"/>
  <c r="AK436" i="15" s="1"/>
  <c r="C111" i="21"/>
  <c r="C110" i="21"/>
  <c r="L101" i="21" s="1"/>
  <c r="AF101" i="21" s="1"/>
  <c r="AH101" i="21" s="1"/>
  <c r="AK101" i="21" s="1"/>
  <c r="C233" i="21"/>
  <c r="C232" i="21"/>
  <c r="L223" i="21" s="1"/>
  <c r="AF223" i="21" s="1"/>
  <c r="AH223" i="21" s="1"/>
  <c r="AK223" i="21" s="1"/>
  <c r="C142" i="21"/>
  <c r="C141" i="21"/>
  <c r="L132" i="21" s="1"/>
  <c r="AF132" i="21" s="1"/>
  <c r="AH132" i="21" s="1"/>
  <c r="AK132" i="21" s="1"/>
  <c r="C355" i="15"/>
  <c r="C354" i="15"/>
  <c r="L345" i="15" s="1"/>
  <c r="AF345" i="15" s="1"/>
  <c r="AH345" i="15" s="1"/>
  <c r="AK345" i="15" s="1"/>
  <c r="C202" i="21"/>
  <c r="C201" i="21"/>
  <c r="L192" i="21" s="1"/>
  <c r="AF192" i="21" s="1"/>
  <c r="AH192" i="21" s="1"/>
  <c r="AK192" i="21" s="1"/>
  <c r="C47" i="21"/>
  <c r="C46" i="21"/>
  <c r="L37" i="21" s="1"/>
  <c r="AF37" i="21" s="1"/>
  <c r="AH37" i="21" s="1"/>
  <c r="AK37" i="21" s="1"/>
  <c r="C325" i="15"/>
  <c r="C324" i="15"/>
  <c r="L315" i="15" s="1"/>
  <c r="AF315" i="15" s="1"/>
  <c r="AH315" i="15" s="1"/>
  <c r="AK315" i="15" s="1"/>
  <c r="C172" i="21"/>
  <c r="C171" i="21"/>
  <c r="L162" i="21" s="1"/>
  <c r="AF162" i="21" s="1"/>
  <c r="AH162" i="21" s="1"/>
  <c r="AK162" i="21" s="1"/>
  <c r="C415" i="21"/>
  <c r="C414" i="21"/>
  <c r="L405" i="21" s="1"/>
  <c r="AF405" i="21" s="1"/>
  <c r="AH405" i="21" s="1"/>
  <c r="AK405" i="21" s="1"/>
  <c r="AJ40" i="5"/>
  <c r="AH40" i="5"/>
  <c r="C46" i="11"/>
  <c r="L37" i="11" s="1"/>
  <c r="AF37" i="11" s="1"/>
  <c r="AH37" i="11" s="1"/>
  <c r="AK37" i="11" s="1"/>
  <c r="L136" i="11"/>
  <c r="L132" i="11"/>
  <c r="AF132" i="11" s="1"/>
  <c r="AH132" i="11" s="1"/>
  <c r="AK132" i="11" s="1"/>
  <c r="L41" i="11"/>
  <c r="C201" i="11"/>
  <c r="L192" i="11" s="1"/>
  <c r="AF192" i="11" s="1"/>
  <c r="AH192" i="11" s="1"/>
  <c r="AK192" i="11" s="1"/>
  <c r="C78" i="11"/>
  <c r="L69" i="11" s="1"/>
  <c r="AF69" i="11" s="1"/>
  <c r="AH69" i="11" s="1"/>
  <c r="AK69" i="11" s="1"/>
  <c r="L438" i="11"/>
  <c r="L439" i="11"/>
  <c r="L447" i="11"/>
  <c r="L455" i="11"/>
  <c r="L440" i="11"/>
  <c r="L448" i="11"/>
  <c r="L456" i="11"/>
  <c r="L441" i="11"/>
  <c r="L449" i="11"/>
  <c r="L442" i="11"/>
  <c r="L450" i="11"/>
  <c r="L443" i="11"/>
  <c r="L451" i="11"/>
  <c r="L444" i="11"/>
  <c r="L452" i="11"/>
  <c r="L445" i="11"/>
  <c r="L453" i="11"/>
  <c r="L446" i="11"/>
  <c r="L454" i="11"/>
  <c r="C445" i="11"/>
  <c r="L436" i="11" s="1"/>
  <c r="AF436" i="11" s="1"/>
  <c r="AH436" i="11" s="1"/>
  <c r="AK436" i="11" s="1"/>
  <c r="L407" i="11"/>
  <c r="L408" i="11"/>
  <c r="L416" i="11"/>
  <c r="L424" i="11"/>
  <c r="L409" i="11"/>
  <c r="L417" i="11"/>
  <c r="L425" i="11"/>
  <c r="L410" i="11"/>
  <c r="L418" i="11"/>
  <c r="L411" i="11"/>
  <c r="L419" i="11"/>
  <c r="L412" i="11"/>
  <c r="L420" i="11"/>
  <c r="L413" i="11"/>
  <c r="L421" i="11"/>
  <c r="L414" i="11"/>
  <c r="L422" i="11"/>
  <c r="L415" i="11"/>
  <c r="L423" i="11"/>
  <c r="C414" i="11"/>
  <c r="L377" i="11"/>
  <c r="L378" i="11"/>
  <c r="L386" i="11"/>
  <c r="L394" i="11"/>
  <c r="L379" i="11"/>
  <c r="L387" i="11"/>
  <c r="L395" i="11"/>
  <c r="L380" i="11"/>
  <c r="L388" i="11"/>
  <c r="L381" i="11"/>
  <c r="L389" i="11"/>
  <c r="L382" i="11"/>
  <c r="L390" i="11"/>
  <c r="L383" i="11"/>
  <c r="L391" i="11"/>
  <c r="L384" i="11"/>
  <c r="L392" i="11"/>
  <c r="L385" i="11"/>
  <c r="L393" i="11"/>
  <c r="C384" i="11"/>
  <c r="L375" i="11" s="1"/>
  <c r="AF375" i="11" s="1"/>
  <c r="AH375" i="11" s="1"/>
  <c r="AK375" i="11" s="1"/>
  <c r="L347" i="11"/>
  <c r="L348" i="11"/>
  <c r="L356" i="11"/>
  <c r="L364" i="11"/>
  <c r="L349" i="11"/>
  <c r="L357" i="11"/>
  <c r="L365" i="11"/>
  <c r="L350" i="11"/>
  <c r="L358" i="11"/>
  <c r="L351" i="11"/>
  <c r="L359" i="11"/>
  <c r="L352" i="11"/>
  <c r="L360" i="11"/>
  <c r="L353" i="11"/>
  <c r="L361" i="11"/>
  <c r="L354" i="11"/>
  <c r="L362" i="11"/>
  <c r="L355" i="11"/>
  <c r="L363" i="11"/>
  <c r="C354" i="11"/>
  <c r="L345" i="11" s="1"/>
  <c r="AF345" i="11" s="1"/>
  <c r="AH345" i="11" s="1"/>
  <c r="AK345" i="11" s="1"/>
  <c r="L317" i="11"/>
  <c r="L318" i="11"/>
  <c r="L326" i="11"/>
  <c r="L334" i="11"/>
  <c r="L319" i="11"/>
  <c r="L327" i="11"/>
  <c r="L335" i="11"/>
  <c r="L320" i="11"/>
  <c r="L328" i="11"/>
  <c r="L321" i="11"/>
  <c r="L329" i="11"/>
  <c r="L322" i="11"/>
  <c r="L330" i="11"/>
  <c r="L323" i="11"/>
  <c r="L331" i="11"/>
  <c r="L324" i="11"/>
  <c r="L332" i="11"/>
  <c r="L325" i="11"/>
  <c r="L333" i="11"/>
  <c r="C324" i="11"/>
  <c r="L315" i="11" s="1"/>
  <c r="AF315" i="11" s="1"/>
  <c r="AH315" i="11" s="1"/>
  <c r="AK315" i="11" s="1"/>
  <c r="L287" i="11"/>
  <c r="AF287" i="11" s="1"/>
  <c r="AH287" i="11" s="1"/>
  <c r="AK287" i="11" s="1"/>
  <c r="L288" i="11"/>
  <c r="AF288" i="11" s="1"/>
  <c r="AH288" i="11" s="1"/>
  <c r="L296" i="11"/>
  <c r="L304" i="11"/>
  <c r="L289" i="11"/>
  <c r="L297" i="11"/>
  <c r="L305" i="11"/>
  <c r="L290" i="11"/>
  <c r="L298" i="11"/>
  <c r="L291" i="11"/>
  <c r="L299" i="11"/>
  <c r="L292" i="11"/>
  <c r="L300" i="11"/>
  <c r="L293" i="11"/>
  <c r="L301" i="11"/>
  <c r="L294" i="11"/>
  <c r="L302" i="11"/>
  <c r="L295" i="11"/>
  <c r="L303" i="11"/>
  <c r="C294" i="11"/>
  <c r="L285" i="11" s="1"/>
  <c r="AF285" i="11" s="1"/>
  <c r="AH285" i="11" s="1"/>
  <c r="AK285" i="11" s="1"/>
  <c r="L256" i="11"/>
  <c r="AF256" i="11" s="1"/>
  <c r="AH256" i="11" s="1"/>
  <c r="AK256" i="11" s="1"/>
  <c r="L257" i="11"/>
  <c r="AF257" i="11" s="1"/>
  <c r="AH257" i="11" s="1"/>
  <c r="AK257" i="11" s="1"/>
  <c r="L265" i="11"/>
  <c r="L273" i="11"/>
  <c r="L258" i="11"/>
  <c r="L266" i="11"/>
  <c r="L274" i="11"/>
  <c r="L259" i="11"/>
  <c r="L267" i="11"/>
  <c r="L260" i="11"/>
  <c r="L268" i="11"/>
  <c r="L261" i="11"/>
  <c r="L269" i="11"/>
  <c r="L262" i="11"/>
  <c r="L270" i="11"/>
  <c r="L263" i="11"/>
  <c r="L271" i="11"/>
  <c r="L264" i="11"/>
  <c r="L272" i="11"/>
  <c r="C263" i="11"/>
  <c r="L254" i="11" s="1"/>
  <c r="AF254" i="11" s="1"/>
  <c r="AH254" i="11" s="1"/>
  <c r="AK254" i="11" s="1"/>
  <c r="L225" i="11"/>
  <c r="AF225" i="11" s="1"/>
  <c r="AH225" i="11" s="1"/>
  <c r="AK225" i="11" s="1"/>
  <c r="L226" i="11"/>
  <c r="AF226" i="11" s="1"/>
  <c r="L234" i="11"/>
  <c r="L242" i="11"/>
  <c r="L227" i="11"/>
  <c r="L235" i="11"/>
  <c r="L243" i="11"/>
  <c r="L228" i="11"/>
  <c r="L236" i="11"/>
  <c r="L229" i="11"/>
  <c r="L237" i="11"/>
  <c r="L230" i="11"/>
  <c r="L238" i="11"/>
  <c r="L231" i="11"/>
  <c r="L239" i="11"/>
  <c r="L232" i="11"/>
  <c r="L240" i="11"/>
  <c r="L233" i="11"/>
  <c r="L241" i="11"/>
  <c r="C232" i="11"/>
  <c r="L223" i="11" s="1"/>
  <c r="AF223" i="11" s="1"/>
  <c r="AH223" i="11" s="1"/>
  <c r="AK223" i="11" s="1"/>
  <c r="L164" i="11"/>
  <c r="L165" i="11"/>
  <c r="L173" i="11"/>
  <c r="L181" i="11"/>
  <c r="L166" i="11"/>
  <c r="L174" i="11"/>
  <c r="L182" i="11"/>
  <c r="L167" i="11"/>
  <c r="L175" i="11"/>
  <c r="L168" i="11"/>
  <c r="L176" i="11"/>
  <c r="L169" i="11"/>
  <c r="L177" i="11"/>
  <c r="L170" i="11"/>
  <c r="L178" i="11"/>
  <c r="L171" i="11"/>
  <c r="L179" i="11"/>
  <c r="L172" i="11"/>
  <c r="L180" i="11"/>
  <c r="C171" i="11"/>
  <c r="L162" i="11" s="1"/>
  <c r="AF162" i="11" s="1"/>
  <c r="AH162" i="11" s="1"/>
  <c r="AK162" i="11" s="1"/>
  <c r="L134" i="11"/>
  <c r="L135" i="11"/>
  <c r="L151" i="11"/>
  <c r="L145" i="11"/>
  <c r="L138" i="11"/>
  <c r="L139" i="11"/>
  <c r="L149" i="11"/>
  <c r="L142" i="11"/>
  <c r="L103" i="11"/>
  <c r="AF103" i="11" s="1"/>
  <c r="AH103" i="11" s="1"/>
  <c r="AK103" i="11" s="1"/>
  <c r="L104" i="11"/>
  <c r="AF104" i="11" s="1"/>
  <c r="AH104" i="11" s="1"/>
  <c r="L112" i="11"/>
  <c r="L120" i="11"/>
  <c r="L105" i="11"/>
  <c r="L113" i="11"/>
  <c r="L121" i="11"/>
  <c r="L106" i="11"/>
  <c r="L114" i="11"/>
  <c r="L107" i="11"/>
  <c r="L115" i="11"/>
  <c r="L108" i="11"/>
  <c r="L116" i="11"/>
  <c r="L109" i="11"/>
  <c r="L117" i="11"/>
  <c r="L110" i="11"/>
  <c r="L118" i="11"/>
  <c r="L111" i="11"/>
  <c r="L119" i="11"/>
  <c r="C110" i="11"/>
  <c r="L101" i="11" s="1"/>
  <c r="AF101" i="11" s="1"/>
  <c r="AH101" i="11" s="1"/>
  <c r="AK101" i="11" s="1"/>
  <c r="L71" i="11"/>
  <c r="AF71" i="11" s="1"/>
  <c r="AH71" i="11" s="1"/>
  <c r="AK71" i="11" s="1"/>
  <c r="L72" i="11"/>
  <c r="AF72" i="11" s="1"/>
  <c r="L80" i="11"/>
  <c r="L88" i="11"/>
  <c r="L73" i="11"/>
  <c r="L81" i="11"/>
  <c r="L89" i="11"/>
  <c r="L74" i="11"/>
  <c r="L82" i="11"/>
  <c r="L75" i="11"/>
  <c r="L83" i="11"/>
  <c r="L76" i="11"/>
  <c r="L84" i="11"/>
  <c r="L77" i="11"/>
  <c r="L85" i="11"/>
  <c r="L78" i="11"/>
  <c r="L86" i="11"/>
  <c r="L79" i="11"/>
  <c r="L87" i="11"/>
  <c r="AJ104" i="21"/>
  <c r="AK72" i="5"/>
  <c r="AJ288" i="11"/>
  <c r="AJ408" i="18"/>
  <c r="AK104" i="5"/>
  <c r="T105" i="18"/>
  <c r="U105" i="18" s="1"/>
  <c r="AG105" i="18" s="1"/>
  <c r="AI41" i="21"/>
  <c r="AB257" i="21"/>
  <c r="Z258" i="21" s="1"/>
  <c r="AD72" i="11"/>
  <c r="AE104" i="18"/>
  <c r="AA104" i="18"/>
  <c r="Y105" i="18" s="1"/>
  <c r="AB104" i="18"/>
  <c r="Z105" i="18" s="1"/>
  <c r="AD104" i="18"/>
  <c r="AE40" i="21"/>
  <c r="AD40" i="21"/>
  <c r="T227" i="11"/>
  <c r="U227" i="11" s="1"/>
  <c r="AG227" i="11" s="1"/>
  <c r="AA226" i="11"/>
  <c r="Y227" i="11" s="1"/>
  <c r="V258" i="11"/>
  <c r="W258" i="11" s="1"/>
  <c r="AI259" i="11" s="1"/>
  <c r="AI106" i="5"/>
  <c r="AI258" i="18"/>
  <c r="AA257" i="18"/>
  <c r="Y258" i="18" s="1"/>
  <c r="AE257" i="18"/>
  <c r="AJ40" i="15"/>
  <c r="AB257" i="18"/>
  <c r="Z258" i="18" s="1"/>
  <c r="AD257" i="18"/>
  <c r="T258" i="21"/>
  <c r="U258" i="21" s="1"/>
  <c r="AG258" i="21" s="1"/>
  <c r="AI258" i="21"/>
  <c r="AB105" i="5"/>
  <c r="Z106" i="5" s="1"/>
  <c r="AA257" i="21"/>
  <c r="Y258" i="21" s="1"/>
  <c r="AF105" i="5"/>
  <c r="AE105" i="5"/>
  <c r="AI73" i="11"/>
  <c r="AD105" i="5"/>
  <c r="AD257" i="21"/>
  <c r="AJ257" i="21" s="1"/>
  <c r="AB72" i="11"/>
  <c r="Z73" i="11" s="1"/>
  <c r="T106" i="5"/>
  <c r="U106" i="5" s="1"/>
  <c r="AG106" i="5" s="1"/>
  <c r="AE72" i="11"/>
  <c r="AB409" i="15"/>
  <c r="Z410" i="15" s="1"/>
  <c r="AB226" i="11"/>
  <c r="Z227" i="11" s="1"/>
  <c r="T41" i="21"/>
  <c r="U41" i="21" s="1"/>
  <c r="AG41" i="21" s="1"/>
  <c r="AI410" i="15"/>
  <c r="T73" i="11"/>
  <c r="U73" i="11" s="1"/>
  <c r="AG73" i="11" s="1"/>
  <c r="T410" i="15"/>
  <c r="U410" i="15" s="1"/>
  <c r="AG410" i="15" s="1"/>
  <c r="AA72" i="11"/>
  <c r="Y73" i="11" s="1"/>
  <c r="AE409" i="15"/>
  <c r="AJ409" i="15" s="1"/>
  <c r="AI227" i="11"/>
  <c r="AA40" i="21"/>
  <c r="Y41" i="21" s="1"/>
  <c r="V409" i="18"/>
  <c r="W409" i="18" s="1"/>
  <c r="AA409" i="18" s="1"/>
  <c r="Y410" i="18" s="1"/>
  <c r="AA409" i="15"/>
  <c r="Y410" i="15" s="1"/>
  <c r="AI289" i="15"/>
  <c r="AE288" i="15"/>
  <c r="AE226" i="11"/>
  <c r="AJ226" i="11" s="1"/>
  <c r="AA288" i="15"/>
  <c r="Y289" i="15" s="1"/>
  <c r="V105" i="21"/>
  <c r="W105" i="21" s="1"/>
  <c r="AD105" i="21" s="1"/>
  <c r="AD288" i="15"/>
  <c r="AB288" i="15"/>
  <c r="Z289" i="15" s="1"/>
  <c r="V41" i="5"/>
  <c r="W41" i="5" s="1"/>
  <c r="AA41" i="5" s="1"/>
  <c r="Y42" i="5" s="1"/>
  <c r="U258" i="18"/>
  <c r="AG258" i="18" s="1"/>
  <c r="U409" i="21"/>
  <c r="AG409" i="21" s="1"/>
  <c r="AJ408" i="21"/>
  <c r="AD226" i="21"/>
  <c r="AE226" i="21"/>
  <c r="T227" i="21"/>
  <c r="AI227" i="21"/>
  <c r="AB226" i="21"/>
  <c r="Z227" i="21" s="1"/>
  <c r="AA226" i="21"/>
  <c r="Y227" i="21" s="1"/>
  <c r="U227" i="18"/>
  <c r="AG227" i="18" s="1"/>
  <c r="AI74" i="5"/>
  <c r="AA73" i="5"/>
  <c r="Y74" i="5" s="1"/>
  <c r="T74" i="5"/>
  <c r="AF73" i="5"/>
  <c r="AE73" i="5"/>
  <c r="AB73" i="5"/>
  <c r="Z74" i="5" s="1"/>
  <c r="AD73" i="5"/>
  <c r="AE288" i="18"/>
  <c r="AB288" i="18"/>
  <c r="Z289" i="18" s="1"/>
  <c r="AA288" i="18"/>
  <c r="Y289" i="18" s="1"/>
  <c r="AD288" i="18"/>
  <c r="AI289" i="18"/>
  <c r="T289" i="18"/>
  <c r="AJ226" i="18"/>
  <c r="T289" i="21"/>
  <c r="AA288" i="21"/>
  <c r="Y289" i="21" s="1"/>
  <c r="AD288" i="21"/>
  <c r="AE288" i="21"/>
  <c r="AI289" i="21"/>
  <c r="AB288" i="21"/>
  <c r="Z289" i="21" s="1"/>
  <c r="AJ40" i="18"/>
  <c r="U41" i="11"/>
  <c r="AG41" i="11" s="1"/>
  <c r="AJ40" i="11"/>
  <c r="AJ104" i="15"/>
  <c r="AI258" i="15"/>
  <c r="AD257" i="15"/>
  <c r="AE257" i="15"/>
  <c r="AA257" i="15"/>
  <c r="Y258" i="15" s="1"/>
  <c r="AB257" i="15"/>
  <c r="Z258" i="15" s="1"/>
  <c r="T258" i="15"/>
  <c r="U41" i="18"/>
  <c r="AG41" i="18" s="1"/>
  <c r="AJ226" i="15"/>
  <c r="V41" i="15"/>
  <c r="W41" i="15" s="1"/>
  <c r="AE72" i="18"/>
  <c r="T73" i="18"/>
  <c r="AI73" i="18"/>
  <c r="AA72" i="18"/>
  <c r="Y73" i="18" s="1"/>
  <c r="AB72" i="18"/>
  <c r="Z73" i="18" s="1"/>
  <c r="AD72" i="18"/>
  <c r="U227" i="15"/>
  <c r="AG227" i="15" s="1"/>
  <c r="U105" i="15"/>
  <c r="AG105" i="15" s="1"/>
  <c r="AJ408" i="11"/>
  <c r="AJ104" i="11"/>
  <c r="U289" i="15"/>
  <c r="AG289" i="15" s="1"/>
  <c r="AE72" i="21"/>
  <c r="AD72" i="21"/>
  <c r="AB72" i="21"/>
  <c r="Z73" i="21" s="1"/>
  <c r="AA72" i="21"/>
  <c r="Y73" i="21" s="1"/>
  <c r="AI73" i="21"/>
  <c r="T73" i="21"/>
  <c r="U409" i="11"/>
  <c r="AG409" i="11" s="1"/>
  <c r="AB73" i="15"/>
  <c r="Z74" i="15" s="1"/>
  <c r="T74" i="15"/>
  <c r="AD73" i="15"/>
  <c r="AE73" i="15"/>
  <c r="AA73" i="15"/>
  <c r="Y74" i="15" s="1"/>
  <c r="AI74" i="15"/>
  <c r="U105" i="11"/>
  <c r="AG105" i="11" s="1"/>
  <c r="V289" i="11"/>
  <c r="W289" i="11" s="1"/>
  <c r="AK40" i="5" l="1"/>
  <c r="L150" i="11"/>
  <c r="L146" i="11"/>
  <c r="L143" i="11"/>
  <c r="L141" i="11"/>
  <c r="L137" i="11"/>
  <c r="L148" i="11"/>
  <c r="L152" i="11"/>
  <c r="L140" i="11"/>
  <c r="L144" i="11"/>
  <c r="L147" i="11"/>
  <c r="L47" i="11"/>
  <c r="L42" i="11"/>
  <c r="L39" i="11"/>
  <c r="AF39" i="11" s="1"/>
  <c r="AH39" i="11" s="1"/>
  <c r="AK39" i="11" s="1"/>
  <c r="L46" i="11"/>
  <c r="L43" i="11"/>
  <c r="L50" i="11"/>
  <c r="L54" i="11"/>
  <c r="L40" i="11"/>
  <c r="AF40" i="11" s="1"/>
  <c r="AH40" i="11" s="1"/>
  <c r="AK40" i="11" s="1"/>
  <c r="L44" i="11"/>
  <c r="L56" i="11"/>
  <c r="L55" i="11"/>
  <c r="L51" i="11"/>
  <c r="L48" i="11"/>
  <c r="L53" i="11"/>
  <c r="L57" i="11"/>
  <c r="L45" i="11"/>
  <c r="L49" i="11"/>
  <c r="L52" i="11"/>
  <c r="L274" i="21"/>
  <c r="L266" i="21"/>
  <c r="L258" i="21"/>
  <c r="L273" i="21"/>
  <c r="L265" i="21"/>
  <c r="L257" i="21"/>
  <c r="AF257" i="21" s="1"/>
  <c r="AH257" i="21" s="1"/>
  <c r="AK257" i="21" s="1"/>
  <c r="L272" i="21"/>
  <c r="L264" i="21"/>
  <c r="L256" i="21"/>
  <c r="AF256" i="21" s="1"/>
  <c r="AH256" i="21" s="1"/>
  <c r="AK256" i="21" s="1"/>
  <c r="L271" i="21"/>
  <c r="L263" i="21"/>
  <c r="L270" i="21"/>
  <c r="L262" i="21"/>
  <c r="L269" i="21"/>
  <c r="L261" i="21"/>
  <c r="L268" i="21"/>
  <c r="L260" i="21"/>
  <c r="L267" i="21"/>
  <c r="L259" i="21"/>
  <c r="L239" i="21"/>
  <c r="L231" i="21"/>
  <c r="L238" i="21"/>
  <c r="L230" i="21"/>
  <c r="L237" i="21"/>
  <c r="L229" i="21"/>
  <c r="L236" i="21"/>
  <c r="L228" i="21"/>
  <c r="L243" i="21"/>
  <c r="L235" i="21"/>
  <c r="L227" i="21"/>
  <c r="L242" i="21"/>
  <c r="L234" i="21"/>
  <c r="L226" i="21"/>
  <c r="AF226" i="21" s="1"/>
  <c r="AH226" i="21" s="1"/>
  <c r="L241" i="21"/>
  <c r="L233" i="21"/>
  <c r="L225" i="21"/>
  <c r="AF225" i="21" s="1"/>
  <c r="AH225" i="21" s="1"/>
  <c r="AK225" i="21" s="1"/>
  <c r="L240" i="21"/>
  <c r="L232" i="21"/>
  <c r="L53" i="21"/>
  <c r="L45" i="21"/>
  <c r="L52" i="21"/>
  <c r="L44" i="21"/>
  <c r="L51" i="21"/>
  <c r="L43" i="21"/>
  <c r="L50" i="21"/>
  <c r="L42" i="21"/>
  <c r="L57" i="21"/>
  <c r="L49" i="21"/>
  <c r="L41" i="21"/>
  <c r="L56" i="21"/>
  <c r="L48" i="21"/>
  <c r="L40" i="21"/>
  <c r="AF40" i="21" s="1"/>
  <c r="AH40" i="21" s="1"/>
  <c r="L55" i="21"/>
  <c r="L47" i="21"/>
  <c r="L39" i="21"/>
  <c r="AF39" i="21" s="1"/>
  <c r="AH39" i="21" s="1"/>
  <c r="AK39" i="21" s="1"/>
  <c r="L54" i="21"/>
  <c r="L46" i="21"/>
  <c r="L395" i="21"/>
  <c r="L387" i="21"/>
  <c r="L379" i="21"/>
  <c r="L394" i="21"/>
  <c r="L386" i="21"/>
  <c r="L378" i="21"/>
  <c r="L393" i="21"/>
  <c r="L385" i="21"/>
  <c r="L377" i="21"/>
  <c r="L392" i="21"/>
  <c r="L384" i="21"/>
  <c r="L391" i="21"/>
  <c r="L383" i="21"/>
  <c r="L390" i="21"/>
  <c r="L382" i="21"/>
  <c r="L389" i="21"/>
  <c r="L381" i="21"/>
  <c r="L388" i="21"/>
  <c r="L380" i="21"/>
  <c r="L178" i="21"/>
  <c r="L170" i="21"/>
  <c r="L177" i="21"/>
  <c r="L169" i="21"/>
  <c r="L176" i="21"/>
  <c r="L168" i="21"/>
  <c r="L175" i="21"/>
  <c r="L167" i="21"/>
  <c r="L182" i="21"/>
  <c r="L174" i="21"/>
  <c r="L166" i="21"/>
  <c r="L181" i="21"/>
  <c r="L173" i="21"/>
  <c r="L165" i="21"/>
  <c r="L180" i="21"/>
  <c r="L172" i="21"/>
  <c r="L164" i="21"/>
  <c r="L179" i="21"/>
  <c r="L171" i="21"/>
  <c r="L212" i="21"/>
  <c r="L204" i="21"/>
  <c r="L196" i="21"/>
  <c r="L211" i="21"/>
  <c r="L203" i="21"/>
  <c r="L195" i="21"/>
  <c r="L210" i="21"/>
  <c r="L202" i="21"/>
  <c r="L194" i="21"/>
  <c r="L209" i="21"/>
  <c r="L201" i="21"/>
  <c r="L208" i="21"/>
  <c r="L200" i="21"/>
  <c r="L207" i="21"/>
  <c r="L199" i="21"/>
  <c r="L206" i="21"/>
  <c r="L198" i="21"/>
  <c r="L205" i="21"/>
  <c r="L197" i="21"/>
  <c r="L152" i="21"/>
  <c r="L144" i="21"/>
  <c r="L136" i="21"/>
  <c r="L151" i="21"/>
  <c r="L143" i="21"/>
  <c r="L135" i="21"/>
  <c r="L150" i="21"/>
  <c r="L142" i="21"/>
  <c r="L134" i="21"/>
  <c r="L149" i="21"/>
  <c r="L141" i="21"/>
  <c r="L148" i="21"/>
  <c r="L140" i="21"/>
  <c r="L147" i="21"/>
  <c r="L139" i="21"/>
  <c r="L146" i="21"/>
  <c r="L138" i="21"/>
  <c r="L145" i="21"/>
  <c r="L137" i="21"/>
  <c r="L456" i="21"/>
  <c r="L448" i="21"/>
  <c r="L440" i="21"/>
  <c r="L455" i="21"/>
  <c r="L447" i="21"/>
  <c r="L439" i="21"/>
  <c r="L454" i="21"/>
  <c r="L446" i="21"/>
  <c r="L438" i="21"/>
  <c r="L453" i="21"/>
  <c r="L445" i="21"/>
  <c r="L452" i="21"/>
  <c r="L444" i="21"/>
  <c r="L451" i="21"/>
  <c r="L443" i="21"/>
  <c r="L450" i="21"/>
  <c r="L442" i="21"/>
  <c r="L449" i="21"/>
  <c r="L441" i="21"/>
  <c r="L421" i="21"/>
  <c r="L413" i="21"/>
  <c r="L420" i="21"/>
  <c r="L412" i="21"/>
  <c r="L419" i="21"/>
  <c r="L411" i="21"/>
  <c r="L418" i="21"/>
  <c r="L410" i="21"/>
  <c r="L425" i="21"/>
  <c r="L417" i="21"/>
  <c r="L409" i="21"/>
  <c r="L424" i="21"/>
  <c r="L416" i="21"/>
  <c r="L408" i="21"/>
  <c r="AF408" i="21" s="1"/>
  <c r="AH408" i="21" s="1"/>
  <c r="AK408" i="21" s="1"/>
  <c r="L423" i="21"/>
  <c r="L415" i="21"/>
  <c r="L407" i="21"/>
  <c r="AF407" i="21" s="1"/>
  <c r="AH407" i="21" s="1"/>
  <c r="AK407" i="21" s="1"/>
  <c r="L422" i="21"/>
  <c r="L414" i="21"/>
  <c r="L335" i="21"/>
  <c r="L327" i="21"/>
  <c r="L319" i="21"/>
  <c r="L334" i="21"/>
  <c r="L326" i="21"/>
  <c r="L318" i="21"/>
  <c r="L333" i="21"/>
  <c r="L325" i="21"/>
  <c r="L317" i="21"/>
  <c r="L332" i="21"/>
  <c r="L324" i="21"/>
  <c r="L331" i="21"/>
  <c r="L323" i="21"/>
  <c r="L330" i="21"/>
  <c r="L322" i="21"/>
  <c r="L329" i="21"/>
  <c r="L321" i="21"/>
  <c r="L328" i="21"/>
  <c r="L320" i="21"/>
  <c r="L89" i="21"/>
  <c r="L81" i="21"/>
  <c r="L73" i="21"/>
  <c r="L88" i="21"/>
  <c r="L80" i="21"/>
  <c r="L72" i="21"/>
  <c r="AF72" i="21" s="1"/>
  <c r="AH72" i="21" s="1"/>
  <c r="L87" i="21"/>
  <c r="L79" i="21"/>
  <c r="L71" i="21"/>
  <c r="AF71" i="21" s="1"/>
  <c r="AH71" i="21" s="1"/>
  <c r="AK71" i="21" s="1"/>
  <c r="L86" i="21"/>
  <c r="L78" i="21"/>
  <c r="L85" i="21"/>
  <c r="L77" i="21"/>
  <c r="L84" i="21"/>
  <c r="L76" i="21"/>
  <c r="L83" i="21"/>
  <c r="L75" i="21"/>
  <c r="L82" i="21"/>
  <c r="L74" i="21"/>
  <c r="L301" i="21"/>
  <c r="L293" i="21"/>
  <c r="L300" i="21"/>
  <c r="L292" i="21"/>
  <c r="L299" i="21"/>
  <c r="L291" i="21"/>
  <c r="L298" i="21"/>
  <c r="L290" i="21"/>
  <c r="L305" i="21"/>
  <c r="L297" i="21"/>
  <c r="L289" i="21"/>
  <c r="L304" i="21"/>
  <c r="L296" i="21"/>
  <c r="L288" i="21"/>
  <c r="AF288" i="21" s="1"/>
  <c r="AH288" i="21" s="1"/>
  <c r="L303" i="21"/>
  <c r="L295" i="21"/>
  <c r="L287" i="21"/>
  <c r="AF287" i="21" s="1"/>
  <c r="AH287" i="21" s="1"/>
  <c r="AK287" i="21" s="1"/>
  <c r="L302" i="21"/>
  <c r="L294" i="21"/>
  <c r="L117" i="21"/>
  <c r="L109" i="21"/>
  <c r="L116" i="21"/>
  <c r="L108" i="21"/>
  <c r="L115" i="21"/>
  <c r="L107" i="21"/>
  <c r="L114" i="21"/>
  <c r="L106" i="21"/>
  <c r="L121" i="21"/>
  <c r="L113" i="21"/>
  <c r="L105" i="21"/>
  <c r="AF105" i="21" s="1"/>
  <c r="L120" i="21"/>
  <c r="L112" i="21"/>
  <c r="L104" i="21"/>
  <c r="AF104" i="21" s="1"/>
  <c r="AH104" i="21" s="1"/>
  <c r="AK104" i="21" s="1"/>
  <c r="L119" i="21"/>
  <c r="L111" i="21"/>
  <c r="L103" i="21"/>
  <c r="AF103" i="21" s="1"/>
  <c r="AH103" i="21" s="1"/>
  <c r="AK103" i="21" s="1"/>
  <c r="L118" i="21"/>
  <c r="L110" i="21"/>
  <c r="L361" i="21"/>
  <c r="L353" i="21"/>
  <c r="L360" i="21"/>
  <c r="L352" i="21"/>
  <c r="L359" i="21"/>
  <c r="L351" i="21"/>
  <c r="L358" i="21"/>
  <c r="L350" i="21"/>
  <c r="L365" i="21"/>
  <c r="L357" i="21"/>
  <c r="L349" i="21"/>
  <c r="L364" i="21"/>
  <c r="L356" i="21"/>
  <c r="L348" i="21"/>
  <c r="L363" i="21"/>
  <c r="L355" i="21"/>
  <c r="L347" i="21"/>
  <c r="L362" i="21"/>
  <c r="L354" i="21"/>
  <c r="L152" i="18"/>
  <c r="L144" i="18"/>
  <c r="L136" i="18"/>
  <c r="L151" i="18"/>
  <c r="L143" i="18"/>
  <c r="L135" i="18"/>
  <c r="L150" i="18"/>
  <c r="L142" i="18"/>
  <c r="L134" i="18"/>
  <c r="L149" i="18"/>
  <c r="L141" i="18"/>
  <c r="L148" i="18"/>
  <c r="L140" i="18"/>
  <c r="L147" i="18"/>
  <c r="L139" i="18"/>
  <c r="L146" i="18"/>
  <c r="L138" i="18"/>
  <c r="L145" i="18"/>
  <c r="L137" i="18"/>
  <c r="L274" i="18"/>
  <c r="L266" i="18"/>
  <c r="L258" i="18"/>
  <c r="L273" i="18"/>
  <c r="L265" i="18"/>
  <c r="L257" i="18"/>
  <c r="AF257" i="18" s="1"/>
  <c r="AH257" i="18" s="1"/>
  <c r="L272" i="18"/>
  <c r="L264" i="18"/>
  <c r="L256" i="18"/>
  <c r="AF256" i="18" s="1"/>
  <c r="AH256" i="18" s="1"/>
  <c r="AK256" i="18" s="1"/>
  <c r="L271" i="18"/>
  <c r="L263" i="18"/>
  <c r="L270" i="18"/>
  <c r="L262" i="18"/>
  <c r="L269" i="18"/>
  <c r="L261" i="18"/>
  <c r="L268" i="18"/>
  <c r="L260" i="18"/>
  <c r="L267" i="18"/>
  <c r="L259" i="18"/>
  <c r="L239" i="18"/>
  <c r="L231" i="18"/>
  <c r="L238" i="18"/>
  <c r="L230" i="18"/>
  <c r="L237" i="18"/>
  <c r="L229" i="18"/>
  <c r="L236" i="18"/>
  <c r="L228" i="18"/>
  <c r="L243" i="18"/>
  <c r="L235" i="18"/>
  <c r="L227" i="18"/>
  <c r="L242" i="18"/>
  <c r="L234" i="18"/>
  <c r="L226" i="18"/>
  <c r="AF226" i="18" s="1"/>
  <c r="AH226" i="18" s="1"/>
  <c r="AK226" i="18" s="1"/>
  <c r="L241" i="18"/>
  <c r="L233" i="18"/>
  <c r="L225" i="18"/>
  <c r="AF225" i="18" s="1"/>
  <c r="AH225" i="18" s="1"/>
  <c r="AK225" i="18" s="1"/>
  <c r="L240" i="18"/>
  <c r="L232" i="18"/>
  <c r="L395" i="18"/>
  <c r="L387" i="18"/>
  <c r="L379" i="18"/>
  <c r="L394" i="18"/>
  <c r="L386" i="18"/>
  <c r="L378" i="18"/>
  <c r="L393" i="18"/>
  <c r="L385" i="18"/>
  <c r="L377" i="18"/>
  <c r="L392" i="18"/>
  <c r="L384" i="18"/>
  <c r="L391" i="18"/>
  <c r="L383" i="18"/>
  <c r="L390" i="18"/>
  <c r="L382" i="18"/>
  <c r="L389" i="18"/>
  <c r="L381" i="18"/>
  <c r="L388" i="18"/>
  <c r="L380" i="18"/>
  <c r="L89" i="18"/>
  <c r="L81" i="18"/>
  <c r="L73" i="18"/>
  <c r="L88" i="18"/>
  <c r="L80" i="18"/>
  <c r="L72" i="18"/>
  <c r="AF72" i="18" s="1"/>
  <c r="AH72" i="18" s="1"/>
  <c r="L87" i="18"/>
  <c r="L79" i="18"/>
  <c r="L71" i="18"/>
  <c r="AF71" i="18" s="1"/>
  <c r="AH71" i="18" s="1"/>
  <c r="AK71" i="18" s="1"/>
  <c r="L86" i="18"/>
  <c r="L78" i="18"/>
  <c r="L85" i="18"/>
  <c r="L77" i="18"/>
  <c r="L84" i="18"/>
  <c r="L76" i="18"/>
  <c r="L83" i="18"/>
  <c r="L75" i="18"/>
  <c r="L82" i="18"/>
  <c r="L74" i="18"/>
  <c r="L212" i="18"/>
  <c r="L204" i="18"/>
  <c r="L196" i="18"/>
  <c r="L211" i="18"/>
  <c r="L203" i="18"/>
  <c r="L195" i="18"/>
  <c r="L210" i="18"/>
  <c r="L202" i="18"/>
  <c r="L194" i="18"/>
  <c r="L209" i="18"/>
  <c r="L201" i="18"/>
  <c r="L208" i="18"/>
  <c r="L200" i="18"/>
  <c r="L207" i="18"/>
  <c r="L199" i="18"/>
  <c r="L206" i="18"/>
  <c r="L198" i="18"/>
  <c r="L205" i="18"/>
  <c r="L197" i="18"/>
  <c r="L456" i="18"/>
  <c r="L448" i="18"/>
  <c r="L440" i="18"/>
  <c r="L455" i="18"/>
  <c r="L447" i="18"/>
  <c r="L439" i="18"/>
  <c r="L454" i="18"/>
  <c r="L446" i="18"/>
  <c r="L438" i="18"/>
  <c r="L453" i="18"/>
  <c r="L445" i="18"/>
  <c r="L452" i="18"/>
  <c r="L444" i="18"/>
  <c r="L451" i="18"/>
  <c r="L443" i="18"/>
  <c r="L450" i="18"/>
  <c r="L442" i="18"/>
  <c r="L449" i="18"/>
  <c r="L441" i="18"/>
  <c r="L421" i="18"/>
  <c r="L413" i="18"/>
  <c r="L420" i="18"/>
  <c r="L412" i="18"/>
  <c r="L419" i="18"/>
  <c r="L411" i="18"/>
  <c r="L418" i="18"/>
  <c r="L410" i="18"/>
  <c r="L425" i="18"/>
  <c r="L417" i="18"/>
  <c r="L409" i="18"/>
  <c r="AF409" i="18" s="1"/>
  <c r="L424" i="18"/>
  <c r="L416" i="18"/>
  <c r="L408" i="18"/>
  <c r="AF408" i="18" s="1"/>
  <c r="AH408" i="18" s="1"/>
  <c r="AK408" i="18" s="1"/>
  <c r="L423" i="18"/>
  <c r="L415" i="18"/>
  <c r="L407" i="18"/>
  <c r="AF407" i="18" s="1"/>
  <c r="AH407" i="18" s="1"/>
  <c r="AK407" i="18" s="1"/>
  <c r="L422" i="18"/>
  <c r="L414" i="18"/>
  <c r="L53" i="18"/>
  <c r="L45" i="18"/>
  <c r="L52" i="18"/>
  <c r="L44" i="18"/>
  <c r="L51" i="18"/>
  <c r="L43" i="18"/>
  <c r="L50" i="18"/>
  <c r="L42" i="18"/>
  <c r="L57" i="18"/>
  <c r="L49" i="18"/>
  <c r="L41" i="18"/>
  <c r="L56" i="18"/>
  <c r="L48" i="18"/>
  <c r="L40" i="18"/>
  <c r="AF40" i="18" s="1"/>
  <c r="AH40" i="18" s="1"/>
  <c r="AK40" i="18" s="1"/>
  <c r="L55" i="18"/>
  <c r="L47" i="18"/>
  <c r="L39" i="18"/>
  <c r="AF39" i="18" s="1"/>
  <c r="AH39" i="18" s="1"/>
  <c r="AK39" i="18" s="1"/>
  <c r="L54" i="18"/>
  <c r="L46" i="18"/>
  <c r="L335" i="18"/>
  <c r="L327" i="18"/>
  <c r="L319" i="18"/>
  <c r="L334" i="18"/>
  <c r="L326" i="18"/>
  <c r="L318" i="18"/>
  <c r="L333" i="18"/>
  <c r="L325" i="18"/>
  <c r="L317" i="18"/>
  <c r="L332" i="18"/>
  <c r="L324" i="18"/>
  <c r="L331" i="18"/>
  <c r="L323" i="18"/>
  <c r="L330" i="18"/>
  <c r="L322" i="18"/>
  <c r="L329" i="18"/>
  <c r="L321" i="18"/>
  <c r="L328" i="18"/>
  <c r="L320" i="18"/>
  <c r="L178" i="18"/>
  <c r="L170" i="18"/>
  <c r="L177" i="18"/>
  <c r="L169" i="18"/>
  <c r="L176" i="18"/>
  <c r="L168" i="18"/>
  <c r="L175" i="18"/>
  <c r="L167" i="18"/>
  <c r="L182" i="18"/>
  <c r="L174" i="18"/>
  <c r="L166" i="18"/>
  <c r="L181" i="18"/>
  <c r="L173" i="18"/>
  <c r="L165" i="18"/>
  <c r="L180" i="18"/>
  <c r="L172" i="18"/>
  <c r="L164" i="18"/>
  <c r="L179" i="18"/>
  <c r="L171" i="18"/>
  <c r="L301" i="18"/>
  <c r="L293" i="18"/>
  <c r="L300" i="18"/>
  <c r="L292" i="18"/>
  <c r="L299" i="18"/>
  <c r="L291" i="18"/>
  <c r="L298" i="18"/>
  <c r="L290" i="18"/>
  <c r="L305" i="18"/>
  <c r="L297" i="18"/>
  <c r="L289" i="18"/>
  <c r="L304" i="18"/>
  <c r="L296" i="18"/>
  <c r="L288" i="18"/>
  <c r="AF288" i="18" s="1"/>
  <c r="AH288" i="18" s="1"/>
  <c r="L303" i="18"/>
  <c r="L295" i="18"/>
  <c r="L287" i="18"/>
  <c r="AF287" i="18" s="1"/>
  <c r="AH287" i="18" s="1"/>
  <c r="AK287" i="18" s="1"/>
  <c r="L302" i="18"/>
  <c r="L294" i="18"/>
  <c r="L117" i="18"/>
  <c r="L109" i="18"/>
  <c r="L116" i="18"/>
  <c r="L108" i="18"/>
  <c r="L115" i="18"/>
  <c r="L107" i="18"/>
  <c r="L114" i="18"/>
  <c r="L106" i="18"/>
  <c r="L121" i="18"/>
  <c r="L113" i="18"/>
  <c r="L105" i="18"/>
  <c r="L120" i="18"/>
  <c r="L112" i="18"/>
  <c r="L104" i="18"/>
  <c r="AF104" i="18" s="1"/>
  <c r="AH104" i="18" s="1"/>
  <c r="L119" i="18"/>
  <c r="L111" i="18"/>
  <c r="L103" i="18"/>
  <c r="AF103" i="18" s="1"/>
  <c r="AH103" i="18" s="1"/>
  <c r="AK103" i="18" s="1"/>
  <c r="L118" i="18"/>
  <c r="L110" i="18"/>
  <c r="L361" i="18"/>
  <c r="L353" i="18"/>
  <c r="L360" i="18"/>
  <c r="L352" i="18"/>
  <c r="L359" i="18"/>
  <c r="L351" i="18"/>
  <c r="L358" i="18"/>
  <c r="L350" i="18"/>
  <c r="L365" i="18"/>
  <c r="L357" i="18"/>
  <c r="L349" i="18"/>
  <c r="L364" i="18"/>
  <c r="L356" i="18"/>
  <c r="L348" i="18"/>
  <c r="L363" i="18"/>
  <c r="L355" i="18"/>
  <c r="L347" i="18"/>
  <c r="L362" i="18"/>
  <c r="L354" i="18"/>
  <c r="L212" i="15"/>
  <c r="L204" i="15"/>
  <c r="L196" i="15"/>
  <c r="L211" i="15"/>
  <c r="L203" i="15"/>
  <c r="L195" i="15"/>
  <c r="L210" i="15"/>
  <c r="L202" i="15"/>
  <c r="L194" i="15"/>
  <c r="L209" i="15"/>
  <c r="L201" i="15"/>
  <c r="L208" i="15"/>
  <c r="L200" i="15"/>
  <c r="L207" i="15"/>
  <c r="L199" i="15"/>
  <c r="L206" i="15"/>
  <c r="L198" i="15"/>
  <c r="L205" i="15"/>
  <c r="L197" i="15"/>
  <c r="L89" i="15"/>
  <c r="L81" i="15"/>
  <c r="L73" i="15"/>
  <c r="AF73" i="15" s="1"/>
  <c r="AH73" i="15" s="1"/>
  <c r="L88" i="15"/>
  <c r="L80" i="15"/>
  <c r="L72" i="15"/>
  <c r="AF72" i="15" s="1"/>
  <c r="AH72" i="15" s="1"/>
  <c r="AK72" i="15" s="1"/>
  <c r="L87" i="15"/>
  <c r="L79" i="15"/>
  <c r="L71" i="15"/>
  <c r="AF71" i="15" s="1"/>
  <c r="AH71" i="15" s="1"/>
  <c r="AK71" i="15" s="1"/>
  <c r="L86" i="15"/>
  <c r="L78" i="15"/>
  <c r="L85" i="15"/>
  <c r="L77" i="15"/>
  <c r="L84" i="15"/>
  <c r="L76" i="15"/>
  <c r="L83" i="15"/>
  <c r="L75" i="15"/>
  <c r="L82" i="15"/>
  <c r="L74" i="15"/>
  <c r="L395" i="15"/>
  <c r="L387" i="15"/>
  <c r="L379" i="15"/>
  <c r="L394" i="15"/>
  <c r="L386" i="15"/>
  <c r="L378" i="15"/>
  <c r="L393" i="15"/>
  <c r="L385" i="15"/>
  <c r="L377" i="15"/>
  <c r="L392" i="15"/>
  <c r="L384" i="15"/>
  <c r="L391" i="15"/>
  <c r="L383" i="15"/>
  <c r="L390" i="15"/>
  <c r="L382" i="15"/>
  <c r="L389" i="15"/>
  <c r="L381" i="15"/>
  <c r="L388" i="15"/>
  <c r="L380" i="15"/>
  <c r="L335" i="15"/>
  <c r="L327" i="15"/>
  <c r="L319" i="15"/>
  <c r="L334" i="15"/>
  <c r="L326" i="15"/>
  <c r="L318" i="15"/>
  <c r="L333" i="15"/>
  <c r="L325" i="15"/>
  <c r="L317" i="15"/>
  <c r="L332" i="15"/>
  <c r="L324" i="15"/>
  <c r="L331" i="15"/>
  <c r="L323" i="15"/>
  <c r="L330" i="15"/>
  <c r="L322" i="15"/>
  <c r="L329" i="15"/>
  <c r="L321" i="15"/>
  <c r="L328" i="15"/>
  <c r="L320" i="15"/>
  <c r="L274" i="15"/>
  <c r="L266" i="15"/>
  <c r="L258" i="15"/>
  <c r="L273" i="15"/>
  <c r="L265" i="15"/>
  <c r="L257" i="15"/>
  <c r="AF257" i="15" s="1"/>
  <c r="AH257" i="15" s="1"/>
  <c r="L272" i="15"/>
  <c r="L264" i="15"/>
  <c r="L256" i="15"/>
  <c r="AF256" i="15" s="1"/>
  <c r="AH256" i="15" s="1"/>
  <c r="AK256" i="15" s="1"/>
  <c r="L271" i="15"/>
  <c r="L263" i="15"/>
  <c r="L270" i="15"/>
  <c r="L262" i="15"/>
  <c r="L269" i="15"/>
  <c r="L261" i="15"/>
  <c r="L268" i="15"/>
  <c r="L260" i="15"/>
  <c r="L267" i="15"/>
  <c r="L259" i="15"/>
  <c r="L152" i="15"/>
  <c r="L144" i="15"/>
  <c r="L136" i="15"/>
  <c r="L151" i="15"/>
  <c r="L143" i="15"/>
  <c r="L135" i="15"/>
  <c r="L150" i="15"/>
  <c r="L142" i="15"/>
  <c r="L134" i="15"/>
  <c r="L149" i="15"/>
  <c r="L141" i="15"/>
  <c r="L148" i="15"/>
  <c r="L140" i="15"/>
  <c r="L147" i="15"/>
  <c r="L139" i="15"/>
  <c r="L146" i="15"/>
  <c r="L138" i="15"/>
  <c r="L145" i="15"/>
  <c r="L137" i="15"/>
  <c r="L117" i="15"/>
  <c r="L109" i="15"/>
  <c r="L116" i="15"/>
  <c r="L108" i="15"/>
  <c r="L115" i="15"/>
  <c r="L107" i="15"/>
  <c r="L114" i="15"/>
  <c r="L106" i="15"/>
  <c r="L121" i="15"/>
  <c r="L113" i="15"/>
  <c r="L105" i="15"/>
  <c r="L120" i="15"/>
  <c r="L112" i="15"/>
  <c r="L104" i="15"/>
  <c r="AF104" i="15" s="1"/>
  <c r="AH104" i="15" s="1"/>
  <c r="AK104" i="15" s="1"/>
  <c r="L119" i="15"/>
  <c r="L111" i="15"/>
  <c r="L103" i="15"/>
  <c r="AF103" i="15" s="1"/>
  <c r="AH103" i="15" s="1"/>
  <c r="AK103" i="15" s="1"/>
  <c r="L118" i="15"/>
  <c r="L110" i="15"/>
  <c r="L178" i="15"/>
  <c r="L170" i="15"/>
  <c r="L177" i="15"/>
  <c r="L169" i="15"/>
  <c r="L176" i="15"/>
  <c r="L168" i="15"/>
  <c r="L175" i="15"/>
  <c r="L167" i="15"/>
  <c r="L182" i="15"/>
  <c r="L174" i="15"/>
  <c r="L166" i="15"/>
  <c r="L181" i="15"/>
  <c r="L173" i="15"/>
  <c r="L165" i="15"/>
  <c r="L180" i="15"/>
  <c r="L172" i="15"/>
  <c r="L164" i="15"/>
  <c r="L179" i="15"/>
  <c r="L171" i="15"/>
  <c r="L456" i="15"/>
  <c r="L448" i="15"/>
  <c r="L440" i="15"/>
  <c r="L455" i="15"/>
  <c r="L447" i="15"/>
  <c r="L439" i="15"/>
  <c r="L454" i="15"/>
  <c r="L446" i="15"/>
  <c r="L438" i="15"/>
  <c r="L453" i="15"/>
  <c r="L445" i="15"/>
  <c r="L452" i="15"/>
  <c r="L444" i="15"/>
  <c r="L451" i="15"/>
  <c r="L443" i="15"/>
  <c r="L450" i="15"/>
  <c r="L442" i="15"/>
  <c r="L449" i="15"/>
  <c r="L441" i="15"/>
  <c r="L301" i="15"/>
  <c r="L293" i="15"/>
  <c r="L300" i="15"/>
  <c r="L292" i="15"/>
  <c r="L299" i="15"/>
  <c r="L291" i="15"/>
  <c r="L298" i="15"/>
  <c r="L290" i="15"/>
  <c r="L305" i="15"/>
  <c r="L297" i="15"/>
  <c r="L289" i="15"/>
  <c r="L304" i="15"/>
  <c r="L296" i="15"/>
  <c r="L288" i="15"/>
  <c r="AF288" i="15" s="1"/>
  <c r="AH288" i="15" s="1"/>
  <c r="L303" i="15"/>
  <c r="L295" i="15"/>
  <c r="L287" i="15"/>
  <c r="AF287" i="15" s="1"/>
  <c r="AH287" i="15" s="1"/>
  <c r="AK287" i="15" s="1"/>
  <c r="L302" i="15"/>
  <c r="L294" i="15"/>
  <c r="L239" i="15"/>
  <c r="L231" i="15"/>
  <c r="L238" i="15"/>
  <c r="L230" i="15"/>
  <c r="L237" i="15"/>
  <c r="L229" i="15"/>
  <c r="L236" i="15"/>
  <c r="L228" i="15"/>
  <c r="L243" i="15"/>
  <c r="L235" i="15"/>
  <c r="L227" i="15"/>
  <c r="L242" i="15"/>
  <c r="L234" i="15"/>
  <c r="L226" i="15"/>
  <c r="AF226" i="15" s="1"/>
  <c r="AH226" i="15" s="1"/>
  <c r="AK226" i="15" s="1"/>
  <c r="L241" i="15"/>
  <c r="L233" i="15"/>
  <c r="L225" i="15"/>
  <c r="AF225" i="15" s="1"/>
  <c r="AH225" i="15" s="1"/>
  <c r="AK225" i="15" s="1"/>
  <c r="L240" i="15"/>
  <c r="L232" i="15"/>
  <c r="L421" i="15"/>
  <c r="L413" i="15"/>
  <c r="L420" i="15"/>
  <c r="L412" i="15"/>
  <c r="L419" i="15"/>
  <c r="L411" i="15"/>
  <c r="L418" i="15"/>
  <c r="L410" i="15"/>
  <c r="L425" i="15"/>
  <c r="L417" i="15"/>
  <c r="L409" i="15"/>
  <c r="AF409" i="15" s="1"/>
  <c r="AH409" i="15" s="1"/>
  <c r="AK409" i="15" s="1"/>
  <c r="L424" i="15"/>
  <c r="L416" i="15"/>
  <c r="L408" i="15"/>
  <c r="AF408" i="15" s="1"/>
  <c r="AH408" i="15" s="1"/>
  <c r="AK408" i="15" s="1"/>
  <c r="L423" i="15"/>
  <c r="L415" i="15"/>
  <c r="L407" i="15"/>
  <c r="AF407" i="15" s="1"/>
  <c r="AH407" i="15" s="1"/>
  <c r="AK407" i="15" s="1"/>
  <c r="L422" i="15"/>
  <c r="L414" i="15"/>
  <c r="L361" i="15"/>
  <c r="L353" i="15"/>
  <c r="L360" i="15"/>
  <c r="L352" i="15"/>
  <c r="L359" i="15"/>
  <c r="L351" i="15"/>
  <c r="L358" i="15"/>
  <c r="L350" i="15"/>
  <c r="L365" i="15"/>
  <c r="L357" i="15"/>
  <c r="L349" i="15"/>
  <c r="L364" i="15"/>
  <c r="L356" i="15"/>
  <c r="L348" i="15"/>
  <c r="L363" i="15"/>
  <c r="L355" i="15"/>
  <c r="L347" i="15"/>
  <c r="L362" i="15"/>
  <c r="L354" i="15"/>
  <c r="L53" i="15"/>
  <c r="L45" i="15"/>
  <c r="L52" i="15"/>
  <c r="L44" i="15"/>
  <c r="L51" i="15"/>
  <c r="L43" i="15"/>
  <c r="L50" i="15"/>
  <c r="L42" i="15"/>
  <c r="L57" i="15"/>
  <c r="L49" i="15"/>
  <c r="L41" i="15"/>
  <c r="AF41" i="15" s="1"/>
  <c r="L56" i="15"/>
  <c r="L48" i="15"/>
  <c r="L40" i="15"/>
  <c r="AF40" i="15" s="1"/>
  <c r="AH40" i="15" s="1"/>
  <c r="AK40" i="15" s="1"/>
  <c r="L55" i="15"/>
  <c r="L47" i="15"/>
  <c r="L39" i="15"/>
  <c r="AF39" i="15" s="1"/>
  <c r="AH39" i="15" s="1"/>
  <c r="AK39" i="15" s="1"/>
  <c r="L54" i="15"/>
  <c r="L46" i="15"/>
  <c r="AF69" i="15"/>
  <c r="AH69" i="15" s="1"/>
  <c r="AK69" i="15" s="1"/>
  <c r="AF192" i="18"/>
  <c r="AH192" i="18" s="1"/>
  <c r="AK192" i="18" s="1"/>
  <c r="AF223" i="18"/>
  <c r="AH223" i="18" s="1"/>
  <c r="AK223" i="18" s="1"/>
  <c r="AF315" i="18"/>
  <c r="AH315" i="18" s="1"/>
  <c r="AK315" i="18" s="1"/>
  <c r="AF37" i="18"/>
  <c r="AH37" i="18" s="1"/>
  <c r="AK37" i="18" s="1"/>
  <c r="AF223" i="15"/>
  <c r="AH223" i="15" s="1"/>
  <c r="AK223" i="15" s="1"/>
  <c r="AF285" i="18"/>
  <c r="AH285" i="18" s="1"/>
  <c r="AK285" i="18" s="1"/>
  <c r="AF101" i="18"/>
  <c r="AH101" i="18" s="1"/>
  <c r="AK101" i="18" s="1"/>
  <c r="AF162" i="18"/>
  <c r="AH162" i="18" s="1"/>
  <c r="AK162" i="18" s="1"/>
  <c r="L194" i="11"/>
  <c r="L195" i="11"/>
  <c r="L203" i="11"/>
  <c r="L211" i="11"/>
  <c r="L196" i="11"/>
  <c r="L204" i="11"/>
  <c r="L212" i="11"/>
  <c r="L197" i="11"/>
  <c r="L205" i="11"/>
  <c r="L198" i="11"/>
  <c r="L206" i="11"/>
  <c r="L199" i="11"/>
  <c r="L207" i="11"/>
  <c r="L200" i="11"/>
  <c r="L208" i="11"/>
  <c r="L201" i="11"/>
  <c r="L209" i="11"/>
  <c r="L202" i="11"/>
  <c r="L210" i="11"/>
  <c r="AK288" i="11"/>
  <c r="AF407" i="11"/>
  <c r="AH407" i="11" s="1"/>
  <c r="AK407" i="11" s="1"/>
  <c r="AF408" i="11"/>
  <c r="AH408" i="11" s="1"/>
  <c r="AK408" i="11" s="1"/>
  <c r="L405" i="11"/>
  <c r="AF405" i="11" s="1"/>
  <c r="AH405" i="11" s="1"/>
  <c r="AK405" i="11" s="1"/>
  <c r="AJ257" i="18"/>
  <c r="AJ40" i="21"/>
  <c r="AF258" i="11"/>
  <c r="AB258" i="11"/>
  <c r="Z259" i="11" s="1"/>
  <c r="AH226" i="11"/>
  <c r="AK226" i="11" s="1"/>
  <c r="AJ288" i="15"/>
  <c r="AH72" i="11"/>
  <c r="AJ105" i="5"/>
  <c r="AD258" i="11"/>
  <c r="T259" i="11"/>
  <c r="U259" i="11" s="1"/>
  <c r="AG259" i="11" s="1"/>
  <c r="AB105" i="21"/>
  <c r="Z106" i="21" s="1"/>
  <c r="AJ72" i="11"/>
  <c r="AI106" i="21"/>
  <c r="AE105" i="21"/>
  <c r="T106" i="21"/>
  <c r="U106" i="21" s="1"/>
  <c r="AG106" i="21" s="1"/>
  <c r="AH105" i="5"/>
  <c r="AJ104" i="18"/>
  <c r="AE258" i="11"/>
  <c r="AA258" i="11"/>
  <c r="Y259" i="11" s="1"/>
  <c r="AA105" i="21"/>
  <c r="Y106" i="21" s="1"/>
  <c r="V106" i="5"/>
  <c r="W106" i="5" s="1"/>
  <c r="AD106" i="5" s="1"/>
  <c r="V409" i="11"/>
  <c r="W409" i="11" s="1"/>
  <c r="T410" i="11" s="1"/>
  <c r="AE409" i="18"/>
  <c r="T42" i="5"/>
  <c r="U42" i="5" s="1"/>
  <c r="AG42" i="5" s="1"/>
  <c r="T410" i="18"/>
  <c r="U410" i="18" s="1"/>
  <c r="AG410" i="18" s="1"/>
  <c r="V258" i="21"/>
  <c r="W258" i="21" s="1"/>
  <c r="T259" i="21" s="1"/>
  <c r="AI410" i="18"/>
  <c r="AB409" i="18"/>
  <c r="Z410" i="18" s="1"/>
  <c r="V41" i="11"/>
  <c r="W41" i="11" s="1"/>
  <c r="AF41" i="11" s="1"/>
  <c r="AD409" i="18"/>
  <c r="AD41" i="5"/>
  <c r="AI42" i="5"/>
  <c r="V289" i="15"/>
  <c r="W289" i="15" s="1"/>
  <c r="AE289" i="15" s="1"/>
  <c r="V227" i="18"/>
  <c r="W227" i="18" s="1"/>
  <c r="T228" i="18" s="1"/>
  <c r="AB41" i="5"/>
  <c r="Z42" i="5" s="1"/>
  <c r="V410" i="15"/>
  <c r="W410" i="15" s="1"/>
  <c r="AA410" i="15" s="1"/>
  <c r="Y411" i="15" s="1"/>
  <c r="AF41" i="5"/>
  <c r="V409" i="21"/>
  <c r="W409" i="21" s="1"/>
  <c r="AI410" i="21" s="1"/>
  <c r="V258" i="18"/>
  <c r="W258" i="18" s="1"/>
  <c r="AE41" i="5"/>
  <c r="V41" i="21"/>
  <c r="W41" i="21" s="1"/>
  <c r="AI42" i="21" s="1"/>
  <c r="V227" i="11"/>
  <c r="W227" i="11" s="1"/>
  <c r="AA227" i="11" s="1"/>
  <c r="Y228" i="11" s="1"/>
  <c r="U289" i="18"/>
  <c r="AG289" i="18" s="1"/>
  <c r="U227" i="21"/>
  <c r="AG227" i="21" s="1"/>
  <c r="V227" i="15"/>
  <c r="W227" i="15" s="1"/>
  <c r="AE227" i="15" s="1"/>
  <c r="U74" i="5"/>
  <c r="AG74" i="5" s="1"/>
  <c r="AJ288" i="18"/>
  <c r="AJ226" i="21"/>
  <c r="AJ288" i="21"/>
  <c r="AH73" i="5"/>
  <c r="AJ73" i="5"/>
  <c r="V105" i="11"/>
  <c r="W105" i="11" s="1"/>
  <c r="AD105" i="11" s="1"/>
  <c r="V105" i="15"/>
  <c r="W105" i="15" s="1"/>
  <c r="T106" i="15" s="1"/>
  <c r="V105" i="18"/>
  <c r="W105" i="18" s="1"/>
  <c r="U289" i="21"/>
  <c r="AG289" i="21" s="1"/>
  <c r="V41" i="18"/>
  <c r="W41" i="18" s="1"/>
  <c r="AB41" i="18" s="1"/>
  <c r="Z42" i="18" s="1"/>
  <c r="U74" i="15"/>
  <c r="AG74" i="15" s="1"/>
  <c r="U73" i="21"/>
  <c r="AG73" i="21" s="1"/>
  <c r="AD41" i="15"/>
  <c r="AE41" i="15"/>
  <c r="AA41" i="15"/>
  <c r="Y42" i="15" s="1"/>
  <c r="AB41" i="15"/>
  <c r="Z42" i="15" s="1"/>
  <c r="AI42" i="15"/>
  <c r="T42" i="15"/>
  <c r="AJ72" i="18"/>
  <c r="AJ73" i="15"/>
  <c r="AJ257" i="15"/>
  <c r="V73" i="11"/>
  <c r="W73" i="11" s="1"/>
  <c r="AJ72" i="21"/>
  <c r="AK104" i="11"/>
  <c r="AB289" i="11"/>
  <c r="Z290" i="11" s="1"/>
  <c r="AF289" i="11"/>
  <c r="T290" i="11"/>
  <c r="AD289" i="11"/>
  <c r="AI290" i="11"/>
  <c r="AA289" i="11"/>
  <c r="Y290" i="11" s="1"/>
  <c r="AE289" i="11"/>
  <c r="U73" i="18"/>
  <c r="AG73" i="18" s="1"/>
  <c r="U258" i="15"/>
  <c r="AG258" i="15" s="1"/>
  <c r="AF258" i="18" l="1"/>
  <c r="AF105" i="18"/>
  <c r="AK257" i="18"/>
  <c r="AJ258" i="11"/>
  <c r="AK40" i="21"/>
  <c r="AK104" i="18"/>
  <c r="AK288" i="15"/>
  <c r="AH105" i="21"/>
  <c r="AK72" i="11"/>
  <c r="AJ105" i="21"/>
  <c r="AK105" i="5"/>
  <c r="AE41" i="11"/>
  <c r="AA41" i="11"/>
  <c r="Y42" i="11" s="1"/>
  <c r="AF409" i="11"/>
  <c r="AD410" i="15"/>
  <c r="T411" i="15"/>
  <c r="U411" i="15" s="1"/>
  <c r="AG411" i="15" s="1"/>
  <c r="AI411" i="15"/>
  <c r="T290" i="15"/>
  <c r="U290" i="15" s="1"/>
  <c r="AG290" i="15" s="1"/>
  <c r="AE410" i="15"/>
  <c r="AH258" i="11"/>
  <c r="AF289" i="15"/>
  <c r="T42" i="11"/>
  <c r="U42" i="11" s="1"/>
  <c r="AG42" i="11" s="1"/>
  <c r="AB410" i="15"/>
  <c r="Z411" i="15" s="1"/>
  <c r="AF410" i="15"/>
  <c r="AA106" i="5"/>
  <c r="Y107" i="5" s="1"/>
  <c r="AD41" i="11"/>
  <c r="AH409" i="18"/>
  <c r="AB227" i="15"/>
  <c r="Z228" i="15" s="1"/>
  <c r="T107" i="5"/>
  <c r="U107" i="5" s="1"/>
  <c r="AG107" i="5" s="1"/>
  <c r="AB106" i="5"/>
  <c r="Z107" i="5" s="1"/>
  <c r="AI410" i="11"/>
  <c r="AE106" i="5"/>
  <c r="AJ106" i="5" s="1"/>
  <c r="AB41" i="11"/>
  <c r="Z42" i="11" s="1"/>
  <c r="AB409" i="11"/>
  <c r="Z410" i="11" s="1"/>
  <c r="AF409" i="21"/>
  <c r="AD227" i="18"/>
  <c r="T228" i="11"/>
  <c r="U228" i="11" s="1"/>
  <c r="AG228" i="11" s="1"/>
  <c r="AF227" i="11"/>
  <c r="AE409" i="11"/>
  <c r="AD409" i="11"/>
  <c r="AI228" i="11"/>
  <c r="AI107" i="5"/>
  <c r="AF106" i="5"/>
  <c r="AA409" i="11"/>
  <c r="Y410" i="11" s="1"/>
  <c r="AB289" i="15"/>
  <c r="Z290" i="15" s="1"/>
  <c r="AA289" i="15"/>
  <c r="Y290" i="15" s="1"/>
  <c r="AI259" i="18"/>
  <c r="AI228" i="15"/>
  <c r="AB409" i="21"/>
  <c r="Z410" i="21" s="1"/>
  <c r="AD409" i="21"/>
  <c r="AI290" i="15"/>
  <c r="AE227" i="18"/>
  <c r="AD258" i="21"/>
  <c r="AF105" i="11"/>
  <c r="T106" i="18"/>
  <c r="U106" i="18" s="1"/>
  <c r="AG106" i="18" s="1"/>
  <c r="AE105" i="18"/>
  <c r="AE41" i="21"/>
  <c r="AA41" i="21"/>
  <c r="Y42" i="21" s="1"/>
  <c r="AB41" i="21"/>
  <c r="Z42" i="21" s="1"/>
  <c r="T228" i="15"/>
  <c r="U228" i="15" s="1"/>
  <c r="AG228" i="15" s="1"/>
  <c r="AD41" i="21"/>
  <c r="AI42" i="18"/>
  <c r="AD227" i="15"/>
  <c r="AJ227" i="15" s="1"/>
  <c r="T42" i="21"/>
  <c r="U42" i="21" s="1"/>
  <c r="AG42" i="21" s="1"/>
  <c r="AI259" i="21"/>
  <c r="AF227" i="15"/>
  <c r="AF41" i="21"/>
  <c r="AB258" i="21"/>
  <c r="Z259" i="21" s="1"/>
  <c r="AJ409" i="18"/>
  <c r="AJ41" i="5"/>
  <c r="AI42" i="11"/>
  <c r="AA227" i="15"/>
  <c r="Y228" i="15" s="1"/>
  <c r="AD289" i="15"/>
  <c r="AE409" i="21"/>
  <c r="AF227" i="18"/>
  <c r="AA258" i="21"/>
  <c r="Y259" i="21" s="1"/>
  <c r="AA258" i="18"/>
  <c r="Y259" i="18" s="1"/>
  <c r="AE227" i="11"/>
  <c r="T410" i="21"/>
  <c r="U410" i="21" s="1"/>
  <c r="AG410" i="21" s="1"/>
  <c r="AE258" i="21"/>
  <c r="AI106" i="18"/>
  <c r="AA409" i="21"/>
  <c r="Y410" i="21" s="1"/>
  <c r="AI228" i="18"/>
  <c r="AA227" i="18"/>
  <c r="Y228" i="18" s="1"/>
  <c r="AE258" i="18"/>
  <c r="AB227" i="11"/>
  <c r="Z228" i="11" s="1"/>
  <c r="AD227" i="11"/>
  <c r="AB227" i="18"/>
  <c r="Z228" i="18" s="1"/>
  <c r="AF258" i="21"/>
  <c r="T259" i="18"/>
  <c r="U259" i="18" s="1"/>
  <c r="AG259" i="18" s="1"/>
  <c r="AH41" i="5"/>
  <c r="V227" i="21"/>
  <c r="W227" i="21" s="1"/>
  <c r="AE227" i="21" s="1"/>
  <c r="AB105" i="11"/>
  <c r="Z106" i="11" s="1"/>
  <c r="AI106" i="11"/>
  <c r="AF41" i="18"/>
  <c r="AF105" i="15"/>
  <c r="T106" i="11"/>
  <c r="U106" i="11" s="1"/>
  <c r="AG106" i="11" s="1"/>
  <c r="AA41" i="18"/>
  <c r="Y42" i="18" s="1"/>
  <c r="AA105" i="11"/>
  <c r="Y106" i="11" s="1"/>
  <c r="AI106" i="15"/>
  <c r="V74" i="5"/>
  <c r="W74" i="5" s="1"/>
  <c r="AD74" i="5" s="1"/>
  <c r="AB258" i="18"/>
  <c r="Z259" i="18" s="1"/>
  <c r="AD105" i="15"/>
  <c r="V410" i="18"/>
  <c r="W410" i="18" s="1"/>
  <c r="AI411" i="18" s="1"/>
  <c r="AD258" i="18"/>
  <c r="AA105" i="15"/>
  <c r="Y106" i="15" s="1"/>
  <c r="AA105" i="18"/>
  <c r="Y106" i="18" s="1"/>
  <c r="AE105" i="11"/>
  <c r="AE105" i="15"/>
  <c r="AB105" i="18"/>
  <c r="Z106" i="18" s="1"/>
  <c r="AB105" i="15"/>
  <c r="Z106" i="15" s="1"/>
  <c r="AD105" i="18"/>
  <c r="V289" i="18"/>
  <c r="W289" i="18" s="1"/>
  <c r="AI290" i="18" s="1"/>
  <c r="V258" i="15"/>
  <c r="W258" i="15" s="1"/>
  <c r="AB258" i="15" s="1"/>
  <c r="Z259" i="15" s="1"/>
  <c r="AD41" i="18"/>
  <c r="V289" i="21"/>
  <c r="W289" i="21" s="1"/>
  <c r="AE41" i="18"/>
  <c r="U259" i="21"/>
  <c r="AG259" i="21" s="1"/>
  <c r="AK73" i="5"/>
  <c r="AK288" i="21"/>
  <c r="AK288" i="18"/>
  <c r="V42" i="5"/>
  <c r="W42" i="5" s="1"/>
  <c r="T42" i="18"/>
  <c r="U42" i="18" s="1"/>
  <c r="AG42" i="18" s="1"/>
  <c r="AK226" i="21"/>
  <c r="V74" i="15"/>
  <c r="W74" i="15" s="1"/>
  <c r="T75" i="15" s="1"/>
  <c r="U228" i="18"/>
  <c r="AG228" i="18" s="1"/>
  <c r="V73" i="18"/>
  <c r="W73" i="18" s="1"/>
  <c r="AE73" i="18" s="1"/>
  <c r="V73" i="21"/>
  <c r="W73" i="21" s="1"/>
  <c r="AA73" i="21" s="1"/>
  <c r="Y74" i="21" s="1"/>
  <c r="AK72" i="21"/>
  <c r="V106" i="21"/>
  <c r="W106" i="21" s="1"/>
  <c r="AH289" i="11"/>
  <c r="AJ289" i="11"/>
  <c r="U290" i="11"/>
  <c r="AG290" i="11" s="1"/>
  <c r="AK257" i="15"/>
  <c r="AK72" i="18"/>
  <c r="AH41" i="15"/>
  <c r="AJ41" i="15"/>
  <c r="AD73" i="11"/>
  <c r="AI74" i="11"/>
  <c r="AF73" i="11"/>
  <c r="AB73" i="11"/>
  <c r="Z74" i="11" s="1"/>
  <c r="T74" i="11"/>
  <c r="AA73" i="11"/>
  <c r="Y74" i="11" s="1"/>
  <c r="AE73" i="11"/>
  <c r="AK73" i="15"/>
  <c r="V259" i="11"/>
  <c r="W259" i="11" s="1"/>
  <c r="U42" i="15"/>
  <c r="AG42" i="15" s="1"/>
  <c r="U410" i="11"/>
  <c r="AG410" i="11" s="1"/>
  <c r="U106" i="15"/>
  <c r="AG106" i="15" s="1"/>
  <c r="AK258" i="11" l="1"/>
  <c r="AJ409" i="11"/>
  <c r="AH289" i="15"/>
  <c r="AJ409" i="21"/>
  <c r="AJ410" i="15"/>
  <c r="AK105" i="21"/>
  <c r="AH41" i="11"/>
  <c r="AJ41" i="11"/>
  <c r="AH41" i="21"/>
  <c r="AH410" i="15"/>
  <c r="AJ41" i="21"/>
  <c r="AJ289" i="15"/>
  <c r="AK409" i="18"/>
  <c r="AJ227" i="18"/>
  <c r="AH409" i="11"/>
  <c r="AJ105" i="18"/>
  <c r="AH105" i="18"/>
  <c r="AH258" i="21"/>
  <c r="AH105" i="15"/>
  <c r="AD410" i="18"/>
  <c r="AE410" i="18"/>
  <c r="AF410" i="18"/>
  <c r="AB410" i="18"/>
  <c r="Z411" i="18" s="1"/>
  <c r="AB227" i="21"/>
  <c r="Z228" i="21" s="1"/>
  <c r="AJ258" i="21"/>
  <c r="AH106" i="5"/>
  <c r="AK106" i="5" s="1"/>
  <c r="AH409" i="21"/>
  <c r="AH227" i="15"/>
  <c r="AK227" i="15" s="1"/>
  <c r="AD258" i="15"/>
  <c r="AA410" i="18"/>
  <c r="Y411" i="18" s="1"/>
  <c r="AH41" i="18"/>
  <c r="AI228" i="21"/>
  <c r="AK41" i="5"/>
  <c r="AI75" i="5"/>
  <c r="AE258" i="15"/>
  <c r="AA258" i="15"/>
  <c r="Y259" i="15" s="1"/>
  <c r="AF227" i="21"/>
  <c r="T259" i="15"/>
  <c r="U259" i="15" s="1"/>
  <c r="AG259" i="15" s="1"/>
  <c r="T411" i="18"/>
  <c r="U411" i="18" s="1"/>
  <c r="AG411" i="18" s="1"/>
  <c r="AD227" i="21"/>
  <c r="AJ227" i="21" s="1"/>
  <c r="AH105" i="11"/>
  <c r="AH227" i="18"/>
  <c r="AA74" i="15"/>
  <c r="Y75" i="15" s="1"/>
  <c r="V106" i="15"/>
  <c r="W106" i="15" s="1"/>
  <c r="AA106" i="15" s="1"/>
  <c r="Y107" i="15" s="1"/>
  <c r="AI75" i="15"/>
  <c r="AJ105" i="15"/>
  <c r="AH227" i="11"/>
  <c r="AI259" i="15"/>
  <c r="T290" i="18"/>
  <c r="U290" i="18" s="1"/>
  <c r="AG290" i="18" s="1"/>
  <c r="V410" i="11"/>
  <c r="W410" i="11" s="1"/>
  <c r="AE410" i="11" s="1"/>
  <c r="AJ105" i="11"/>
  <c r="AJ227" i="11"/>
  <c r="AH258" i="18"/>
  <c r="AB73" i="21"/>
  <c r="Z74" i="21" s="1"/>
  <c r="AF258" i="15"/>
  <c r="AJ41" i="18"/>
  <c r="AF73" i="18"/>
  <c r="AB74" i="15"/>
  <c r="Z75" i="15" s="1"/>
  <c r="T228" i="21"/>
  <c r="U228" i="21" s="1"/>
  <c r="AE74" i="5"/>
  <c r="AJ74" i="5" s="1"/>
  <c r="AA73" i="18"/>
  <c r="Y74" i="18" s="1"/>
  <c r="AD74" i="15"/>
  <c r="AI74" i="21"/>
  <c r="AB73" i="18"/>
  <c r="Z74" i="18" s="1"/>
  <c r="AE74" i="15"/>
  <c r="AA227" i="21"/>
  <c r="Y228" i="21" s="1"/>
  <c r="T75" i="5"/>
  <c r="U75" i="5" s="1"/>
  <c r="AG75" i="5" s="1"/>
  <c r="AF74" i="5"/>
  <c r="V106" i="18"/>
  <c r="W106" i="18" s="1"/>
  <c r="AA106" i="18" s="1"/>
  <c r="Y107" i="18" s="1"/>
  <c r="V411" i="15"/>
  <c r="W411" i="15" s="1"/>
  <c r="AI412" i="15" s="1"/>
  <c r="T74" i="21"/>
  <c r="U74" i="21" s="1"/>
  <c r="AG74" i="21" s="1"/>
  <c r="AJ258" i="18"/>
  <c r="AF289" i="18"/>
  <c r="AB74" i="5"/>
  <c r="Z75" i="5" s="1"/>
  <c r="AE289" i="18"/>
  <c r="AF74" i="15"/>
  <c r="V410" i="21"/>
  <c r="W410" i="21" s="1"/>
  <c r="AA410" i="21" s="1"/>
  <c r="Y411" i="21" s="1"/>
  <c r="AD289" i="18"/>
  <c r="AF73" i="21"/>
  <c r="AB289" i="18"/>
  <c r="Z290" i="18" s="1"/>
  <c r="AA74" i="5"/>
  <c r="Y75" i="5" s="1"/>
  <c r="AA289" i="18"/>
  <c r="Y290" i="18" s="1"/>
  <c r="V228" i="11"/>
  <c r="W228" i="11" s="1"/>
  <c r="T229" i="11" s="1"/>
  <c r="V259" i="18"/>
  <c r="W259" i="18" s="1"/>
  <c r="AA259" i="18" s="1"/>
  <c r="Y260" i="18" s="1"/>
  <c r="V42" i="18"/>
  <c r="W42" i="18" s="1"/>
  <c r="AF42" i="18" s="1"/>
  <c r="V228" i="15"/>
  <c r="W228" i="15" s="1"/>
  <c r="AE228" i="15" s="1"/>
  <c r="AD73" i="21"/>
  <c r="V42" i="15"/>
  <c r="W42" i="15" s="1"/>
  <c r="AD42" i="15" s="1"/>
  <c r="AE73" i="21"/>
  <c r="V228" i="18"/>
  <c r="W228" i="18" s="1"/>
  <c r="AD73" i="18"/>
  <c r="AJ73" i="18" s="1"/>
  <c r="AI74" i="18"/>
  <c r="V259" i="21"/>
  <c r="W259" i="21" s="1"/>
  <c r="T74" i="18"/>
  <c r="U74" i="18" s="1"/>
  <c r="AG74" i="18" s="1"/>
  <c r="V290" i="15"/>
  <c r="W290" i="15" s="1"/>
  <c r="AD290" i="15" s="1"/>
  <c r="AI290" i="21"/>
  <c r="AB289" i="21"/>
  <c r="Z290" i="21" s="1"/>
  <c r="AD289" i="21"/>
  <c r="AE289" i="21"/>
  <c r="T290" i="21"/>
  <c r="AF289" i="21"/>
  <c r="AA289" i="21"/>
  <c r="Y290" i="21" s="1"/>
  <c r="V107" i="5"/>
  <c r="W107" i="5" s="1"/>
  <c r="AD42" i="5"/>
  <c r="AB42" i="5"/>
  <c r="Z43" i="5" s="1"/>
  <c r="AA42" i="5"/>
  <c r="Y43" i="5" s="1"/>
  <c r="T43" i="5"/>
  <c r="AI43" i="5"/>
  <c r="AF42" i="5"/>
  <c r="AE42" i="5"/>
  <c r="AK41" i="15"/>
  <c r="V42" i="11"/>
  <c r="W42" i="11" s="1"/>
  <c r="U74" i="11"/>
  <c r="AG74" i="11" s="1"/>
  <c r="V42" i="21"/>
  <c r="W42" i="21" s="1"/>
  <c r="V290" i="11"/>
  <c r="W290" i="11" s="1"/>
  <c r="AK289" i="11"/>
  <c r="T107" i="21"/>
  <c r="AA106" i="21"/>
  <c r="Y107" i="21" s="1"/>
  <c r="AF106" i="21"/>
  <c r="AE106" i="21"/>
  <c r="AD106" i="21"/>
  <c r="AI107" i="21"/>
  <c r="AB106" i="21"/>
  <c r="Z107" i="21" s="1"/>
  <c r="U75" i="15"/>
  <c r="AG75" i="15" s="1"/>
  <c r="AH73" i="11"/>
  <c r="AJ73" i="11"/>
  <c r="T260" i="11"/>
  <c r="AA259" i="11"/>
  <c r="Y260" i="11" s="1"/>
  <c r="AD259" i="11"/>
  <c r="AE259" i="11"/>
  <c r="AF259" i="11"/>
  <c r="AI260" i="11"/>
  <c r="AB259" i="11"/>
  <c r="Z260" i="11" s="1"/>
  <c r="V106" i="11"/>
  <c r="W106" i="11" s="1"/>
  <c r="AK289" i="15" l="1"/>
  <c r="AK409" i="11"/>
  <c r="AK410" i="15"/>
  <c r="AK409" i="21"/>
  <c r="AK41" i="11"/>
  <c r="AK41" i="21"/>
  <c r="AE411" i="15"/>
  <c r="AF106" i="15"/>
  <c r="T107" i="15"/>
  <c r="U107" i="15" s="1"/>
  <c r="AG107" i="15" s="1"/>
  <c r="AJ258" i="15"/>
  <c r="AH410" i="18"/>
  <c r="AD410" i="11"/>
  <c r="AA410" i="11"/>
  <c r="Y411" i="11" s="1"/>
  <c r="AH258" i="15"/>
  <c r="AD42" i="18"/>
  <c r="AF410" i="11"/>
  <c r="AK227" i="18"/>
  <c r="AF411" i="15"/>
  <c r="AD106" i="15"/>
  <c r="AI107" i="15"/>
  <c r="AH227" i="21"/>
  <c r="AK227" i="21" s="1"/>
  <c r="AK258" i="21"/>
  <c r="AH74" i="5"/>
  <c r="AK74" i="5" s="1"/>
  <c r="AB106" i="15"/>
  <c r="Z107" i="15" s="1"/>
  <c r="AK41" i="18"/>
  <c r="AK105" i="18"/>
  <c r="AE106" i="15"/>
  <c r="AD106" i="18"/>
  <c r="AH74" i="15"/>
  <c r="AJ410" i="18"/>
  <c r="AB106" i="18"/>
  <c r="Z107" i="18" s="1"/>
  <c r="AI43" i="18"/>
  <c r="AB410" i="11"/>
  <c r="Z411" i="11" s="1"/>
  <c r="AD410" i="21"/>
  <c r="AK227" i="11"/>
  <c r="T412" i="15"/>
  <c r="U412" i="15" s="1"/>
  <c r="AG412" i="15" s="1"/>
  <c r="AJ74" i="15"/>
  <c r="AK105" i="15"/>
  <c r="AE42" i="18"/>
  <c r="AB411" i="15"/>
  <c r="Z412" i="15" s="1"/>
  <c r="AH73" i="18"/>
  <c r="AK73" i="18" s="1"/>
  <c r="T43" i="15"/>
  <c r="U43" i="15" s="1"/>
  <c r="AG43" i="15" s="1"/>
  <c r="AI411" i="21"/>
  <c r="AD411" i="15"/>
  <c r="AI229" i="11"/>
  <c r="AE42" i="15"/>
  <c r="AJ42" i="15" s="1"/>
  <c r="AA411" i="15"/>
  <c r="Y412" i="15" s="1"/>
  <c r="AK105" i="11"/>
  <c r="AE106" i="18"/>
  <c r="T229" i="15"/>
  <c r="U229" i="15" s="1"/>
  <c r="AG229" i="15" s="1"/>
  <c r="T43" i="18"/>
  <c r="U43" i="18" s="1"/>
  <c r="AG43" i="18" s="1"/>
  <c r="AI229" i="15"/>
  <c r="AB42" i="18"/>
  <c r="Z43" i="18" s="1"/>
  <c r="AA42" i="18"/>
  <c r="Y43" i="18" s="1"/>
  <c r="AF228" i="15"/>
  <c r="T411" i="11"/>
  <c r="U411" i="11" s="1"/>
  <c r="AG411" i="11" s="1"/>
  <c r="AA228" i="15"/>
  <c r="Y229" i="15" s="1"/>
  <c r="AB228" i="15"/>
  <c r="Z229" i="15" s="1"/>
  <c r="T107" i="18"/>
  <c r="U107" i="18" s="1"/>
  <c r="AG107" i="18" s="1"/>
  <c r="AI411" i="11"/>
  <c r="AD228" i="15"/>
  <c r="AJ228" i="15" s="1"/>
  <c r="AH73" i="21"/>
  <c r="AK258" i="18"/>
  <c r="AE228" i="11"/>
  <c r="AI43" i="15"/>
  <c r="T411" i="21"/>
  <c r="U411" i="21" s="1"/>
  <c r="AG411" i="21" s="1"/>
  <c r="AA42" i="15"/>
  <c r="Y43" i="15" s="1"/>
  <c r="AB228" i="11"/>
  <c r="Z229" i="11" s="1"/>
  <c r="AF259" i="18"/>
  <c r="AB410" i="21"/>
  <c r="Z411" i="21" s="1"/>
  <c r="AF228" i="11"/>
  <c r="AA228" i="11"/>
  <c r="Y229" i="11" s="1"/>
  <c r="AB42" i="15"/>
  <c r="Z43" i="15" s="1"/>
  <c r="AB259" i="18"/>
  <c r="Z260" i="18" s="1"/>
  <c r="AF410" i="21"/>
  <c r="AI107" i="18"/>
  <c r="AJ289" i="18"/>
  <c r="AG228" i="21"/>
  <c r="V228" i="21"/>
  <c r="W228" i="21" s="1"/>
  <c r="AE228" i="21" s="1"/>
  <c r="AE290" i="15"/>
  <c r="AJ290" i="15" s="1"/>
  <c r="AB290" i="15"/>
  <c r="Z291" i="15" s="1"/>
  <c r="AA290" i="15"/>
  <c r="Y291" i="15" s="1"/>
  <c r="AF290" i="15"/>
  <c r="AF106" i="18"/>
  <c r="T291" i="15"/>
  <c r="U291" i="15" s="1"/>
  <c r="AG291" i="15" s="1"/>
  <c r="AI291" i="15"/>
  <c r="AJ73" i="21"/>
  <c r="AH289" i="18"/>
  <c r="AD228" i="11"/>
  <c r="AF42" i="15"/>
  <c r="AD259" i="18"/>
  <c r="AE410" i="21"/>
  <c r="T260" i="18"/>
  <c r="U260" i="18" s="1"/>
  <c r="AG260" i="18" s="1"/>
  <c r="AE259" i="18"/>
  <c r="AI260" i="18"/>
  <c r="V290" i="18"/>
  <c r="W290" i="18" s="1"/>
  <c r="AA290" i="18" s="1"/>
  <c r="Y291" i="18" s="1"/>
  <c r="AA107" i="5"/>
  <c r="Y108" i="5" s="1"/>
  <c r="AE107" i="5"/>
  <c r="AB107" i="5"/>
  <c r="Z108" i="5" s="1"/>
  <c r="T108" i="5"/>
  <c r="AD107" i="5"/>
  <c r="AF107" i="5"/>
  <c r="AI108" i="5"/>
  <c r="AH42" i="5"/>
  <c r="AJ42" i="5"/>
  <c r="V74" i="18"/>
  <c r="W74" i="18" s="1"/>
  <c r="AE74" i="18" s="1"/>
  <c r="AB259" i="21"/>
  <c r="Z260" i="21" s="1"/>
  <c r="AA259" i="21"/>
  <c r="Y260" i="21" s="1"/>
  <c r="AI260" i="21"/>
  <c r="AD259" i="21"/>
  <c r="T260" i="21"/>
  <c r="AF259" i="21"/>
  <c r="AE259" i="21"/>
  <c r="V259" i="15"/>
  <c r="W259" i="15" s="1"/>
  <c r="AB259" i="15" s="1"/>
  <c r="Z260" i="15" s="1"/>
  <c r="V411" i="18"/>
  <c r="W411" i="18" s="1"/>
  <c r="U43" i="5"/>
  <c r="AG43" i="5" s="1"/>
  <c r="V75" i="5"/>
  <c r="W75" i="5" s="1"/>
  <c r="U290" i="21"/>
  <c r="AG290" i="21" s="1"/>
  <c r="AH289" i="21"/>
  <c r="AJ289" i="21"/>
  <c r="T229" i="18"/>
  <c r="AD228" i="18"/>
  <c r="AE228" i="18"/>
  <c r="AI229" i="18"/>
  <c r="AF228" i="18"/>
  <c r="AA228" i="18"/>
  <c r="Y229" i="18" s="1"/>
  <c r="AB228" i="18"/>
  <c r="Z229" i="18" s="1"/>
  <c r="AE106" i="11"/>
  <c r="AF106" i="11"/>
  <c r="T107" i="11"/>
  <c r="AI107" i="11"/>
  <c r="AB106" i="11"/>
  <c r="Z107" i="11" s="1"/>
  <c r="AA106" i="11"/>
  <c r="Y107" i="11" s="1"/>
  <c r="AD106" i="11"/>
  <c r="AH106" i="21"/>
  <c r="AJ106" i="21"/>
  <c r="AH259" i="11"/>
  <c r="AJ259" i="11"/>
  <c r="V74" i="21"/>
  <c r="W74" i="21" s="1"/>
  <c r="AE290" i="11"/>
  <c r="AB290" i="11"/>
  <c r="Z291" i="11" s="1"/>
  <c r="AF290" i="11"/>
  <c r="AD290" i="11"/>
  <c r="AI291" i="11"/>
  <c r="T291" i="11"/>
  <c r="AA290" i="11"/>
  <c r="Y291" i="11" s="1"/>
  <c r="V74" i="11"/>
  <c r="W74" i="11" s="1"/>
  <c r="U229" i="11"/>
  <c r="AG229" i="11" s="1"/>
  <c r="V75" i="15"/>
  <c r="W75" i="15" s="1"/>
  <c r="AF42" i="21"/>
  <c r="T43" i="21"/>
  <c r="AI43" i="21"/>
  <c r="AE42" i="21"/>
  <c r="AD42" i="21"/>
  <c r="AA42" i="21"/>
  <c r="Y43" i="21" s="1"/>
  <c r="AB42" i="21"/>
  <c r="Z43" i="21" s="1"/>
  <c r="U260" i="11"/>
  <c r="AG260" i="11" s="1"/>
  <c r="AK73" i="11"/>
  <c r="U107" i="21"/>
  <c r="AG107" i="21" s="1"/>
  <c r="T43" i="11"/>
  <c r="AB42" i="11"/>
  <c r="Z43" i="11" s="1"/>
  <c r="AI43" i="11"/>
  <c r="AA42" i="11"/>
  <c r="Y43" i="11" s="1"/>
  <c r="AF42" i="11"/>
  <c r="AE42" i="11"/>
  <c r="AD42" i="11"/>
  <c r="AJ411" i="15" l="1"/>
  <c r="AH42" i="18"/>
  <c r="AH410" i="11"/>
  <c r="AK258" i="15"/>
  <c r="AJ410" i="11"/>
  <c r="AH106" i="15"/>
  <c r="AJ106" i="15"/>
  <c r="AH228" i="15"/>
  <c r="AK228" i="15" s="1"/>
  <c r="AK410" i="18"/>
  <c r="AK73" i="21"/>
  <c r="AI229" i="21"/>
  <c r="AH411" i="15"/>
  <c r="AJ106" i="18"/>
  <c r="AH410" i="21"/>
  <c r="AK74" i="15"/>
  <c r="AB228" i="21"/>
  <c r="Z229" i="21" s="1"/>
  <c r="T229" i="21"/>
  <c r="U229" i="21" s="1"/>
  <c r="AG229" i="21" s="1"/>
  <c r="AJ42" i="18"/>
  <c r="AA228" i="21"/>
  <c r="Y229" i="21" s="1"/>
  <c r="AF228" i="21"/>
  <c r="AH42" i="15"/>
  <c r="AK42" i="15" s="1"/>
  <c r="AH106" i="18"/>
  <c r="AJ410" i="21"/>
  <c r="AD228" i="21"/>
  <c r="AJ228" i="21" s="1"/>
  <c r="AJ228" i="11"/>
  <c r="AH259" i="18"/>
  <c r="AI75" i="18"/>
  <c r="AJ259" i="18"/>
  <c r="T260" i="15"/>
  <c r="U260" i="15" s="1"/>
  <c r="AG260" i="15" s="1"/>
  <c r="AH228" i="11"/>
  <c r="AI291" i="18"/>
  <c r="AI260" i="15"/>
  <c r="AD74" i="18"/>
  <c r="AA74" i="18"/>
  <c r="Y75" i="18" s="1"/>
  <c r="AF74" i="18"/>
  <c r="T75" i="18"/>
  <c r="U75" i="18" s="1"/>
  <c r="AG75" i="18" s="1"/>
  <c r="T291" i="18"/>
  <c r="U291" i="18" s="1"/>
  <c r="AG291" i="18" s="1"/>
  <c r="AK289" i="18"/>
  <c r="AE290" i="18"/>
  <c r="AF290" i="18"/>
  <c r="AB290" i="18"/>
  <c r="Z291" i="18" s="1"/>
  <c r="AH290" i="15"/>
  <c r="AK290" i="15" s="1"/>
  <c r="AD290" i="18"/>
  <c r="V260" i="18"/>
  <c r="W260" i="18" s="1"/>
  <c r="T261" i="18" s="1"/>
  <c r="AD259" i="15"/>
  <c r="AA259" i="15"/>
  <c r="Y260" i="15" s="1"/>
  <c r="V107" i="18"/>
  <c r="W107" i="18" s="1"/>
  <c r="T108" i="18" s="1"/>
  <c r="AF259" i="15"/>
  <c r="V411" i="11"/>
  <c r="W411" i="11" s="1"/>
  <c r="AA411" i="11" s="1"/>
  <c r="Y412" i="11" s="1"/>
  <c r="V260" i="11"/>
  <c r="W260" i="11" s="1"/>
  <c r="AI261" i="11" s="1"/>
  <c r="AE259" i="15"/>
  <c r="AB74" i="18"/>
  <c r="Z75" i="18" s="1"/>
  <c r="V107" i="15"/>
  <c r="W107" i="15" s="1"/>
  <c r="AI108" i="15" s="1"/>
  <c r="V290" i="21"/>
  <c r="W290" i="21" s="1"/>
  <c r="AF290" i="21" s="1"/>
  <c r="AA411" i="18"/>
  <c r="Y412" i="18" s="1"/>
  <c r="AF411" i="18"/>
  <c r="T412" i="18"/>
  <c r="AI412" i="18"/>
  <c r="AD411" i="18"/>
  <c r="AB411" i="18"/>
  <c r="Z412" i="18" s="1"/>
  <c r="AE411" i="18"/>
  <c r="V411" i="21"/>
  <c r="W411" i="21" s="1"/>
  <c r="AK42" i="5"/>
  <c r="U108" i="5"/>
  <c r="AG108" i="5" s="1"/>
  <c r="U260" i="21"/>
  <c r="AG260" i="21" s="1"/>
  <c r="V412" i="15"/>
  <c r="W412" i="15" s="1"/>
  <c r="T413" i="15" s="1"/>
  <c r="AH259" i="21"/>
  <c r="AJ259" i="21"/>
  <c r="V43" i="5"/>
  <c r="W43" i="5" s="1"/>
  <c r="AK289" i="21"/>
  <c r="AH228" i="18"/>
  <c r="AJ228" i="18"/>
  <c r="V107" i="21"/>
  <c r="W107" i="21" s="1"/>
  <c r="AB107" i="21" s="1"/>
  <c r="Z108" i="21" s="1"/>
  <c r="U229" i="18"/>
  <c r="AG229" i="18" s="1"/>
  <c r="AF75" i="5"/>
  <c r="AE75" i="5"/>
  <c r="AI76" i="5"/>
  <c r="AD75" i="5"/>
  <c r="AB75" i="5"/>
  <c r="Z76" i="5" s="1"/>
  <c r="AA75" i="5"/>
  <c r="Y76" i="5" s="1"/>
  <c r="T76" i="5"/>
  <c r="AH107" i="5"/>
  <c r="AJ107" i="5"/>
  <c r="AK259" i="11"/>
  <c r="AH42" i="11"/>
  <c r="AJ42" i="11"/>
  <c r="U107" i="11"/>
  <c r="AG107" i="11" s="1"/>
  <c r="U43" i="11"/>
  <c r="AG43" i="11" s="1"/>
  <c r="U43" i="21"/>
  <c r="AG43" i="21" s="1"/>
  <c r="V229" i="11"/>
  <c r="W229" i="11" s="1"/>
  <c r="AF74" i="11"/>
  <c r="AB74" i="11"/>
  <c r="Z75" i="11" s="1"/>
  <c r="AI75" i="11"/>
  <c r="AE74" i="11"/>
  <c r="T75" i="11"/>
  <c r="AA74" i="11"/>
  <c r="Y75" i="11" s="1"/>
  <c r="AD74" i="11"/>
  <c r="AA74" i="21"/>
  <c r="Y75" i="21" s="1"/>
  <c r="AF74" i="21"/>
  <c r="AD74" i="21"/>
  <c r="AE74" i="21"/>
  <c r="AB74" i="21"/>
  <c r="Z75" i="21" s="1"/>
  <c r="AI75" i="21"/>
  <c r="T75" i="21"/>
  <c r="V43" i="18"/>
  <c r="W43" i="18" s="1"/>
  <c r="V229" i="15"/>
  <c r="W229" i="15" s="1"/>
  <c r="AK106" i="21"/>
  <c r="AJ106" i="11"/>
  <c r="AH106" i="11"/>
  <c r="U291" i="11"/>
  <c r="AG291" i="11" s="1"/>
  <c r="V43" i="15"/>
  <c r="W43" i="15" s="1"/>
  <c r="AF75" i="15"/>
  <c r="AI76" i="15"/>
  <c r="AE75" i="15"/>
  <c r="AD75" i="15"/>
  <c r="AA75" i="15"/>
  <c r="Y76" i="15" s="1"/>
  <c r="AB75" i="15"/>
  <c r="Z76" i="15" s="1"/>
  <c r="T76" i="15"/>
  <c r="AH290" i="11"/>
  <c r="AJ290" i="11"/>
  <c r="AH42" i="21"/>
  <c r="AJ42" i="21"/>
  <c r="V291" i="15"/>
  <c r="W291" i="15" s="1"/>
  <c r="AK411" i="15" l="1"/>
  <c r="AK42" i="18"/>
  <c r="AK410" i="11"/>
  <c r="AK106" i="15"/>
  <c r="AK106" i="18"/>
  <c r="AI412" i="11"/>
  <c r="AK228" i="11"/>
  <c r="AE411" i="11"/>
  <c r="AK410" i="21"/>
  <c r="AD260" i="11"/>
  <c r="AK259" i="18"/>
  <c r="AH228" i="21"/>
  <c r="AK228" i="21" s="1"/>
  <c r="AB411" i="11"/>
  <c r="Z412" i="11" s="1"/>
  <c r="AF411" i="11"/>
  <c r="AA260" i="11"/>
  <c r="Y261" i="11" s="1"/>
  <c r="AF260" i="11"/>
  <c r="AE260" i="18"/>
  <c r="AD260" i="18"/>
  <c r="AB260" i="18"/>
  <c r="Z261" i="18" s="1"/>
  <c r="AE260" i="11"/>
  <c r="T261" i="11"/>
  <c r="U261" i="11" s="1"/>
  <c r="AG261" i="11" s="1"/>
  <c r="AI261" i="18"/>
  <c r="AH74" i="18"/>
  <c r="AD411" i="11"/>
  <c r="T412" i="11"/>
  <c r="U412" i="11" s="1"/>
  <c r="AG412" i="11" s="1"/>
  <c r="AH259" i="15"/>
  <c r="AF260" i="18"/>
  <c r="AJ74" i="18"/>
  <c r="AB260" i="11"/>
  <c r="Z261" i="11" s="1"/>
  <c r="AA260" i="18"/>
  <c r="Y261" i="18" s="1"/>
  <c r="AJ259" i="15"/>
  <c r="AB412" i="15"/>
  <c r="Z413" i="15" s="1"/>
  <c r="AH290" i="18"/>
  <c r="AJ290" i="18"/>
  <c r="AD290" i="21"/>
  <c r="T291" i="21"/>
  <c r="U291" i="21" s="1"/>
  <c r="AG291" i="21" s="1"/>
  <c r="T108" i="15"/>
  <c r="U108" i="15" s="1"/>
  <c r="AG108" i="15" s="1"/>
  <c r="AA107" i="18"/>
  <c r="Y108" i="18" s="1"/>
  <c r="AE290" i="21"/>
  <c r="V107" i="11"/>
  <c r="W107" i="11" s="1"/>
  <c r="AF107" i="11" s="1"/>
  <c r="AA290" i="21"/>
  <c r="Y291" i="21" s="1"/>
  <c r="AI291" i="21"/>
  <c r="AA412" i="15"/>
  <c r="Y413" i="15" s="1"/>
  <c r="AE412" i="15"/>
  <c r="AI413" i="15"/>
  <c r="AF412" i="15"/>
  <c r="AE107" i="15"/>
  <c r="AE107" i="18"/>
  <c r="AB290" i="21"/>
  <c r="Z291" i="21" s="1"/>
  <c r="AF107" i="21"/>
  <c r="AD107" i="18"/>
  <c r="AA107" i="15"/>
  <c r="Y108" i="15" s="1"/>
  <c r="AD107" i="15"/>
  <c r="AF107" i="18"/>
  <c r="AB107" i="15"/>
  <c r="Z108" i="15" s="1"/>
  <c r="AI108" i="18"/>
  <c r="AK107" i="5"/>
  <c r="AF107" i="15"/>
  <c r="AB107" i="18"/>
  <c r="Z108" i="18" s="1"/>
  <c r="V291" i="11"/>
  <c r="W291" i="11" s="1"/>
  <c r="AB291" i="11" s="1"/>
  <c r="Z292" i="11" s="1"/>
  <c r="AE107" i="21"/>
  <c r="AD412" i="15"/>
  <c r="V260" i="21"/>
  <c r="W260" i="21" s="1"/>
  <c r="AB260" i="21" s="1"/>
  <c r="Z261" i="21" s="1"/>
  <c r="AA107" i="21"/>
  <c r="Y108" i="21" s="1"/>
  <c r="AI108" i="21"/>
  <c r="V75" i="18"/>
  <c r="W75" i="18" s="1"/>
  <c r="AF75" i="18" s="1"/>
  <c r="V291" i="18"/>
  <c r="W291" i="18" s="1"/>
  <c r="AE291" i="18" s="1"/>
  <c r="AH75" i="5"/>
  <c r="AJ75" i="5"/>
  <c r="AK259" i="21"/>
  <c r="AE411" i="21"/>
  <c r="AD411" i="21"/>
  <c r="AI412" i="21"/>
  <c r="AB411" i="21"/>
  <c r="Z412" i="21" s="1"/>
  <c r="AF411" i="21"/>
  <c r="AA411" i="21"/>
  <c r="Y412" i="21" s="1"/>
  <c r="T412" i="21"/>
  <c r="T108" i="21"/>
  <c r="U108" i="21" s="1"/>
  <c r="AG108" i="21" s="1"/>
  <c r="AD107" i="21"/>
  <c r="U261" i="18"/>
  <c r="AG261" i="18" s="1"/>
  <c r="V229" i="18"/>
  <c r="W229" i="18" s="1"/>
  <c r="U76" i="5"/>
  <c r="AG76" i="5" s="1"/>
  <c r="V108" i="5"/>
  <c r="W108" i="5" s="1"/>
  <c r="AH411" i="18"/>
  <c r="AJ411" i="18"/>
  <c r="AF43" i="5"/>
  <c r="AD43" i="5"/>
  <c r="AA43" i="5"/>
  <c r="Y44" i="5" s="1"/>
  <c r="AE43" i="5"/>
  <c r="AI44" i="5"/>
  <c r="T44" i="5"/>
  <c r="AB43" i="5"/>
  <c r="Z44" i="5" s="1"/>
  <c r="V260" i="15"/>
  <c r="W260" i="15" s="1"/>
  <c r="AA260" i="15" s="1"/>
  <c r="Y261" i="15" s="1"/>
  <c r="V229" i="21"/>
  <c r="W229" i="21" s="1"/>
  <c r="AK228" i="18"/>
  <c r="U412" i="18"/>
  <c r="AG412" i="18" s="1"/>
  <c r="AK42" i="21"/>
  <c r="U76" i="15"/>
  <c r="AG76" i="15" s="1"/>
  <c r="AE43" i="15"/>
  <c r="AD43" i="15"/>
  <c r="AI44" i="15"/>
  <c r="AB43" i="15"/>
  <c r="Z44" i="15" s="1"/>
  <c r="AA43" i="15"/>
  <c r="Y44" i="15" s="1"/>
  <c r="T44" i="15"/>
  <c r="AF43" i="15"/>
  <c r="U75" i="11"/>
  <c r="AG75" i="11" s="1"/>
  <c r="AH75" i="15"/>
  <c r="AJ75" i="15"/>
  <c r="U413" i="15"/>
  <c r="AG413" i="15" s="1"/>
  <c r="AD291" i="15"/>
  <c r="AA291" i="15"/>
  <c r="Y292" i="15" s="1"/>
  <c r="T292" i="15"/>
  <c r="AF291" i="15"/>
  <c r="AE291" i="15"/>
  <c r="AI292" i="15"/>
  <c r="AB291" i="15"/>
  <c r="Z292" i="15" s="1"/>
  <c r="AH74" i="21"/>
  <c r="AJ74" i="21"/>
  <c r="U108" i="18"/>
  <c r="AG108" i="18" s="1"/>
  <c r="AK106" i="11"/>
  <c r="AK290" i="11"/>
  <c r="AB43" i="18"/>
  <c r="Z44" i="18" s="1"/>
  <c r="T44" i="18"/>
  <c r="AI44" i="18"/>
  <c r="AD43" i="18"/>
  <c r="AF43" i="18"/>
  <c r="AA43" i="18"/>
  <c r="Y44" i="18" s="1"/>
  <c r="AE43" i="18"/>
  <c r="AD229" i="11"/>
  <c r="T230" i="11"/>
  <c r="AF229" i="11"/>
  <c r="AE229" i="11"/>
  <c r="AB229" i="11"/>
  <c r="Z230" i="11" s="1"/>
  <c r="AA229" i="11"/>
  <c r="Y230" i="11" s="1"/>
  <c r="AI230" i="11"/>
  <c r="AH74" i="11"/>
  <c r="AJ74" i="11"/>
  <c r="V43" i="21"/>
  <c r="W43" i="21" s="1"/>
  <c r="V43" i="11"/>
  <c r="W43" i="11" s="1"/>
  <c r="AK42" i="11"/>
  <c r="AE229" i="15"/>
  <c r="AF229" i="15"/>
  <c r="AD229" i="15"/>
  <c r="AI230" i="15"/>
  <c r="AB229" i="15"/>
  <c r="Z230" i="15" s="1"/>
  <c r="AA229" i="15"/>
  <c r="Y230" i="15" s="1"/>
  <c r="T230" i="15"/>
  <c r="U75" i="21"/>
  <c r="AG75" i="21" s="1"/>
  <c r="AJ107" i="15" l="1"/>
  <c r="AK74" i="18"/>
  <c r="AJ260" i="11"/>
  <c r="AH411" i="11"/>
  <c r="AK259" i="15"/>
  <c r="AH260" i="11"/>
  <c r="AJ260" i="18"/>
  <c r="AJ411" i="11"/>
  <c r="AH260" i="18"/>
  <c r="T108" i="11"/>
  <c r="U108" i="11" s="1"/>
  <c r="AG108" i="11" s="1"/>
  <c r="AJ412" i="15"/>
  <c r="AE291" i="11"/>
  <c r="AH107" i="15"/>
  <c r="AI108" i="11"/>
  <c r="AF291" i="11"/>
  <c r="AJ107" i="21"/>
  <c r="AE75" i="18"/>
  <c r="AD291" i="11"/>
  <c r="AA107" i="11"/>
  <c r="Y108" i="11" s="1"/>
  <c r="AD107" i="11"/>
  <c r="AB107" i="11"/>
  <c r="Z108" i="11" s="1"/>
  <c r="AA291" i="11"/>
  <c r="Y292" i="11" s="1"/>
  <c r="AJ290" i="21"/>
  <c r="AI292" i="11"/>
  <c r="AH412" i="15"/>
  <c r="T292" i="11"/>
  <c r="U292" i="11" s="1"/>
  <c r="AG292" i="11" s="1"/>
  <c r="AE107" i="11"/>
  <c r="AK290" i="18"/>
  <c r="AH290" i="21"/>
  <c r="AJ107" i="18"/>
  <c r="AH107" i="21"/>
  <c r="AD75" i="18"/>
  <c r="AI76" i="18"/>
  <c r="V108" i="21"/>
  <c r="W108" i="21" s="1"/>
  <c r="AB108" i="21" s="1"/>
  <c r="Z109" i="21" s="1"/>
  <c r="V108" i="18"/>
  <c r="W108" i="18" s="1"/>
  <c r="AI109" i="18" s="1"/>
  <c r="AF260" i="15"/>
  <c r="T76" i="18"/>
  <c r="U76" i="18" s="1"/>
  <c r="AG76" i="18" s="1"/>
  <c r="AE260" i="15"/>
  <c r="AH107" i="18"/>
  <c r="AB260" i="15"/>
  <c r="Z261" i="15" s="1"/>
  <c r="AB291" i="18"/>
  <c r="Z292" i="18" s="1"/>
  <c r="AA260" i="21"/>
  <c r="Y261" i="21" s="1"/>
  <c r="AD291" i="18"/>
  <c r="AI261" i="21"/>
  <c r="AA75" i="18"/>
  <c r="Y76" i="18" s="1"/>
  <c r="AB75" i="18"/>
  <c r="Z76" i="18" s="1"/>
  <c r="V108" i="15"/>
  <c r="W108" i="15" s="1"/>
  <c r="AB108" i="15" s="1"/>
  <c r="Z109" i="15" s="1"/>
  <c r="T261" i="15"/>
  <c r="U261" i="15" s="1"/>
  <c r="AG261" i="15" s="1"/>
  <c r="AI261" i="15"/>
  <c r="T292" i="18"/>
  <c r="U292" i="18" s="1"/>
  <c r="AG292" i="18" s="1"/>
  <c r="AD260" i="21"/>
  <c r="AF291" i="18"/>
  <c r="AA291" i="18"/>
  <c r="Y292" i="18" s="1"/>
  <c r="AI292" i="18"/>
  <c r="AE260" i="21"/>
  <c r="AD260" i="15"/>
  <c r="T261" i="21"/>
  <c r="U261" i="21" s="1"/>
  <c r="AG261" i="21" s="1"/>
  <c r="V76" i="15"/>
  <c r="W76" i="15" s="1"/>
  <c r="T77" i="15" s="1"/>
  <c r="V291" i="21"/>
  <c r="W291" i="21" s="1"/>
  <c r="AE291" i="21" s="1"/>
  <c r="AF260" i="21"/>
  <c r="V412" i="18"/>
  <c r="W412" i="18" s="1"/>
  <c r="AE412" i="18" s="1"/>
  <c r="AD229" i="21"/>
  <c r="AI230" i="21"/>
  <c r="AA229" i="21"/>
  <c r="Y230" i="21" s="1"/>
  <c r="T230" i="21"/>
  <c r="AB229" i="21"/>
  <c r="Z230" i="21" s="1"/>
  <c r="AE229" i="21"/>
  <c r="AF229" i="21"/>
  <c r="AJ229" i="11"/>
  <c r="AK411" i="18"/>
  <c r="U412" i="21"/>
  <c r="AG412" i="21" s="1"/>
  <c r="AK75" i="5"/>
  <c r="V75" i="21"/>
  <c r="W75" i="21" s="1"/>
  <c r="T76" i="21" s="1"/>
  <c r="U44" i="5"/>
  <c r="AG44" i="5" s="1"/>
  <c r="AA229" i="18"/>
  <c r="Y230" i="18" s="1"/>
  <c r="AE229" i="18"/>
  <c r="AD229" i="18"/>
  <c r="T230" i="18"/>
  <c r="AB229" i="18"/>
  <c r="Z230" i="18" s="1"/>
  <c r="AI230" i="18"/>
  <c r="AF229" i="18"/>
  <c r="T109" i="5"/>
  <c r="AD108" i="5"/>
  <c r="AB108" i="5"/>
  <c r="Z109" i="5" s="1"/>
  <c r="AI109" i="5"/>
  <c r="AA108" i="5"/>
  <c r="Y109" i="5" s="1"/>
  <c r="AF108" i="5"/>
  <c r="AE108" i="5"/>
  <c r="V76" i="5"/>
  <c r="W76" i="5" s="1"/>
  <c r="V261" i="18"/>
  <c r="W261" i="18" s="1"/>
  <c r="AH43" i="5"/>
  <c r="AJ43" i="5"/>
  <c r="AJ411" i="21"/>
  <c r="AH411" i="21"/>
  <c r="AH43" i="18"/>
  <c r="AJ43" i="18"/>
  <c r="AH291" i="15"/>
  <c r="AJ291" i="15"/>
  <c r="V75" i="11"/>
  <c r="W75" i="11" s="1"/>
  <c r="V261" i="11"/>
  <c r="W261" i="11" s="1"/>
  <c r="U44" i="15"/>
  <c r="AG44" i="15" s="1"/>
  <c r="V412" i="11"/>
  <c r="W412" i="11" s="1"/>
  <c r="AK75" i="15"/>
  <c r="AD43" i="21"/>
  <c r="AA43" i="21"/>
  <c r="Y44" i="21" s="1"/>
  <c r="AB43" i="21"/>
  <c r="Z44" i="21" s="1"/>
  <c r="AF43" i="21"/>
  <c r="AE43" i="21"/>
  <c r="AI44" i="21"/>
  <c r="T44" i="21"/>
  <c r="U44" i="18"/>
  <c r="AG44" i="18" s="1"/>
  <c r="AH229" i="15"/>
  <c r="AJ229" i="15"/>
  <c r="AK74" i="11"/>
  <c r="U230" i="11"/>
  <c r="AG230" i="11" s="1"/>
  <c r="AK74" i="21"/>
  <c r="U292" i="15"/>
  <c r="AG292" i="15" s="1"/>
  <c r="V413" i="15"/>
  <c r="W413" i="15" s="1"/>
  <c r="AH43" i="15"/>
  <c r="AJ43" i="15"/>
  <c r="U230" i="15"/>
  <c r="AG230" i="15" s="1"/>
  <c r="AH229" i="11"/>
  <c r="AD43" i="11"/>
  <c r="AF43" i="11"/>
  <c r="T44" i="11"/>
  <c r="AI44" i="11"/>
  <c r="AA43" i="11"/>
  <c r="Y44" i="11" s="1"/>
  <c r="AE43" i="11"/>
  <c r="AB43" i="11"/>
  <c r="Z44" i="11" s="1"/>
  <c r="AK107" i="15" l="1"/>
  <c r="AK290" i="21"/>
  <c r="AH75" i="18"/>
  <c r="AJ291" i="11"/>
  <c r="AK260" i="11"/>
  <c r="AK411" i="11"/>
  <c r="AJ75" i="18"/>
  <c r="AK260" i="18"/>
  <c r="AK412" i="15"/>
  <c r="AA108" i="21"/>
  <c r="Y109" i="21" s="1"/>
  <c r="AE108" i="21"/>
  <c r="AJ260" i="15"/>
  <c r="AF108" i="18"/>
  <c r="AD108" i="21"/>
  <c r="AD108" i="15"/>
  <c r="AJ107" i="11"/>
  <c r="AB108" i="18"/>
  <c r="Z109" i="18" s="1"/>
  <c r="AE108" i="18"/>
  <c r="AI109" i="21"/>
  <c r="AK107" i="21"/>
  <c r="AI109" i="15"/>
  <c r="AH291" i="11"/>
  <c r="AE108" i="15"/>
  <c r="AA108" i="15"/>
  <c r="Y109" i="15" s="1"/>
  <c r="AK107" i="18"/>
  <c r="AA291" i="21"/>
  <c r="Y292" i="21" s="1"/>
  <c r="T292" i="21"/>
  <c r="U292" i="21" s="1"/>
  <c r="AG292" i="21" s="1"/>
  <c r="T109" i="21"/>
  <c r="U109" i="21" s="1"/>
  <c r="AG109" i="21" s="1"/>
  <c r="AD75" i="21"/>
  <c r="AI77" i="15"/>
  <c r="AD108" i="18"/>
  <c r="AH260" i="15"/>
  <c r="AH107" i="11"/>
  <c r="AF108" i="21"/>
  <c r="AD291" i="21"/>
  <c r="AJ291" i="21" s="1"/>
  <c r="AA108" i="18"/>
  <c r="Y109" i="18" s="1"/>
  <c r="AF291" i="21"/>
  <c r="AB76" i="15"/>
  <c r="Z77" i="15" s="1"/>
  <c r="T109" i="18"/>
  <c r="U109" i="18" s="1"/>
  <c r="AG109" i="18" s="1"/>
  <c r="AA76" i="15"/>
  <c r="Y77" i="15" s="1"/>
  <c r="AF108" i="15"/>
  <c r="AE76" i="15"/>
  <c r="T109" i="15"/>
  <c r="U109" i="15" s="1"/>
  <c r="AG109" i="15" s="1"/>
  <c r="AF76" i="15"/>
  <c r="AD76" i="15"/>
  <c r="AI292" i="21"/>
  <c r="AH291" i="18"/>
  <c r="AJ260" i="21"/>
  <c r="AB291" i="21"/>
  <c r="Z292" i="21" s="1"/>
  <c r="AJ291" i="18"/>
  <c r="AH260" i="21"/>
  <c r="AB412" i="18"/>
  <c r="Z413" i="18" s="1"/>
  <c r="AI413" i="18"/>
  <c r="V44" i="15"/>
  <c r="W44" i="15" s="1"/>
  <c r="AB44" i="15" s="1"/>
  <c r="Z45" i="15" s="1"/>
  <c r="AF75" i="21"/>
  <c r="AA75" i="21"/>
  <c r="Y76" i="21" s="1"/>
  <c r="V108" i="11"/>
  <c r="W108" i="11" s="1"/>
  <c r="AI109" i="11" s="1"/>
  <c r="AD412" i="18"/>
  <c r="AJ412" i="18" s="1"/>
  <c r="AB75" i="21"/>
  <c r="Z76" i="21" s="1"/>
  <c r="AF412" i="18"/>
  <c r="AE75" i="21"/>
  <c r="AK229" i="11"/>
  <c r="AK43" i="5"/>
  <c r="AA412" i="18"/>
  <c r="Y413" i="18" s="1"/>
  <c r="T413" i="18"/>
  <c r="U413" i="18" s="1"/>
  <c r="AG413" i="18" s="1"/>
  <c r="V292" i="18"/>
  <c r="W292" i="18" s="1"/>
  <c r="U230" i="18"/>
  <c r="AG230" i="18" s="1"/>
  <c r="AH229" i="18"/>
  <c r="AJ229" i="18"/>
  <c r="V412" i="21"/>
  <c r="W412" i="21" s="1"/>
  <c r="AH229" i="21"/>
  <c r="AJ229" i="21"/>
  <c r="AI76" i="21"/>
  <c r="AH108" i="5"/>
  <c r="AJ108" i="5"/>
  <c r="T262" i="18"/>
  <c r="AD261" i="18"/>
  <c r="AE261" i="18"/>
  <c r="AF261" i="18"/>
  <c r="AB261" i="18"/>
  <c r="Z262" i="18" s="1"/>
  <c r="AI262" i="18"/>
  <c r="AA261" i="18"/>
  <c r="Y262" i="18" s="1"/>
  <c r="V261" i="15"/>
  <c r="W261" i="15" s="1"/>
  <c r="AB261" i="15" s="1"/>
  <c r="Z262" i="15" s="1"/>
  <c r="V261" i="21"/>
  <c r="W261" i="21" s="1"/>
  <c r="AK411" i="21"/>
  <c r="U109" i="5"/>
  <c r="AG109" i="5" s="1"/>
  <c r="V44" i="5"/>
  <c r="W44" i="5" s="1"/>
  <c r="AA76" i="5"/>
  <c r="Y77" i="5" s="1"/>
  <c r="T77" i="5"/>
  <c r="AF76" i="5"/>
  <c r="AE76" i="5"/>
  <c r="AD76" i="5"/>
  <c r="AB76" i="5"/>
  <c r="Z77" i="5" s="1"/>
  <c r="AI77" i="5"/>
  <c r="U230" i="21"/>
  <c r="AG230" i="21" s="1"/>
  <c r="AK229" i="15"/>
  <c r="AK291" i="15"/>
  <c r="V44" i="18"/>
  <c r="W44" i="18" s="1"/>
  <c r="U77" i="15"/>
  <c r="AG77" i="15" s="1"/>
  <c r="AF261" i="11"/>
  <c r="AE261" i="11"/>
  <c r="AB261" i="11"/>
  <c r="Z262" i="11" s="1"/>
  <c r="AI262" i="11"/>
  <c r="AA261" i="11"/>
  <c r="Y262" i="11" s="1"/>
  <c r="AD261" i="11"/>
  <c r="T262" i="11"/>
  <c r="T76" i="11"/>
  <c r="AD75" i="11"/>
  <c r="AB75" i="11"/>
  <c r="Z76" i="11" s="1"/>
  <c r="AI76" i="11"/>
  <c r="AF75" i="11"/>
  <c r="AE75" i="11"/>
  <c r="AA75" i="11"/>
  <c r="Y76" i="11" s="1"/>
  <c r="U44" i="21"/>
  <c r="AG44" i="21" s="1"/>
  <c r="AK43" i="15"/>
  <c r="V292" i="11"/>
  <c r="W292" i="11" s="1"/>
  <c r="V230" i="15"/>
  <c r="W230" i="15" s="1"/>
  <c r="AI414" i="15"/>
  <c r="AB413" i="15"/>
  <c r="Z414" i="15" s="1"/>
  <c r="AD413" i="15"/>
  <c r="AE413" i="15"/>
  <c r="AF413" i="15"/>
  <c r="T414" i="15"/>
  <c r="AA413" i="15"/>
  <c r="Y414" i="15" s="1"/>
  <c r="U76" i="21"/>
  <c r="AG76" i="21" s="1"/>
  <c r="V292" i="15"/>
  <c r="W292" i="15" s="1"/>
  <c r="V76" i="18"/>
  <c r="W76" i="18" s="1"/>
  <c r="AE412" i="11"/>
  <c r="AI413" i="11"/>
  <c r="AF412" i="11"/>
  <c r="AA412" i="11"/>
  <c r="Y413" i="11" s="1"/>
  <c r="T413" i="11"/>
  <c r="AD412" i="11"/>
  <c r="AB412" i="11"/>
  <c r="Z413" i="11" s="1"/>
  <c r="AH43" i="11"/>
  <c r="AJ43" i="11"/>
  <c r="U44" i="11"/>
  <c r="AG44" i="11" s="1"/>
  <c r="V230" i="11"/>
  <c r="W230" i="11" s="1"/>
  <c r="AH43" i="21"/>
  <c r="AJ43" i="21"/>
  <c r="AK43" i="18"/>
  <c r="AK75" i="18" l="1"/>
  <c r="AA44" i="15"/>
  <c r="Y45" i="15" s="1"/>
  <c r="AJ108" i="21"/>
  <c r="AK291" i="11"/>
  <c r="AJ108" i="15"/>
  <c r="AH108" i="15"/>
  <c r="AD44" i="15"/>
  <c r="AH108" i="21"/>
  <c r="AJ108" i="18"/>
  <c r="AK260" i="15"/>
  <c r="AJ76" i="15"/>
  <c r="AK107" i="11"/>
  <c r="AH108" i="18"/>
  <c r="AH75" i="21"/>
  <c r="AH76" i="15"/>
  <c r="AJ75" i="21"/>
  <c r="AK291" i="18"/>
  <c r="AH291" i="21"/>
  <c r="AK291" i="21" s="1"/>
  <c r="AF108" i="11"/>
  <c r="AF44" i="15"/>
  <c r="AE108" i="11"/>
  <c r="T109" i="11"/>
  <c r="U109" i="11" s="1"/>
  <c r="AG109" i="11" s="1"/>
  <c r="AI45" i="15"/>
  <c r="T45" i="15"/>
  <c r="U45" i="15" s="1"/>
  <c r="AG45" i="15" s="1"/>
  <c r="AE44" i="15"/>
  <c r="AK260" i="21"/>
  <c r="AD108" i="11"/>
  <c r="AA108" i="11"/>
  <c r="Y109" i="11" s="1"/>
  <c r="V109" i="21"/>
  <c r="W109" i="21" s="1"/>
  <c r="AA109" i="21" s="1"/>
  <c r="Y110" i="21" s="1"/>
  <c r="V109" i="18"/>
  <c r="W109" i="18" s="1"/>
  <c r="AF109" i="18" s="1"/>
  <c r="V230" i="18"/>
  <c r="W230" i="18" s="1"/>
  <c r="AF230" i="18" s="1"/>
  <c r="AB108" i="11"/>
  <c r="Z109" i="11" s="1"/>
  <c r="AH412" i="18"/>
  <c r="AK412" i="18" s="1"/>
  <c r="AF261" i="15"/>
  <c r="AI262" i="15"/>
  <c r="T262" i="15"/>
  <c r="U262" i="15" s="1"/>
  <c r="AA261" i="15"/>
  <c r="Y262" i="15" s="1"/>
  <c r="AE261" i="15"/>
  <c r="AD261" i="15"/>
  <c r="V109" i="5"/>
  <c r="W109" i="5" s="1"/>
  <c r="AE109" i="5" s="1"/>
  <c r="V77" i="15"/>
  <c r="W77" i="15" s="1"/>
  <c r="AI78" i="15" s="1"/>
  <c r="AA292" i="18"/>
  <c r="Y293" i="18" s="1"/>
  <c r="AB292" i="18"/>
  <c r="Z293" i="18" s="1"/>
  <c r="AE292" i="18"/>
  <c r="T293" i="18"/>
  <c r="AF292" i="18"/>
  <c r="AD292" i="18"/>
  <c r="AI293" i="18"/>
  <c r="AI413" i="21"/>
  <c r="AA412" i="21"/>
  <c r="Y413" i="21" s="1"/>
  <c r="AB412" i="21"/>
  <c r="Z413" i="21" s="1"/>
  <c r="AF412" i="21"/>
  <c r="AE412" i="21"/>
  <c r="AD412" i="21"/>
  <c r="T413" i="21"/>
  <c r="V76" i="21"/>
  <c r="W76" i="21" s="1"/>
  <c r="AI77" i="21" s="1"/>
  <c r="AH76" i="5"/>
  <c r="AJ76" i="5"/>
  <c r="AD261" i="21"/>
  <c r="T262" i="21"/>
  <c r="AA261" i="21"/>
  <c r="Y262" i="21" s="1"/>
  <c r="AB261" i="21"/>
  <c r="Z262" i="21" s="1"/>
  <c r="AI262" i="21"/>
  <c r="AF261" i="21"/>
  <c r="AE261" i="21"/>
  <c r="V230" i="21"/>
  <c r="W230" i="21" s="1"/>
  <c r="AH261" i="18"/>
  <c r="AJ261" i="18"/>
  <c r="AK108" i="5"/>
  <c r="V44" i="11"/>
  <c r="W44" i="11" s="1"/>
  <c r="AE44" i="11" s="1"/>
  <c r="U262" i="18"/>
  <c r="AG262" i="18" s="1"/>
  <c r="V413" i="18"/>
  <c r="W413" i="18" s="1"/>
  <c r="U77" i="5"/>
  <c r="AG77" i="5" s="1"/>
  <c r="AB44" i="5"/>
  <c r="Z45" i="5" s="1"/>
  <c r="T45" i="5"/>
  <c r="AF44" i="5"/>
  <c r="AD44" i="5"/>
  <c r="AE44" i="5"/>
  <c r="AA44" i="5"/>
  <c r="Y45" i="5" s="1"/>
  <c r="AI45" i="5"/>
  <c r="AK229" i="21"/>
  <c r="AK229" i="18"/>
  <c r="V292" i="21"/>
  <c r="W292" i="21" s="1"/>
  <c r="AH413" i="15"/>
  <c r="AJ413" i="15"/>
  <c r="AK43" i="21"/>
  <c r="AE292" i="15"/>
  <c r="AF292" i="15"/>
  <c r="AI293" i="15"/>
  <c r="T293" i="15"/>
  <c r="AD292" i="15"/>
  <c r="AA292" i="15"/>
  <c r="Y293" i="15" s="1"/>
  <c r="AB292" i="15"/>
  <c r="Z293" i="15" s="1"/>
  <c r="T293" i="11"/>
  <c r="AB292" i="11"/>
  <c r="Z293" i="11" s="1"/>
  <c r="AI293" i="11"/>
  <c r="AD292" i="11"/>
  <c r="AA292" i="11"/>
  <c r="Y293" i="11" s="1"/>
  <c r="AE292" i="11"/>
  <c r="AF292" i="11"/>
  <c r="U262" i="11"/>
  <c r="AG262" i="11" s="1"/>
  <c r="AE230" i="11"/>
  <c r="T231" i="11"/>
  <c r="AD230" i="11"/>
  <c r="AB230" i="11"/>
  <c r="Z231" i="11" s="1"/>
  <c r="AI231" i="11"/>
  <c r="AA230" i="11"/>
  <c r="Y231" i="11" s="1"/>
  <c r="AF230" i="11"/>
  <c r="AJ412" i="11"/>
  <c r="AH412" i="11"/>
  <c r="AF230" i="15"/>
  <c r="T231" i="15"/>
  <c r="AA230" i="15"/>
  <c r="Y231" i="15" s="1"/>
  <c r="AE230" i="15"/>
  <c r="AB230" i="15"/>
  <c r="Z231" i="15" s="1"/>
  <c r="AI231" i="15"/>
  <c r="AD230" i="15"/>
  <c r="U414" i="15"/>
  <c r="AG414" i="15" s="1"/>
  <c r="V109" i="15"/>
  <c r="W109" i="15" s="1"/>
  <c r="AH261" i="11"/>
  <c r="AJ261" i="11"/>
  <c r="AB44" i="18"/>
  <c r="Z45" i="18" s="1"/>
  <c r="AA44" i="18"/>
  <c r="Y45" i="18" s="1"/>
  <c r="AI45" i="18"/>
  <c r="AD44" i="18"/>
  <c r="T45" i="18"/>
  <c r="AF44" i="18"/>
  <c r="AE44" i="18"/>
  <c r="AK43" i="11"/>
  <c r="AE76" i="18"/>
  <c r="AI77" i="18"/>
  <c r="AB76" i="18"/>
  <c r="Z77" i="18" s="1"/>
  <c r="AA76" i="18"/>
  <c r="Y77" i="18" s="1"/>
  <c r="AF76" i="18"/>
  <c r="T77" i="18"/>
  <c r="AD76" i="18"/>
  <c r="U76" i="11"/>
  <c r="AG76" i="11" s="1"/>
  <c r="U413" i="11"/>
  <c r="AG413" i="11" s="1"/>
  <c r="V44" i="21"/>
  <c r="W44" i="21" s="1"/>
  <c r="AH75" i="11"/>
  <c r="AJ75" i="11"/>
  <c r="AK108" i="21" l="1"/>
  <c r="AJ108" i="11"/>
  <c r="AK108" i="15"/>
  <c r="AK75" i="21"/>
  <c r="AJ44" i="15"/>
  <c r="AK108" i="18"/>
  <c r="AK76" i="15"/>
  <c r="AH261" i="15"/>
  <c r="AD109" i="21"/>
  <c r="AF109" i="21"/>
  <c r="AF76" i="21"/>
  <c r="T110" i="18"/>
  <c r="U110" i="18" s="1"/>
  <c r="AG110" i="18" s="1"/>
  <c r="AH108" i="11"/>
  <c r="AE230" i="18"/>
  <c r="AD77" i="15"/>
  <c r="AI110" i="18"/>
  <c r="AD109" i="18"/>
  <c r="AE109" i="21"/>
  <c r="AH44" i="15"/>
  <c r="AA76" i="21"/>
  <c r="Y77" i="21" s="1"/>
  <c r="AF77" i="15"/>
  <c r="AE109" i="18"/>
  <c r="AI110" i="21"/>
  <c r="AA77" i="15"/>
  <c r="Y78" i="15" s="1"/>
  <c r="AB109" i="18"/>
  <c r="Z110" i="18" s="1"/>
  <c r="T110" i="21"/>
  <c r="U110" i="21" s="1"/>
  <c r="AG110" i="21" s="1"/>
  <c r="AA109" i="18"/>
  <c r="Y110" i="18" s="1"/>
  <c r="AB109" i="21"/>
  <c r="Z110" i="21" s="1"/>
  <c r="T78" i="15"/>
  <c r="U78" i="15" s="1"/>
  <c r="AG78" i="15" s="1"/>
  <c r="AE76" i="21"/>
  <c r="AI45" i="11"/>
  <c r="AB230" i="18"/>
  <c r="Z231" i="18" s="1"/>
  <c r="AD230" i="18"/>
  <c r="AJ261" i="15"/>
  <c r="AE77" i="15"/>
  <c r="T77" i="21"/>
  <c r="U77" i="21" s="1"/>
  <c r="AG77" i="21" s="1"/>
  <c r="AA230" i="18"/>
  <c r="Y231" i="18" s="1"/>
  <c r="AD76" i="21"/>
  <c r="T45" i="11"/>
  <c r="U45" i="11" s="1"/>
  <c r="AG45" i="11" s="1"/>
  <c r="AK76" i="5"/>
  <c r="AA44" i="11"/>
  <c r="Y45" i="11" s="1"/>
  <c r="AB76" i="21"/>
  <c r="Z77" i="21" s="1"/>
  <c r="AF44" i="11"/>
  <c r="T231" i="18"/>
  <c r="U231" i="18" s="1"/>
  <c r="AG231" i="18" s="1"/>
  <c r="V77" i="5"/>
  <c r="W77" i="5" s="1"/>
  <c r="AA77" i="5" s="1"/>
  <c r="Y78" i="5" s="1"/>
  <c r="AA109" i="5"/>
  <c r="Y110" i="5" s="1"/>
  <c r="AB109" i="5"/>
  <c r="Z110" i="5" s="1"/>
  <c r="AI231" i="18"/>
  <c r="AD44" i="11"/>
  <c r="AB77" i="15"/>
  <c r="Z78" i="15" s="1"/>
  <c r="AB44" i="11"/>
  <c r="Z45" i="11" s="1"/>
  <c r="V414" i="15"/>
  <c r="W414" i="15" s="1"/>
  <c r="AF414" i="15" s="1"/>
  <c r="V109" i="11"/>
  <c r="W109" i="11" s="1"/>
  <c r="AA109" i="11" s="1"/>
  <c r="Y110" i="11" s="1"/>
  <c r="T110" i="5"/>
  <c r="U110" i="5" s="1"/>
  <c r="AG110" i="5" s="1"/>
  <c r="AG262" i="15"/>
  <c r="V262" i="15"/>
  <c r="W262" i="15" s="1"/>
  <c r="T263" i="15" s="1"/>
  <c r="AI110" i="5"/>
  <c r="AD109" i="5"/>
  <c r="AJ109" i="5" s="1"/>
  <c r="AF109" i="5"/>
  <c r="AB230" i="21"/>
  <c r="Z231" i="21" s="1"/>
  <c r="AI231" i="21"/>
  <c r="T231" i="21"/>
  <c r="AA230" i="21"/>
  <c r="Y231" i="21" s="1"/>
  <c r="AF230" i="21"/>
  <c r="AD230" i="21"/>
  <c r="AE230" i="21"/>
  <c r="AH412" i="21"/>
  <c r="AJ412" i="21"/>
  <c r="U45" i="5"/>
  <c r="AG45" i="5" s="1"/>
  <c r="V413" i="11"/>
  <c r="W413" i="11" s="1"/>
  <c r="T414" i="11" s="1"/>
  <c r="U262" i="21"/>
  <c r="AG262" i="21" s="1"/>
  <c r="AH261" i="21"/>
  <c r="AJ261" i="21"/>
  <c r="V76" i="11"/>
  <c r="W76" i="11" s="1"/>
  <c r="AE76" i="11" s="1"/>
  <c r="AI414" i="18"/>
  <c r="T414" i="18"/>
  <c r="AD413" i="18"/>
  <c r="AB413" i="18"/>
  <c r="Z414" i="18" s="1"/>
  <c r="AF413" i="18"/>
  <c r="AE413" i="18"/>
  <c r="AA413" i="18"/>
  <c r="Y414" i="18" s="1"/>
  <c r="AH292" i="18"/>
  <c r="AJ292" i="18"/>
  <c r="AA292" i="21"/>
  <c r="Y293" i="21" s="1"/>
  <c r="AI293" i="21"/>
  <c r="AE292" i="21"/>
  <c r="AF292" i="21"/>
  <c r="AB292" i="21"/>
  <c r="Z293" i="21" s="1"/>
  <c r="T293" i="21"/>
  <c r="AD292" i="21"/>
  <c r="V262" i="11"/>
  <c r="W262" i="11" s="1"/>
  <c r="AE262" i="11" s="1"/>
  <c r="AH44" i="5"/>
  <c r="AJ44" i="5"/>
  <c r="V262" i="18"/>
  <c r="W262" i="18" s="1"/>
  <c r="AK261" i="18"/>
  <c r="U413" i="21"/>
  <c r="AG413" i="21" s="1"/>
  <c r="U293" i="18"/>
  <c r="AG293" i="18" s="1"/>
  <c r="AH76" i="18"/>
  <c r="AJ76" i="18"/>
  <c r="AH230" i="15"/>
  <c r="AJ230" i="15"/>
  <c r="U293" i="11"/>
  <c r="AG293" i="11" s="1"/>
  <c r="AK75" i="11"/>
  <c r="U77" i="18"/>
  <c r="AG77" i="18" s="1"/>
  <c r="AD109" i="15"/>
  <c r="AI110" i="15"/>
  <c r="T110" i="15"/>
  <c r="AF109" i="15"/>
  <c r="AE109" i="15"/>
  <c r="AB109" i="15"/>
  <c r="Z110" i="15" s="1"/>
  <c r="AA109" i="15"/>
  <c r="Y110" i="15" s="1"/>
  <c r="U45" i="18"/>
  <c r="AG45" i="18" s="1"/>
  <c r="U231" i="15"/>
  <c r="AG231" i="15" s="1"/>
  <c r="AH230" i="11"/>
  <c r="AJ230" i="11"/>
  <c r="AH292" i="11"/>
  <c r="AJ292" i="11"/>
  <c r="AA44" i="21"/>
  <c r="Y45" i="21" s="1"/>
  <c r="AI45" i="21"/>
  <c r="AE44" i="21"/>
  <c r="AD44" i="21"/>
  <c r="T45" i="21"/>
  <c r="AF44" i="21"/>
  <c r="AB44" i="21"/>
  <c r="Z45" i="21" s="1"/>
  <c r="AK261" i="11"/>
  <c r="V45" i="15"/>
  <c r="W45" i="15" s="1"/>
  <c r="AH44" i="18"/>
  <c r="AJ44" i="18"/>
  <c r="U231" i="11"/>
  <c r="AG231" i="11" s="1"/>
  <c r="AH292" i="15"/>
  <c r="AJ292" i="15"/>
  <c r="AK412" i="11"/>
  <c r="U293" i="15"/>
  <c r="AG293" i="15" s="1"/>
  <c r="AK413" i="15"/>
  <c r="AH230" i="18" l="1"/>
  <c r="AJ109" i="21"/>
  <c r="AK108" i="11"/>
  <c r="AK44" i="15"/>
  <c r="AK261" i="15"/>
  <c r="AJ109" i="18"/>
  <c r="AH109" i="21"/>
  <c r="AH109" i="18"/>
  <c r="AE109" i="11"/>
  <c r="AH76" i="21"/>
  <c r="AF77" i="5"/>
  <c r="AI414" i="11"/>
  <c r="AE413" i="11"/>
  <c r="AB413" i="11"/>
  <c r="Z414" i="11" s="1"/>
  <c r="AI263" i="15"/>
  <c r="AJ230" i="18"/>
  <c r="AJ77" i="15"/>
  <c r="AA262" i="15"/>
  <c r="Y263" i="15" s="1"/>
  <c r="AD414" i="15"/>
  <c r="AJ76" i="21"/>
  <c r="AI78" i="5"/>
  <c r="AB262" i="15"/>
  <c r="Z263" i="15" s="1"/>
  <c r="AD262" i="15"/>
  <c r="AI415" i="15"/>
  <c r="AH44" i="11"/>
  <c r="AH77" i="15"/>
  <c r="AE414" i="15"/>
  <c r="T415" i="15"/>
  <c r="U415" i="15" s="1"/>
  <c r="AG415" i="15" s="1"/>
  <c r="AB414" i="15"/>
  <c r="Z415" i="15" s="1"/>
  <c r="AA76" i="11"/>
  <c r="Y77" i="11" s="1"/>
  <c r="AD76" i="11"/>
  <c r="AJ76" i="11" s="1"/>
  <c r="T78" i="5"/>
  <c r="U78" i="5" s="1"/>
  <c r="AG78" i="5" s="1"/>
  <c r="AB77" i="5"/>
  <c r="Z78" i="5" s="1"/>
  <c r="AD77" i="5"/>
  <c r="AH109" i="5"/>
  <c r="AK109" i="5" s="1"/>
  <c r="AE77" i="5"/>
  <c r="AA413" i="11"/>
  <c r="Y414" i="11" s="1"/>
  <c r="AE262" i="15"/>
  <c r="AF109" i="11"/>
  <c r="AF76" i="11"/>
  <c r="AF262" i="15"/>
  <c r="AB109" i="11"/>
  <c r="Z110" i="11" s="1"/>
  <c r="AA262" i="11"/>
  <c r="Y263" i="11" s="1"/>
  <c r="AD109" i="11"/>
  <c r="AI110" i="11"/>
  <c r="AJ44" i="11"/>
  <c r="V293" i="18"/>
  <c r="W293" i="18" s="1"/>
  <c r="AF293" i="18" s="1"/>
  <c r="T110" i="11"/>
  <c r="U110" i="11" s="1"/>
  <c r="AG110" i="11" s="1"/>
  <c r="AA414" i="15"/>
  <c r="Y415" i="15" s="1"/>
  <c r="AK292" i="18"/>
  <c r="V45" i="5"/>
  <c r="W45" i="5" s="1"/>
  <c r="AB45" i="5" s="1"/>
  <c r="Z46" i="5" s="1"/>
  <c r="AI263" i="11"/>
  <c r="AF262" i="11"/>
  <c r="V110" i="18"/>
  <c r="W110" i="18" s="1"/>
  <c r="AA110" i="18" s="1"/>
  <c r="Y111" i="18" s="1"/>
  <c r="AF413" i="11"/>
  <c r="V110" i="21"/>
  <c r="W110" i="21" s="1"/>
  <c r="AI111" i="21" s="1"/>
  <c r="T77" i="11"/>
  <c r="U77" i="11" s="1"/>
  <c r="AG77" i="11" s="1"/>
  <c r="T263" i="11"/>
  <c r="U263" i="11" s="1"/>
  <c r="AG263" i="11" s="1"/>
  <c r="AB262" i="11"/>
  <c r="Z263" i="11" s="1"/>
  <c r="V262" i="21"/>
  <c r="W262" i="21" s="1"/>
  <c r="T263" i="21" s="1"/>
  <c r="AB76" i="11"/>
  <c r="Z77" i="11" s="1"/>
  <c r="AD262" i="11"/>
  <c r="AJ262" i="11" s="1"/>
  <c r="AI77" i="11"/>
  <c r="V77" i="21"/>
  <c r="W77" i="21" s="1"/>
  <c r="AB77" i="21" s="1"/>
  <c r="Z78" i="21" s="1"/>
  <c r="AK261" i="21"/>
  <c r="AH413" i="18"/>
  <c r="AJ413" i="18"/>
  <c r="U414" i="18"/>
  <c r="AG414" i="18" s="1"/>
  <c r="V110" i="5"/>
  <c r="W110" i="5" s="1"/>
  <c r="U231" i="21"/>
  <c r="AG231" i="21" s="1"/>
  <c r="AB262" i="18"/>
  <c r="Z263" i="18" s="1"/>
  <c r="T263" i="18"/>
  <c r="AI263" i="18"/>
  <c r="AE262" i="18"/>
  <c r="AA262" i="18"/>
  <c r="Y263" i="18" s="1"/>
  <c r="AD262" i="18"/>
  <c r="AF262" i="18"/>
  <c r="V293" i="15"/>
  <c r="W293" i="15" s="1"/>
  <c r="AA293" i="15" s="1"/>
  <c r="Y294" i="15" s="1"/>
  <c r="AD413" i="11"/>
  <c r="V45" i="18"/>
  <c r="W45" i="18" s="1"/>
  <c r="T46" i="18" s="1"/>
  <c r="V413" i="21"/>
  <c r="W413" i="21" s="1"/>
  <c r="AK44" i="5"/>
  <c r="AK412" i="21"/>
  <c r="AH292" i="21"/>
  <c r="AJ292" i="21"/>
  <c r="U293" i="21"/>
  <c r="AG293" i="21" s="1"/>
  <c r="AH230" i="21"/>
  <c r="AJ230" i="21"/>
  <c r="V231" i="18"/>
  <c r="W231" i="18" s="1"/>
  <c r="AH109" i="15"/>
  <c r="AJ109" i="15"/>
  <c r="V293" i="11"/>
  <c r="W293" i="11" s="1"/>
  <c r="V45" i="11"/>
  <c r="W45" i="11" s="1"/>
  <c r="AI46" i="15"/>
  <c r="AD45" i="15"/>
  <c r="T46" i="15"/>
  <c r="AF45" i="15"/>
  <c r="AE45" i="15"/>
  <c r="AB45" i="15"/>
  <c r="Z46" i="15" s="1"/>
  <c r="AA45" i="15"/>
  <c r="Y46" i="15" s="1"/>
  <c r="U414" i="11"/>
  <c r="AG414" i="11" s="1"/>
  <c r="AK292" i="11"/>
  <c r="V78" i="15"/>
  <c r="W78" i="15" s="1"/>
  <c r="AK292" i="15"/>
  <c r="AK44" i="18"/>
  <c r="AK230" i="15"/>
  <c r="U263" i="15"/>
  <c r="AG263" i="15" s="1"/>
  <c r="U45" i="21"/>
  <c r="AG45" i="21" s="1"/>
  <c r="V231" i="11"/>
  <c r="W231" i="11" s="1"/>
  <c r="AH44" i="21"/>
  <c r="AJ44" i="21"/>
  <c r="AK230" i="11"/>
  <c r="V231" i="15"/>
  <c r="W231" i="15" s="1"/>
  <c r="V77" i="18"/>
  <c r="W77" i="18" s="1"/>
  <c r="U110" i="15"/>
  <c r="AG110" i="15" s="1"/>
  <c r="AK76" i="18"/>
  <c r="AK230" i="18" l="1"/>
  <c r="AK109" i="21"/>
  <c r="AK109" i="18"/>
  <c r="AJ109" i="11"/>
  <c r="AJ413" i="11"/>
  <c r="AH76" i="11"/>
  <c r="AK76" i="11" s="1"/>
  <c r="AK44" i="11"/>
  <c r="AK76" i="21"/>
  <c r="AH414" i="15"/>
  <c r="AK77" i="15"/>
  <c r="AI111" i="18"/>
  <c r="AH262" i="11"/>
  <c r="AK262" i="11" s="1"/>
  <c r="AD110" i="21"/>
  <c r="AI78" i="21"/>
  <c r="AJ77" i="5"/>
  <c r="AB293" i="18"/>
  <c r="Z294" i="18" s="1"/>
  <c r="AA110" i="21"/>
  <c r="Y111" i="21" s="1"/>
  <c r="AH77" i="5"/>
  <c r="AH109" i="11"/>
  <c r="AJ414" i="15"/>
  <c r="AE293" i="18"/>
  <c r="AH262" i="15"/>
  <c r="AI294" i="18"/>
  <c r="T294" i="15"/>
  <c r="U294" i="15" s="1"/>
  <c r="AG294" i="15" s="1"/>
  <c r="AA77" i="21"/>
  <c r="Y78" i="21" s="1"/>
  <c r="AD77" i="21"/>
  <c r="AF77" i="21"/>
  <c r="AE77" i="21"/>
  <c r="AA45" i="18"/>
  <c r="Y46" i="18" s="1"/>
  <c r="AB110" i="21"/>
  <c r="Z111" i="21" s="1"/>
  <c r="AI294" i="15"/>
  <c r="AJ262" i="15"/>
  <c r="AE45" i="5"/>
  <c r="AI263" i="21"/>
  <c r="AF45" i="5"/>
  <c r="AA293" i="18"/>
  <c r="Y294" i="18" s="1"/>
  <c r="T294" i="18"/>
  <c r="U294" i="18" s="1"/>
  <c r="AG294" i="18" s="1"/>
  <c r="AF262" i="21"/>
  <c r="AD293" i="18"/>
  <c r="AE110" i="21"/>
  <c r="AD110" i="18"/>
  <c r="V231" i="21"/>
  <c r="W231" i="21" s="1"/>
  <c r="AI232" i="21" s="1"/>
  <c r="AF293" i="15"/>
  <c r="T111" i="21"/>
  <c r="U111" i="21" s="1"/>
  <c r="AG111" i="21" s="1"/>
  <c r="T46" i="5"/>
  <c r="U46" i="5" s="1"/>
  <c r="AG46" i="5" s="1"/>
  <c r="V293" i="21"/>
  <c r="W293" i="21" s="1"/>
  <c r="AA293" i="21" s="1"/>
  <c r="Y294" i="21" s="1"/>
  <c r="AE293" i="15"/>
  <c r="AF110" i="21"/>
  <c r="AH413" i="11"/>
  <c r="AB110" i="18"/>
  <c r="Z111" i="18" s="1"/>
  <c r="AE110" i="18"/>
  <c r="AD45" i="5"/>
  <c r="AB262" i="21"/>
  <c r="Z263" i="21" s="1"/>
  <c r="T78" i="21"/>
  <c r="U78" i="21" s="1"/>
  <c r="AG78" i="21" s="1"/>
  <c r="V110" i="11"/>
  <c r="W110" i="11" s="1"/>
  <c r="T111" i="11" s="1"/>
  <c r="AB293" i="15"/>
  <c r="Z294" i="15" s="1"/>
  <c r="AF110" i="18"/>
  <c r="AI46" i="5"/>
  <c r="AD262" i="21"/>
  <c r="AB45" i="18"/>
  <c r="Z46" i="18" s="1"/>
  <c r="AD293" i="15"/>
  <c r="T111" i="18"/>
  <c r="U111" i="18" s="1"/>
  <c r="AG111" i="18" s="1"/>
  <c r="AA45" i="5"/>
  <c r="Y46" i="5" s="1"/>
  <c r="AE262" i="21"/>
  <c r="AA262" i="21"/>
  <c r="Y263" i="21" s="1"/>
  <c r="V110" i="15"/>
  <c r="W110" i="15" s="1"/>
  <c r="T111" i="15" s="1"/>
  <c r="V45" i="21"/>
  <c r="W45" i="21" s="1"/>
  <c r="AE45" i="21" s="1"/>
  <c r="T232" i="18"/>
  <c r="AI232" i="18"/>
  <c r="AA231" i="18"/>
  <c r="Y232" i="18" s="1"/>
  <c r="AF231" i="18"/>
  <c r="AE231" i="18"/>
  <c r="AD231" i="18"/>
  <c r="AB231" i="18"/>
  <c r="Z232" i="18" s="1"/>
  <c r="AD45" i="18"/>
  <c r="V263" i="15"/>
  <c r="W263" i="15" s="1"/>
  <c r="AB263" i="15" s="1"/>
  <c r="Z264" i="15" s="1"/>
  <c r="AE45" i="18"/>
  <c r="AK292" i="21"/>
  <c r="AF45" i="18"/>
  <c r="AH262" i="18"/>
  <c r="AJ262" i="18"/>
  <c r="V263" i="11"/>
  <c r="W263" i="11" s="1"/>
  <c r="AF263" i="11" s="1"/>
  <c r="T111" i="5"/>
  <c r="AE110" i="5"/>
  <c r="AI111" i="5"/>
  <c r="AF110" i="5"/>
  <c r="AD110" i="5"/>
  <c r="AA110" i="5"/>
  <c r="Y111" i="5" s="1"/>
  <c r="AB110" i="5"/>
  <c r="Z111" i="5" s="1"/>
  <c r="AK413" i="18"/>
  <c r="V414" i="18"/>
  <c r="W414" i="18" s="1"/>
  <c r="V77" i="11"/>
  <c r="W77" i="11" s="1"/>
  <c r="AI78" i="11" s="1"/>
  <c r="AI46" i="18"/>
  <c r="AK230" i="21"/>
  <c r="AE413" i="21"/>
  <c r="AI414" i="21"/>
  <c r="AB413" i="21"/>
  <c r="Z414" i="21" s="1"/>
  <c r="AD413" i="21"/>
  <c r="AA413" i="21"/>
  <c r="Y414" i="21" s="1"/>
  <c r="T414" i="21"/>
  <c r="AF413" i="21"/>
  <c r="U263" i="21"/>
  <c r="AG263" i="21" s="1"/>
  <c r="V78" i="5"/>
  <c r="W78" i="5" s="1"/>
  <c r="U263" i="18"/>
  <c r="AG263" i="18" s="1"/>
  <c r="AK44" i="21"/>
  <c r="AF45" i="11"/>
  <c r="AB45" i="11"/>
  <c r="Z46" i="11" s="1"/>
  <c r="AA45" i="11"/>
  <c r="Y46" i="11" s="1"/>
  <c r="AI46" i="11"/>
  <c r="T46" i="11"/>
  <c r="AD45" i="11"/>
  <c r="AE45" i="11"/>
  <c r="AA78" i="15"/>
  <c r="Y79" i="15" s="1"/>
  <c r="AB78" i="15"/>
  <c r="Z79" i="15" s="1"/>
  <c r="AD78" i="15"/>
  <c r="T79" i="15"/>
  <c r="AI79" i="15"/>
  <c r="AE78" i="15"/>
  <c r="AF78" i="15"/>
  <c r="U46" i="18"/>
  <c r="AG46" i="18" s="1"/>
  <c r="AF231" i="11"/>
  <c r="AE231" i="11"/>
  <c r="AA231" i="11"/>
  <c r="Y232" i="11" s="1"/>
  <c r="AI232" i="11"/>
  <c r="T232" i="11"/>
  <c r="AB231" i="11"/>
  <c r="Z232" i="11" s="1"/>
  <c r="AD231" i="11"/>
  <c r="AB293" i="11"/>
  <c r="Z294" i="11" s="1"/>
  <c r="AF293" i="11"/>
  <c r="AI294" i="11"/>
  <c r="AD293" i="11"/>
  <c r="AA293" i="11"/>
  <c r="Y294" i="11" s="1"/>
  <c r="T294" i="11"/>
  <c r="AE293" i="11"/>
  <c r="U46" i="15"/>
  <c r="AG46" i="15" s="1"/>
  <c r="AK109" i="15"/>
  <c r="T78" i="18"/>
  <c r="AE77" i="18"/>
  <c r="AD77" i="18"/>
  <c r="AB77" i="18"/>
  <c r="Z78" i="18" s="1"/>
  <c r="AF77" i="18"/>
  <c r="AI78" i="18"/>
  <c r="AA77" i="18"/>
  <c r="Y78" i="18" s="1"/>
  <c r="AH45" i="15"/>
  <c r="AJ45" i="15"/>
  <c r="V415" i="15"/>
  <c r="W415" i="15" s="1"/>
  <c r="AI232" i="15"/>
  <c r="AD231" i="15"/>
  <c r="AB231" i="15"/>
  <c r="Z232" i="15" s="1"/>
  <c r="AE231" i="15"/>
  <c r="AA231" i="15"/>
  <c r="Y232" i="15" s="1"/>
  <c r="AF231" i="15"/>
  <c r="T232" i="15"/>
  <c r="V414" i="11"/>
  <c r="W414" i="11" s="1"/>
  <c r="T294" i="21" l="1"/>
  <c r="U294" i="21" s="1"/>
  <c r="AG294" i="21" s="1"/>
  <c r="AF231" i="21"/>
  <c r="AK414" i="15"/>
  <c r="AK413" i="11"/>
  <c r="AK109" i="11"/>
  <c r="AE110" i="15"/>
  <c r="AB293" i="21"/>
  <c r="Z294" i="21" s="1"/>
  <c r="AB110" i="15"/>
  <c r="Z111" i="15" s="1"/>
  <c r="AI111" i="15"/>
  <c r="AK262" i="15"/>
  <c r="AA110" i="15"/>
  <c r="Y111" i="15" s="1"/>
  <c r="AI294" i="21"/>
  <c r="AI111" i="11"/>
  <c r="AE293" i="21"/>
  <c r="T46" i="21"/>
  <c r="U46" i="21" s="1"/>
  <c r="AG46" i="21" s="1"/>
  <c r="AF110" i="15"/>
  <c r="AB110" i="11"/>
  <c r="Z111" i="11" s="1"/>
  <c r="AD45" i="21"/>
  <c r="AJ45" i="21" s="1"/>
  <c r="AB45" i="21"/>
  <c r="Z46" i="21" s="1"/>
  <c r="AH110" i="21"/>
  <c r="AE110" i="11"/>
  <c r="AD110" i="11"/>
  <c r="AA110" i="11"/>
  <c r="Y111" i="11" s="1"/>
  <c r="AJ110" i="21"/>
  <c r="AF110" i="11"/>
  <c r="AK77" i="5"/>
  <c r="AA45" i="21"/>
  <c r="Y46" i="21" s="1"/>
  <c r="AI46" i="21"/>
  <c r="AH45" i="18"/>
  <c r="AE77" i="11"/>
  <c r="AH45" i="5"/>
  <c r="AJ77" i="21"/>
  <c r="AD110" i="15"/>
  <c r="AD293" i="21"/>
  <c r="AD231" i="21"/>
  <c r="AH110" i="18"/>
  <c r="AH77" i="21"/>
  <c r="AF293" i="21"/>
  <c r="AH293" i="15"/>
  <c r="AH293" i="18"/>
  <c r="AJ293" i="18"/>
  <c r="AA231" i="21"/>
  <c r="Y232" i="21" s="1"/>
  <c r="T232" i="21"/>
  <c r="U232" i="21" s="1"/>
  <c r="AG232" i="21" s="1"/>
  <c r="AJ262" i="21"/>
  <c r="AD77" i="11"/>
  <c r="AB231" i="21"/>
  <c r="Z232" i="21" s="1"/>
  <c r="AE231" i="21"/>
  <c r="AJ110" i="18"/>
  <c r="T78" i="11"/>
  <c r="U78" i="11" s="1"/>
  <c r="AJ293" i="15"/>
  <c r="AF77" i="11"/>
  <c r="AJ45" i="18"/>
  <c r="AA77" i="11"/>
  <c r="Y78" i="11" s="1"/>
  <c r="V46" i="18"/>
  <c r="W46" i="18" s="1"/>
  <c r="AI47" i="18" s="1"/>
  <c r="AH262" i="21"/>
  <c r="AD263" i="11"/>
  <c r="AI264" i="11"/>
  <c r="T264" i="15"/>
  <c r="U264" i="15" s="1"/>
  <c r="AG264" i="15" s="1"/>
  <c r="AA263" i="15"/>
  <c r="Y264" i="15" s="1"/>
  <c r="AF45" i="21"/>
  <c r="AF263" i="15"/>
  <c r="AE263" i="11"/>
  <c r="T264" i="11"/>
  <c r="U264" i="11" s="1"/>
  <c r="AG264" i="11" s="1"/>
  <c r="AJ45" i="5"/>
  <c r="AA263" i="11"/>
  <c r="Y264" i="11" s="1"/>
  <c r="V263" i="21"/>
  <c r="W263" i="21" s="1"/>
  <c r="AB263" i="21" s="1"/>
  <c r="Z264" i="21" s="1"/>
  <c r="AB263" i="11"/>
  <c r="Z264" i="11" s="1"/>
  <c r="AD263" i="15"/>
  <c r="V294" i="18"/>
  <c r="W294" i="18" s="1"/>
  <c r="T295" i="18" s="1"/>
  <c r="AB77" i="11"/>
  <c r="Z78" i="11" s="1"/>
  <c r="AE263" i="15"/>
  <c r="V46" i="15"/>
  <c r="W46" i="15" s="1"/>
  <c r="AA46" i="15" s="1"/>
  <c r="Y47" i="15" s="1"/>
  <c r="V263" i="18"/>
  <c r="W263" i="18" s="1"/>
  <c r="AD263" i="18" s="1"/>
  <c r="AI264" i="15"/>
  <c r="V46" i="5"/>
  <c r="W46" i="5" s="1"/>
  <c r="AE78" i="5"/>
  <c r="AA78" i="5"/>
  <c r="Y79" i="5" s="1"/>
  <c r="AF78" i="5"/>
  <c r="T79" i="5"/>
  <c r="AB78" i="5"/>
  <c r="Z79" i="5" s="1"/>
  <c r="AI79" i="5"/>
  <c r="AD78" i="5"/>
  <c r="U111" i="5"/>
  <c r="AG111" i="5" s="1"/>
  <c r="AK262" i="18"/>
  <c r="V111" i="18"/>
  <c r="W111" i="18" s="1"/>
  <c r="AD111" i="18" s="1"/>
  <c r="U232" i="18"/>
  <c r="AG232" i="18" s="1"/>
  <c r="U414" i="21"/>
  <c r="AG414" i="21" s="1"/>
  <c r="AF414" i="18"/>
  <c r="AD414" i="18"/>
  <c r="AE414" i="18"/>
  <c r="T415" i="18"/>
  <c r="AA414" i="18"/>
  <c r="Y415" i="18" s="1"/>
  <c r="AB414" i="18"/>
  <c r="Z415" i="18" s="1"/>
  <c r="AI415" i="18"/>
  <c r="AH110" i="5"/>
  <c r="AJ110" i="5"/>
  <c r="AJ413" i="21"/>
  <c r="AH413" i="21"/>
  <c r="AH231" i="18"/>
  <c r="AJ231" i="18"/>
  <c r="V78" i="21"/>
  <c r="W78" i="21" s="1"/>
  <c r="AI79" i="21" s="1"/>
  <c r="V111" i="21"/>
  <c r="W111" i="21" s="1"/>
  <c r="AE111" i="21" s="1"/>
  <c r="AA415" i="15"/>
  <c r="Y416" i="15" s="1"/>
  <c r="T416" i="15"/>
  <c r="AF415" i="15"/>
  <c r="AE415" i="15"/>
  <c r="AD415" i="15"/>
  <c r="AB415" i="15"/>
  <c r="Z416" i="15" s="1"/>
  <c r="AI416" i="15"/>
  <c r="U111" i="15"/>
  <c r="AG111" i="15" s="1"/>
  <c r="U294" i="11"/>
  <c r="AG294" i="11" s="1"/>
  <c r="AH231" i="11"/>
  <c r="AJ231" i="11"/>
  <c r="U232" i="15"/>
  <c r="AG232" i="15" s="1"/>
  <c r="AH45" i="11"/>
  <c r="AJ45" i="11"/>
  <c r="U111" i="11"/>
  <c r="AG111" i="11" s="1"/>
  <c r="V294" i="15"/>
  <c r="W294" i="15" s="1"/>
  <c r="AH293" i="11"/>
  <c r="AJ293" i="11"/>
  <c r="U232" i="11"/>
  <c r="AG232" i="11" s="1"/>
  <c r="U46" i="11"/>
  <c r="AG46" i="11" s="1"/>
  <c r="AH77" i="18"/>
  <c r="AJ77" i="18"/>
  <c r="U79" i="15"/>
  <c r="AG79" i="15" s="1"/>
  <c r="AH78" i="15"/>
  <c r="AJ78" i="15"/>
  <c r="AK45" i="15"/>
  <c r="U78" i="18"/>
  <c r="AG78" i="18" s="1"/>
  <c r="AD414" i="11"/>
  <c r="AE414" i="11"/>
  <c r="AF414" i="11"/>
  <c r="AB414" i="11"/>
  <c r="Z415" i="11" s="1"/>
  <c r="AI415" i="11"/>
  <c r="T415" i="11"/>
  <c r="AA414" i="11"/>
  <c r="Y415" i="11" s="1"/>
  <c r="AH231" i="15"/>
  <c r="AJ231" i="15"/>
  <c r="AK45" i="5" l="1"/>
  <c r="AJ293" i="21"/>
  <c r="AJ110" i="15"/>
  <c r="AH45" i="21"/>
  <c r="AK45" i="21" s="1"/>
  <c r="AH231" i="21"/>
  <c r="AJ110" i="11"/>
  <c r="AK110" i="21"/>
  <c r="AK110" i="18"/>
  <c r="AH110" i="11"/>
  <c r="AJ231" i="21"/>
  <c r="AE46" i="15"/>
  <c r="AH110" i="15"/>
  <c r="AK77" i="21"/>
  <c r="AK45" i="18"/>
  <c r="AB46" i="18"/>
  <c r="Z47" i="18" s="1"/>
  <c r="AA111" i="18"/>
  <c r="Y112" i="18" s="1"/>
  <c r="AK293" i="15"/>
  <c r="AH293" i="21"/>
  <c r="AK293" i="18"/>
  <c r="AF46" i="15"/>
  <c r="AI47" i="15"/>
  <c r="AG78" i="11"/>
  <c r="V78" i="11"/>
  <c r="W78" i="11" s="1"/>
  <c r="T79" i="11" s="1"/>
  <c r="T47" i="18"/>
  <c r="U47" i="18" s="1"/>
  <c r="AG47" i="18" s="1"/>
  <c r="AD111" i="21"/>
  <c r="AJ111" i="21" s="1"/>
  <c r="AH77" i="11"/>
  <c r="AI112" i="21"/>
  <c r="AK262" i="21"/>
  <c r="AD46" i="15"/>
  <c r="AB263" i="18"/>
  <c r="Z264" i="18" s="1"/>
  <c r="AH263" i="11"/>
  <c r="AA263" i="21"/>
  <c r="Y264" i="21" s="1"/>
  <c r="AA294" i="18"/>
  <c r="Y295" i="18" s="1"/>
  <c r="AB111" i="21"/>
  <c r="Z112" i="21" s="1"/>
  <c r="AB294" i="18"/>
  <c r="Z295" i="18" s="1"/>
  <c r="AJ77" i="11"/>
  <c r="AD46" i="18"/>
  <c r="T112" i="18"/>
  <c r="U112" i="18" s="1"/>
  <c r="AG112" i="18" s="1"/>
  <c r="AJ263" i="11"/>
  <c r="AE46" i="18"/>
  <c r="AE111" i="18"/>
  <c r="AJ111" i="18" s="1"/>
  <c r="AF46" i="18"/>
  <c r="AF111" i="18"/>
  <c r="AB111" i="18"/>
  <c r="Z112" i="18" s="1"/>
  <c r="AA46" i="18"/>
  <c r="Y47" i="18" s="1"/>
  <c r="AI112" i="18"/>
  <c r="AI295" i="18"/>
  <c r="AH263" i="15"/>
  <c r="AF294" i="18"/>
  <c r="AE294" i="18"/>
  <c r="AK413" i="21"/>
  <c r="T264" i="21"/>
  <c r="U264" i="21" s="1"/>
  <c r="AG264" i="21" s="1"/>
  <c r="AI264" i="21"/>
  <c r="AD263" i="21"/>
  <c r="T47" i="15"/>
  <c r="U47" i="15" s="1"/>
  <c r="AG47" i="15" s="1"/>
  <c r="AE263" i="21"/>
  <c r="AB46" i="15"/>
  <c r="Z47" i="15" s="1"/>
  <c r="AF263" i="21"/>
  <c r="AD294" i="18"/>
  <c r="AF263" i="18"/>
  <c r="AA263" i="18"/>
  <c r="Y264" i="18" s="1"/>
  <c r="AI264" i="18"/>
  <c r="AE263" i="18"/>
  <c r="AJ263" i="18" s="1"/>
  <c r="T264" i="18"/>
  <c r="U264" i="18" s="1"/>
  <c r="AG264" i="18" s="1"/>
  <c r="AA111" i="21"/>
  <c r="Y112" i="21" s="1"/>
  <c r="AJ263" i="15"/>
  <c r="AF111" i="21"/>
  <c r="T112" i="21"/>
  <c r="U112" i="21" s="1"/>
  <c r="AG112" i="21" s="1"/>
  <c r="V264" i="15"/>
  <c r="W264" i="15" s="1"/>
  <c r="AD264" i="15" s="1"/>
  <c r="AD78" i="21"/>
  <c r="V111" i="5"/>
  <c r="W111" i="5" s="1"/>
  <c r="AA111" i="5" s="1"/>
  <c r="Y112" i="5" s="1"/>
  <c r="V294" i="11"/>
  <c r="W294" i="11" s="1"/>
  <c r="T295" i="11" s="1"/>
  <c r="AF78" i="21"/>
  <c r="T79" i="21"/>
  <c r="U79" i="21" s="1"/>
  <c r="AG79" i="21" s="1"/>
  <c r="AK110" i="5"/>
  <c r="AH414" i="18"/>
  <c r="AJ414" i="18"/>
  <c r="V414" i="21"/>
  <c r="W414" i="21" s="1"/>
  <c r="V232" i="18"/>
  <c r="W232" i="18" s="1"/>
  <c r="V232" i="21"/>
  <c r="W232" i="21" s="1"/>
  <c r="AE78" i="21"/>
  <c r="AH78" i="5"/>
  <c r="AJ78" i="5"/>
  <c r="AA78" i="21"/>
  <c r="Y79" i="21" s="1"/>
  <c r="AH414" i="11"/>
  <c r="V232" i="11"/>
  <c r="W232" i="11" s="1"/>
  <c r="AF232" i="11" s="1"/>
  <c r="AB78" i="21"/>
  <c r="Z79" i="21" s="1"/>
  <c r="T47" i="5"/>
  <c r="AD46" i="5"/>
  <c r="AI47" i="5"/>
  <c r="AB46" i="5"/>
  <c r="Z47" i="5" s="1"/>
  <c r="AF46" i="5"/>
  <c r="AE46" i="5"/>
  <c r="AA46" i="5"/>
  <c r="Y47" i="5" s="1"/>
  <c r="V79" i="15"/>
  <c r="W79" i="15" s="1"/>
  <c r="T80" i="15" s="1"/>
  <c r="AK231" i="18"/>
  <c r="V294" i="21"/>
  <c r="W294" i="21" s="1"/>
  <c r="U79" i="5"/>
  <c r="AG79" i="5" s="1"/>
  <c r="U295" i="18"/>
  <c r="AG295" i="18" s="1"/>
  <c r="U415" i="18"/>
  <c r="AG415" i="18" s="1"/>
  <c r="AK78" i="15"/>
  <c r="AK45" i="11"/>
  <c r="AK293" i="11"/>
  <c r="AK231" i="11"/>
  <c r="U415" i="11"/>
  <c r="AG415" i="11" s="1"/>
  <c r="V264" i="11"/>
  <c r="W264" i="11" s="1"/>
  <c r="V232" i="15"/>
  <c r="W232" i="15" s="1"/>
  <c r="U416" i="15"/>
  <c r="AG416" i="15" s="1"/>
  <c r="AI295" i="15"/>
  <c r="AA294" i="15"/>
  <c r="Y295" i="15" s="1"/>
  <c r="AF294" i="15"/>
  <c r="AE294" i="15"/>
  <c r="AD294" i="15"/>
  <c r="T295" i="15"/>
  <c r="AB294" i="15"/>
  <c r="Z295" i="15" s="1"/>
  <c r="V46" i="11"/>
  <c r="W46" i="11" s="1"/>
  <c r="V111" i="11"/>
  <c r="W111" i="11" s="1"/>
  <c r="AJ414" i="11"/>
  <c r="V78" i="18"/>
  <c r="W78" i="18" s="1"/>
  <c r="AK77" i="18"/>
  <c r="AH415" i="15"/>
  <c r="AJ415" i="15"/>
  <c r="AK231" i="15"/>
  <c r="V46" i="21"/>
  <c r="W46" i="21" s="1"/>
  <c r="V111" i="15"/>
  <c r="W111" i="15" s="1"/>
  <c r="AK293" i="21" l="1"/>
  <c r="AK110" i="15"/>
  <c r="AK231" i="21"/>
  <c r="AK110" i="11"/>
  <c r="AF78" i="11"/>
  <c r="AB78" i="11"/>
  <c r="Z79" i="11" s="1"/>
  <c r="AH111" i="18"/>
  <c r="AK111" i="18" s="1"/>
  <c r="AJ46" i="15"/>
  <c r="AH46" i="15"/>
  <c r="AD78" i="11"/>
  <c r="AA78" i="11"/>
  <c r="Y79" i="11" s="1"/>
  <c r="AE78" i="11"/>
  <c r="AJ78" i="21"/>
  <c r="AK263" i="11"/>
  <c r="AH111" i="21"/>
  <c r="AK111" i="21" s="1"/>
  <c r="AK77" i="11"/>
  <c r="AI79" i="11"/>
  <c r="AH46" i="18"/>
  <c r="AE111" i="5"/>
  <c r="AD111" i="5"/>
  <c r="AB111" i="5"/>
  <c r="Z112" i="5" s="1"/>
  <c r="AJ46" i="18"/>
  <c r="AB294" i="11"/>
  <c r="Z295" i="11" s="1"/>
  <c r="AK263" i="15"/>
  <c r="AI233" i="11"/>
  <c r="AE264" i="15"/>
  <c r="AJ264" i="15" s="1"/>
  <c r="AK414" i="11"/>
  <c r="AJ294" i="18"/>
  <c r="AF111" i="5"/>
  <c r="AE232" i="11"/>
  <c r="T112" i="5"/>
  <c r="U112" i="5" s="1"/>
  <c r="AG112" i="5" s="1"/>
  <c r="AH294" i="18"/>
  <c r="AJ263" i="21"/>
  <c r="T233" i="11"/>
  <c r="U233" i="11" s="1"/>
  <c r="AG233" i="11" s="1"/>
  <c r="AI112" i="5"/>
  <c r="AH263" i="21"/>
  <c r="AA294" i="11"/>
  <c r="Y295" i="11" s="1"/>
  <c r="AD294" i="11"/>
  <c r="AI295" i="11"/>
  <c r="AE294" i="11"/>
  <c r="AB264" i="15"/>
  <c r="Z265" i="15" s="1"/>
  <c r="AF294" i="11"/>
  <c r="T265" i="15"/>
  <c r="U265" i="15" s="1"/>
  <c r="AG265" i="15" s="1"/>
  <c r="AF264" i="15"/>
  <c r="AH78" i="21"/>
  <c r="AI265" i="15"/>
  <c r="V415" i="11"/>
  <c r="W415" i="11" s="1"/>
  <c r="AE415" i="11" s="1"/>
  <c r="AH263" i="18"/>
  <c r="AK263" i="18" s="1"/>
  <c r="AA264" i="15"/>
  <c r="Y265" i="15" s="1"/>
  <c r="V415" i="18"/>
  <c r="W415" i="18" s="1"/>
  <c r="AB415" i="18" s="1"/>
  <c r="Z416" i="18" s="1"/>
  <c r="AD79" i="15"/>
  <c r="V295" i="18"/>
  <c r="W295" i="18" s="1"/>
  <c r="T296" i="18" s="1"/>
  <c r="V264" i="18"/>
  <c r="W264" i="18" s="1"/>
  <c r="T265" i="18" s="1"/>
  <c r="AI80" i="15"/>
  <c r="AA79" i="15"/>
  <c r="Y80" i="15" s="1"/>
  <c r="AF79" i="15"/>
  <c r="AE79" i="15"/>
  <c r="V47" i="18"/>
  <c r="W47" i="18" s="1"/>
  <c r="AE47" i="18" s="1"/>
  <c r="AB79" i="15"/>
  <c r="Z80" i="15" s="1"/>
  <c r="AK78" i="5"/>
  <c r="V416" i="15"/>
  <c r="W416" i="15" s="1"/>
  <c r="AB416" i="15" s="1"/>
  <c r="Z417" i="15" s="1"/>
  <c r="AB232" i="11"/>
  <c r="Z233" i="11" s="1"/>
  <c r="AA232" i="11"/>
  <c r="Y233" i="11" s="1"/>
  <c r="V264" i="21"/>
  <c r="W264" i="21" s="1"/>
  <c r="T233" i="21"/>
  <c r="AF232" i="21"/>
  <c r="AE232" i="21"/>
  <c r="AD232" i="21"/>
  <c r="AI233" i="21"/>
  <c r="AB232" i="21"/>
  <c r="Z233" i="21" s="1"/>
  <c r="AA232" i="21"/>
  <c r="Y233" i="21" s="1"/>
  <c r="AD232" i="11"/>
  <c r="AA294" i="21"/>
  <c r="Y295" i="21" s="1"/>
  <c r="AE294" i="21"/>
  <c r="T295" i="21"/>
  <c r="AD294" i="21"/>
  <c r="AF294" i="21"/>
  <c r="AB294" i="21"/>
  <c r="Z295" i="21" s="1"/>
  <c r="AI295" i="21"/>
  <c r="AA232" i="18"/>
  <c r="Y233" i="18" s="1"/>
  <c r="AI233" i="18"/>
  <c r="AB232" i="18"/>
  <c r="Z233" i="18" s="1"/>
  <c r="AE232" i="18"/>
  <c r="AF232" i="18"/>
  <c r="T233" i="18"/>
  <c r="AD232" i="18"/>
  <c r="AA414" i="21"/>
  <c r="Y415" i="21" s="1"/>
  <c r="AI415" i="21"/>
  <c r="AE414" i="21"/>
  <c r="T415" i="21"/>
  <c r="AD414" i="21"/>
  <c r="AB414" i="21"/>
  <c r="Z415" i="21" s="1"/>
  <c r="AF414" i="21"/>
  <c r="V112" i="18"/>
  <c r="W112" i="18" s="1"/>
  <c r="AF112" i="18" s="1"/>
  <c r="AH46" i="5"/>
  <c r="AJ46" i="5"/>
  <c r="V79" i="5"/>
  <c r="W79" i="5" s="1"/>
  <c r="U47" i="5"/>
  <c r="AG47" i="5" s="1"/>
  <c r="AK414" i="18"/>
  <c r="U79" i="11"/>
  <c r="AG79" i="11" s="1"/>
  <c r="U295" i="15"/>
  <c r="AG295" i="15" s="1"/>
  <c r="V47" i="15"/>
  <c r="W47" i="15" s="1"/>
  <c r="U80" i="15"/>
  <c r="AG80" i="15" s="1"/>
  <c r="AH294" i="15"/>
  <c r="AJ294" i="15"/>
  <c r="AB78" i="18"/>
  <c r="Z79" i="18" s="1"/>
  <c r="AA78" i="18"/>
  <c r="Y79" i="18" s="1"/>
  <c r="AD78" i="18"/>
  <c r="T79" i="18"/>
  <c r="AE78" i="18"/>
  <c r="AF78" i="18"/>
  <c r="AI79" i="18"/>
  <c r="AA264" i="11"/>
  <c r="Y265" i="11" s="1"/>
  <c r="T265" i="11"/>
  <c r="AF264" i="11"/>
  <c r="AB264" i="11"/>
  <c r="Z265" i="11" s="1"/>
  <c r="AD264" i="11"/>
  <c r="AI265" i="11"/>
  <c r="AE264" i="11"/>
  <c r="AA111" i="11"/>
  <c r="Y112" i="11" s="1"/>
  <c r="AE111" i="11"/>
  <c r="AF111" i="11"/>
  <c r="AD111" i="11"/>
  <c r="AI112" i="11"/>
  <c r="T112" i="11"/>
  <c r="AB111" i="11"/>
  <c r="Z112" i="11" s="1"/>
  <c r="AE46" i="21"/>
  <c r="AI47" i="21"/>
  <c r="AA46" i="21"/>
  <c r="Y47" i="21" s="1"/>
  <c r="AD46" i="21"/>
  <c r="AB46" i="21"/>
  <c r="Z47" i="21" s="1"/>
  <c r="AF46" i="21"/>
  <c r="T47" i="21"/>
  <c r="AB232" i="15"/>
  <c r="Z233" i="15" s="1"/>
  <c r="AA232" i="15"/>
  <c r="Y233" i="15" s="1"/>
  <c r="AF232" i="15"/>
  <c r="AE232" i="15"/>
  <c r="AD232" i="15"/>
  <c r="T233" i="15"/>
  <c r="AI233" i="15"/>
  <c r="AA46" i="11"/>
  <c r="Y47" i="11" s="1"/>
  <c r="AF46" i="11"/>
  <c r="T47" i="11"/>
  <c r="AD46" i="11"/>
  <c r="AB46" i="11"/>
  <c r="Z47" i="11" s="1"/>
  <c r="AI47" i="11"/>
  <c r="AE46" i="11"/>
  <c r="AE111" i="15"/>
  <c r="AI112" i="15"/>
  <c r="AB111" i="15"/>
  <c r="Z112" i="15" s="1"/>
  <c r="AA111" i="15"/>
  <c r="Y112" i="15" s="1"/>
  <c r="AF111" i="15"/>
  <c r="T112" i="15"/>
  <c r="AD111" i="15"/>
  <c r="V79" i="21"/>
  <c r="W79" i="21" s="1"/>
  <c r="AK415" i="15"/>
  <c r="U295" i="11"/>
  <c r="AG295" i="11" s="1"/>
  <c r="V112" i="21"/>
  <c r="W112" i="21" s="1"/>
  <c r="AK78" i="21" l="1"/>
  <c r="AH78" i="11"/>
  <c r="AK46" i="15"/>
  <c r="AJ78" i="11"/>
  <c r="AH111" i="5"/>
  <c r="AJ111" i="5"/>
  <c r="T48" i="18"/>
  <c r="U48" i="18" s="1"/>
  <c r="AG48" i="18" s="1"/>
  <c r="AJ294" i="11"/>
  <c r="AF416" i="15"/>
  <c r="AI416" i="11"/>
  <c r="T416" i="11"/>
  <c r="U416" i="11" s="1"/>
  <c r="AG416" i="11" s="1"/>
  <c r="AK46" i="18"/>
  <c r="AE416" i="15"/>
  <c r="AD47" i="18"/>
  <c r="AJ47" i="18" s="1"/>
  <c r="AI417" i="15"/>
  <c r="AA415" i="11"/>
  <c r="Y416" i="11" s="1"/>
  <c r="AA416" i="15"/>
  <c r="Y417" i="15" s="1"/>
  <c r="AB47" i="18"/>
  <c r="Z48" i="18" s="1"/>
  <c r="AD416" i="15"/>
  <c r="AD415" i="11"/>
  <c r="AJ415" i="11" s="1"/>
  <c r="AB415" i="11"/>
  <c r="Z416" i="11" s="1"/>
  <c r="AA47" i="18"/>
  <c r="Y48" i="18" s="1"/>
  <c r="AF415" i="11"/>
  <c r="AA112" i="18"/>
  <c r="Y113" i="18" s="1"/>
  <c r="AB112" i="18"/>
  <c r="Z113" i="18" s="1"/>
  <c r="AH264" i="15"/>
  <c r="AK264" i="15" s="1"/>
  <c r="AA415" i="18"/>
  <c r="Y416" i="18" s="1"/>
  <c r="AD415" i="18"/>
  <c r="T416" i="18"/>
  <c r="U416" i="18" s="1"/>
  <c r="AG416" i="18" s="1"/>
  <c r="AE415" i="18"/>
  <c r="AJ232" i="11"/>
  <c r="AK263" i="21"/>
  <c r="AH294" i="11"/>
  <c r="AF47" i="18"/>
  <c r="T417" i="15"/>
  <c r="U417" i="15" s="1"/>
  <c r="AG417" i="15" s="1"/>
  <c r="AI48" i="18"/>
  <c r="AK294" i="18"/>
  <c r="V79" i="11"/>
  <c r="W79" i="11" s="1"/>
  <c r="AB79" i="11" s="1"/>
  <c r="Z80" i="11" s="1"/>
  <c r="AF415" i="18"/>
  <c r="AH79" i="15"/>
  <c r="AD295" i="18"/>
  <c r="AI416" i="18"/>
  <c r="AB264" i="18"/>
  <c r="Z265" i="18" s="1"/>
  <c r="AD264" i="18"/>
  <c r="V112" i="5"/>
  <c r="W112" i="5" s="1"/>
  <c r="AB112" i="5" s="1"/>
  <c r="Z113" i="5" s="1"/>
  <c r="V233" i="11"/>
  <c r="W233" i="11" s="1"/>
  <c r="AA233" i="11" s="1"/>
  <c r="Y234" i="11" s="1"/>
  <c r="AA295" i="18"/>
  <c r="Y296" i="18" s="1"/>
  <c r="AE264" i="18"/>
  <c r="AB295" i="18"/>
  <c r="Z296" i="18" s="1"/>
  <c r="AJ79" i="15"/>
  <c r="AI265" i="18"/>
  <c r="AF264" i="18"/>
  <c r="AE295" i="18"/>
  <c r="AA264" i="18"/>
  <c r="Y265" i="18" s="1"/>
  <c r="AI296" i="18"/>
  <c r="AF295" i="18"/>
  <c r="AD112" i="18"/>
  <c r="AH232" i="11"/>
  <c r="AI113" i="18"/>
  <c r="V265" i="15"/>
  <c r="W265" i="15" s="1"/>
  <c r="AD265" i="15" s="1"/>
  <c r="AE112" i="18"/>
  <c r="V47" i="5"/>
  <c r="W47" i="5" s="1"/>
  <c r="AI48" i="5" s="1"/>
  <c r="T113" i="18"/>
  <c r="U113" i="18" s="1"/>
  <c r="AG113" i="18" s="1"/>
  <c r="AH232" i="18"/>
  <c r="AJ232" i="18"/>
  <c r="U233" i="21"/>
  <c r="AG233" i="21" s="1"/>
  <c r="AA79" i="5"/>
  <c r="Y80" i="5" s="1"/>
  <c r="AD79" i="5"/>
  <c r="AF79" i="5"/>
  <c r="AB79" i="5"/>
  <c r="Z80" i="5" s="1"/>
  <c r="AE79" i="5"/>
  <c r="AI80" i="5"/>
  <c r="T80" i="5"/>
  <c r="AH414" i="21"/>
  <c r="AJ414" i="21"/>
  <c r="U415" i="21"/>
  <c r="AG415" i="21" s="1"/>
  <c r="U233" i="18"/>
  <c r="AG233" i="18" s="1"/>
  <c r="AH294" i="21"/>
  <c r="AJ294" i="21"/>
  <c r="U295" i="21"/>
  <c r="AG295" i="21" s="1"/>
  <c r="AA264" i="21"/>
  <c r="Y265" i="21" s="1"/>
  <c r="AI265" i="21"/>
  <c r="T265" i="21"/>
  <c r="AE264" i="21"/>
  <c r="AB264" i="21"/>
  <c r="Z265" i="21" s="1"/>
  <c r="AD264" i="21"/>
  <c r="AF264" i="21"/>
  <c r="U296" i="18"/>
  <c r="AG296" i="18" s="1"/>
  <c r="U265" i="18"/>
  <c r="AG265" i="18" s="1"/>
  <c r="AK46" i="5"/>
  <c r="AH232" i="21"/>
  <c r="AJ232" i="21"/>
  <c r="V295" i="15"/>
  <c r="W295" i="15" s="1"/>
  <c r="AE295" i="15" s="1"/>
  <c r="AH111" i="15"/>
  <c r="AJ111" i="15"/>
  <c r="U112" i="15"/>
  <c r="AG112" i="15" s="1"/>
  <c r="U112" i="11"/>
  <c r="AG112" i="11" s="1"/>
  <c r="AB112" i="21"/>
  <c r="Z113" i="21" s="1"/>
  <c r="T113" i="21"/>
  <c r="AE112" i="21"/>
  <c r="AF112" i="21"/>
  <c r="AD112" i="21"/>
  <c r="AA112" i="21"/>
  <c r="Y113" i="21" s="1"/>
  <c r="AI113" i="21"/>
  <c r="U233" i="15"/>
  <c r="AG233" i="15" s="1"/>
  <c r="U47" i="21"/>
  <c r="AG47" i="21" s="1"/>
  <c r="AH264" i="11"/>
  <c r="AJ264" i="11"/>
  <c r="AA47" i="15"/>
  <c r="Y48" i="15" s="1"/>
  <c r="AE47" i="15"/>
  <c r="AI48" i="15"/>
  <c r="AB47" i="15"/>
  <c r="Z48" i="15" s="1"/>
  <c r="T48" i="15"/>
  <c r="AD47" i="15"/>
  <c r="AF47" i="15"/>
  <c r="V295" i="11"/>
  <c r="W295" i="11" s="1"/>
  <c r="AH232" i="15"/>
  <c r="AJ232" i="15"/>
  <c r="AH111" i="11"/>
  <c r="AJ111" i="11"/>
  <c r="AH46" i="11"/>
  <c r="AJ46" i="11"/>
  <c r="U47" i="11"/>
  <c r="AG47" i="11" s="1"/>
  <c r="AJ46" i="21"/>
  <c r="AH46" i="21"/>
  <c r="U265" i="11"/>
  <c r="AG265" i="11" s="1"/>
  <c r="U79" i="18"/>
  <c r="AG79" i="18" s="1"/>
  <c r="AK294" i="15"/>
  <c r="AI80" i="21"/>
  <c r="AA79" i="21"/>
  <c r="Y80" i="21" s="1"/>
  <c r="AF79" i="21"/>
  <c r="AE79" i="21"/>
  <c r="T80" i="21"/>
  <c r="AD79" i="21"/>
  <c r="AB79" i="21"/>
  <c r="Z80" i="21" s="1"/>
  <c r="AH78" i="18"/>
  <c r="AJ78" i="18"/>
  <c r="V80" i="15"/>
  <c r="W80" i="15" s="1"/>
  <c r="AK78" i="11" l="1"/>
  <c r="AH415" i="11"/>
  <c r="AK415" i="11" s="1"/>
  <c r="AK111" i="5"/>
  <c r="AK294" i="11"/>
  <c r="AH47" i="18"/>
  <c r="AK47" i="18" s="1"/>
  <c r="T80" i="11"/>
  <c r="U80" i="11" s="1"/>
  <c r="AG80" i="11" s="1"/>
  <c r="AI80" i="11"/>
  <c r="AD233" i="11"/>
  <c r="AJ416" i="15"/>
  <c r="AH416" i="15"/>
  <c r="AA79" i="11"/>
  <c r="Y80" i="11" s="1"/>
  <c r="AJ295" i="18"/>
  <c r="T234" i="11"/>
  <c r="U234" i="11" s="1"/>
  <c r="AG234" i="11" s="1"/>
  <c r="AF79" i="11"/>
  <c r="AB233" i="11"/>
  <c r="Z234" i="11" s="1"/>
  <c r="AE79" i="11"/>
  <c r="AD79" i="11"/>
  <c r="AF233" i="11"/>
  <c r="AE233" i="11"/>
  <c r="AJ415" i="18"/>
  <c r="AI113" i="5"/>
  <c r="AH415" i="18"/>
  <c r="AA47" i="5"/>
  <c r="Y48" i="5" s="1"/>
  <c r="AF47" i="5"/>
  <c r="AI234" i="11"/>
  <c r="AD112" i="5"/>
  <c r="V296" i="18"/>
  <c r="W296" i="18" s="1"/>
  <c r="AA296" i="18" s="1"/>
  <c r="Y297" i="18" s="1"/>
  <c r="AK232" i="11"/>
  <c r="AA112" i="5"/>
  <c r="Y113" i="5" s="1"/>
  <c r="AA295" i="15"/>
  <c r="Y296" i="15" s="1"/>
  <c r="V265" i="11"/>
  <c r="W265" i="11" s="1"/>
  <c r="T266" i="11" s="1"/>
  <c r="AH295" i="18"/>
  <c r="T113" i="5"/>
  <c r="U113" i="5" s="1"/>
  <c r="AG113" i="5" s="1"/>
  <c r="AF112" i="5"/>
  <c r="AK79" i="15"/>
  <c r="AE112" i="5"/>
  <c r="AB47" i="5"/>
  <c r="Z48" i="5" s="1"/>
  <c r="AE265" i="15"/>
  <c r="AJ265" i="15" s="1"/>
  <c r="AE47" i="5"/>
  <c r="AH264" i="18"/>
  <c r="T296" i="15"/>
  <c r="U296" i="15" s="1"/>
  <c r="AG296" i="15" s="1"/>
  <c r="AJ112" i="18"/>
  <c r="V415" i="21"/>
  <c r="W415" i="21" s="1"/>
  <c r="AD415" i="21" s="1"/>
  <c r="AJ264" i="18"/>
  <c r="AF265" i="15"/>
  <c r="V233" i="18"/>
  <c r="W233" i="18" s="1"/>
  <c r="AB233" i="18" s="1"/>
  <c r="Z234" i="18" s="1"/>
  <c r="AH112" i="18"/>
  <c r="AA265" i="15"/>
  <c r="Y266" i="15" s="1"/>
  <c r="AI266" i="15"/>
  <c r="AB265" i="15"/>
  <c r="Z266" i="15" s="1"/>
  <c r="AD47" i="5"/>
  <c r="AD295" i="15"/>
  <c r="AJ295" i="15" s="1"/>
  <c r="T266" i="15"/>
  <c r="U266" i="15" s="1"/>
  <c r="AG266" i="15" s="1"/>
  <c r="AB295" i="15"/>
  <c r="Z296" i="15" s="1"/>
  <c r="AF295" i="15"/>
  <c r="T48" i="5"/>
  <c r="AI296" i="15"/>
  <c r="V112" i="15"/>
  <c r="W112" i="15" s="1"/>
  <c r="AF112" i="15" s="1"/>
  <c r="V233" i="21"/>
  <c r="W233" i="21" s="1"/>
  <c r="T234" i="21" s="1"/>
  <c r="AK232" i="21"/>
  <c r="V295" i="21"/>
  <c r="W295" i="21" s="1"/>
  <c r="AH79" i="5"/>
  <c r="AJ79" i="5"/>
  <c r="V47" i="21"/>
  <c r="W47" i="21" s="1"/>
  <c r="AA47" i="21" s="1"/>
  <c r="Y48" i="21" s="1"/>
  <c r="AH264" i="21"/>
  <c r="AJ264" i="21"/>
  <c r="V416" i="18"/>
  <c r="W416" i="18" s="1"/>
  <c r="AK414" i="21"/>
  <c r="U80" i="5"/>
  <c r="AG80" i="5" s="1"/>
  <c r="V112" i="11"/>
  <c r="W112" i="11" s="1"/>
  <c r="AB112" i="11" s="1"/>
  <c r="Z113" i="11" s="1"/>
  <c r="V265" i="18"/>
  <c r="W265" i="18" s="1"/>
  <c r="U265" i="21"/>
  <c r="AG265" i="21" s="1"/>
  <c r="AK232" i="18"/>
  <c r="AK294" i="21"/>
  <c r="AK78" i="18"/>
  <c r="AK111" i="15"/>
  <c r="AK232" i="15"/>
  <c r="AK264" i="11"/>
  <c r="AK46" i="21"/>
  <c r="U80" i="21"/>
  <c r="AG80" i="21" s="1"/>
  <c r="V48" i="18"/>
  <c r="W48" i="18" s="1"/>
  <c r="V47" i="11"/>
  <c r="W47" i="11" s="1"/>
  <c r="AI296" i="11"/>
  <c r="T296" i="11"/>
  <c r="AD295" i="11"/>
  <c r="AF295" i="11"/>
  <c r="AE295" i="11"/>
  <c r="AA295" i="11"/>
  <c r="Y296" i="11" s="1"/>
  <c r="AB295" i="11"/>
  <c r="Z296" i="11" s="1"/>
  <c r="AH47" i="15"/>
  <c r="AJ47" i="15"/>
  <c r="AH112" i="21"/>
  <c r="AJ112" i="21"/>
  <c r="U48" i="15"/>
  <c r="AG48" i="15" s="1"/>
  <c r="V233" i="15"/>
  <c r="W233" i="15" s="1"/>
  <c r="U113" i="21"/>
  <c r="AG113" i="21" s="1"/>
  <c r="AA80" i="15"/>
  <c r="Y81" i="15" s="1"/>
  <c r="T81" i="15"/>
  <c r="AI81" i="15"/>
  <c r="AF80" i="15"/>
  <c r="AE80" i="15"/>
  <c r="AD80" i="15"/>
  <c r="AB80" i="15"/>
  <c r="Z81" i="15" s="1"/>
  <c r="AK46" i="11"/>
  <c r="V113" i="18"/>
  <c r="W113" i="18" s="1"/>
  <c r="V416" i="11"/>
  <c r="W416" i="11" s="1"/>
  <c r="AK111" i="11"/>
  <c r="V417" i="15"/>
  <c r="W417" i="15" s="1"/>
  <c r="AH79" i="21"/>
  <c r="AJ79" i="21"/>
  <c r="V79" i="18"/>
  <c r="W79" i="18" s="1"/>
  <c r="AK416" i="15" l="1"/>
  <c r="AH79" i="11"/>
  <c r="AK295" i="18"/>
  <c r="AI297" i="18"/>
  <c r="AJ233" i="11"/>
  <c r="AJ79" i="11"/>
  <c r="AF296" i="18"/>
  <c r="AH233" i="11"/>
  <c r="AD296" i="18"/>
  <c r="AH265" i="15"/>
  <c r="AK265" i="15" s="1"/>
  <c r="T297" i="18"/>
  <c r="U297" i="18" s="1"/>
  <c r="AG297" i="18" s="1"/>
  <c r="AB296" i="18"/>
  <c r="Z297" i="18" s="1"/>
  <c r="AE296" i="18"/>
  <c r="AK415" i="18"/>
  <c r="AD47" i="21"/>
  <c r="AB265" i="11"/>
  <c r="Z266" i="11" s="1"/>
  <c r="AA265" i="11"/>
  <c r="Y266" i="11" s="1"/>
  <c r="AB415" i="21"/>
  <c r="Z416" i="21" s="1"/>
  <c r="AI234" i="18"/>
  <c r="AF265" i="11"/>
  <c r="AK264" i="18"/>
  <c r="AH112" i="5"/>
  <c r="AH47" i="5"/>
  <c r="AE265" i="11"/>
  <c r="AI416" i="21"/>
  <c r="AJ112" i="5"/>
  <c r="AA112" i="15"/>
  <c r="Y113" i="15" s="1"/>
  <c r="AD265" i="11"/>
  <c r="AE47" i="21"/>
  <c r="AE415" i="21"/>
  <c r="AJ415" i="21" s="1"/>
  <c r="AI266" i="11"/>
  <c r="AD233" i="18"/>
  <c r="T234" i="18"/>
  <c r="U234" i="18" s="1"/>
  <c r="AG234" i="18" s="1"/>
  <c r="AA415" i="21"/>
  <c r="Y416" i="21" s="1"/>
  <c r="AF233" i="18"/>
  <c r="T48" i="21"/>
  <c r="U48" i="21" s="1"/>
  <c r="AG48" i="21" s="1"/>
  <c r="U48" i="5"/>
  <c r="AG48" i="5" s="1"/>
  <c r="AE233" i="18"/>
  <c r="AK112" i="18"/>
  <c r="AD112" i="15"/>
  <c r="AI113" i="15"/>
  <c r="AF415" i="21"/>
  <c r="AF233" i="21"/>
  <c r="AK264" i="21"/>
  <c r="T113" i="15"/>
  <c r="U113" i="15" s="1"/>
  <c r="AG113" i="15" s="1"/>
  <c r="AB233" i="21"/>
  <c r="Z234" i="21" s="1"/>
  <c r="T416" i="21"/>
  <c r="U416" i="21" s="1"/>
  <c r="AG416" i="21" s="1"/>
  <c r="AE112" i="15"/>
  <c r="AD233" i="21"/>
  <c r="AB112" i="15"/>
  <c r="Z113" i="15" s="1"/>
  <c r="AI48" i="21"/>
  <c r="AI234" i="21"/>
  <c r="AH295" i="15"/>
  <c r="AK295" i="15" s="1"/>
  <c r="V266" i="15"/>
  <c r="W266" i="15" s="1"/>
  <c r="AF266" i="15" s="1"/>
  <c r="V296" i="15"/>
  <c r="W296" i="15" s="1"/>
  <c r="AB296" i="15" s="1"/>
  <c r="Z297" i="15" s="1"/>
  <c r="AI113" i="11"/>
  <c r="V48" i="15"/>
  <c r="W48" i="15" s="1"/>
  <c r="T49" i="15" s="1"/>
  <c r="AJ47" i="5"/>
  <c r="AA233" i="18"/>
  <c r="Y234" i="18" s="1"/>
  <c r="AD112" i="11"/>
  <c r="AE233" i="21"/>
  <c r="V80" i="21"/>
  <c r="W80" i="21" s="1"/>
  <c r="AF80" i="21" s="1"/>
  <c r="AB47" i="21"/>
  <c r="Z48" i="21" s="1"/>
  <c r="AA233" i="21"/>
  <c r="Y234" i="21" s="1"/>
  <c r="AF47" i="21"/>
  <c r="AF112" i="11"/>
  <c r="AA112" i="11"/>
  <c r="Y113" i="11" s="1"/>
  <c r="AK79" i="5"/>
  <c r="T266" i="18"/>
  <c r="AF265" i="18"/>
  <c r="AD265" i="18"/>
  <c r="AB265" i="18"/>
  <c r="Z266" i="18" s="1"/>
  <c r="AA265" i="18"/>
  <c r="Y266" i="18" s="1"/>
  <c r="AI266" i="18"/>
  <c r="AE265" i="18"/>
  <c r="AF295" i="21"/>
  <c r="AE295" i="21"/>
  <c r="AD295" i="21"/>
  <c r="T296" i="21"/>
  <c r="AI296" i="21"/>
  <c r="AB295" i="21"/>
  <c r="Z296" i="21" s="1"/>
  <c r="AA295" i="21"/>
  <c r="Y296" i="21" s="1"/>
  <c r="AE112" i="11"/>
  <c r="T113" i="11"/>
  <c r="U113" i="11" s="1"/>
  <c r="AG113" i="11" s="1"/>
  <c r="U234" i="21"/>
  <c r="AG234" i="21" s="1"/>
  <c r="V265" i="21"/>
  <c r="W265" i="21" s="1"/>
  <c r="V113" i="5"/>
  <c r="W113" i="5" s="1"/>
  <c r="V80" i="5"/>
  <c r="W80" i="5" s="1"/>
  <c r="AE416" i="18"/>
  <c r="AF416" i="18"/>
  <c r="AD416" i="18"/>
  <c r="AB416" i="18"/>
  <c r="Z417" i="18" s="1"/>
  <c r="T417" i="18"/>
  <c r="AI417" i="18"/>
  <c r="AA416" i="18"/>
  <c r="Y417" i="18" s="1"/>
  <c r="AK79" i="21"/>
  <c r="AK112" i="21"/>
  <c r="V113" i="21"/>
  <c r="W113" i="21" s="1"/>
  <c r="AD113" i="21" s="1"/>
  <c r="V80" i="11"/>
  <c r="W80" i="11" s="1"/>
  <c r="AB47" i="11"/>
  <c r="Z48" i="11" s="1"/>
  <c r="AA47" i="11"/>
  <c r="Y48" i="11" s="1"/>
  <c r="AI48" i="11"/>
  <c r="AF47" i="11"/>
  <c r="AD47" i="11"/>
  <c r="AE47" i="11"/>
  <c r="T48" i="11"/>
  <c r="AE113" i="18"/>
  <c r="AB113" i="18"/>
  <c r="Z114" i="18" s="1"/>
  <c r="AD113" i="18"/>
  <c r="T114" i="18"/>
  <c r="AI114" i="18"/>
  <c r="AA113" i="18"/>
  <c r="Y114" i="18" s="1"/>
  <c r="AF113" i="18"/>
  <c r="AH80" i="15"/>
  <c r="AJ80" i="15"/>
  <c r="AA48" i="18"/>
  <c r="Y49" i="18" s="1"/>
  <c r="AE48" i="18"/>
  <c r="AB48" i="18"/>
  <c r="Z49" i="18" s="1"/>
  <c r="AI49" i="18"/>
  <c r="T49" i="18"/>
  <c r="AD48" i="18"/>
  <c r="AF48" i="18"/>
  <c r="U266" i="11"/>
  <c r="AG266" i="11" s="1"/>
  <c r="AD416" i="11"/>
  <c r="AA416" i="11"/>
  <c r="Y417" i="11" s="1"/>
  <c r="AB416" i="11"/>
  <c r="Z417" i="11" s="1"/>
  <c r="T417" i="11"/>
  <c r="AE416" i="11"/>
  <c r="AI417" i="11"/>
  <c r="AF416" i="11"/>
  <c r="AB79" i="18"/>
  <c r="Z80" i="18" s="1"/>
  <c r="AF79" i="18"/>
  <c r="AD79" i="18"/>
  <c r="AE79" i="18"/>
  <c r="T80" i="18"/>
  <c r="AA79" i="18"/>
  <c r="Y80" i="18" s="1"/>
  <c r="AI80" i="18"/>
  <c r="AA233" i="15"/>
  <c r="Y234" i="15" s="1"/>
  <c r="AI234" i="15"/>
  <c r="AE233" i="15"/>
  <c r="AB233" i="15"/>
  <c r="Z234" i="15" s="1"/>
  <c r="AF233" i="15"/>
  <c r="AD233" i="15"/>
  <c r="T234" i="15"/>
  <c r="AH295" i="11"/>
  <c r="AJ295" i="11"/>
  <c r="AK47" i="15"/>
  <c r="U296" i="11"/>
  <c r="AG296" i="11" s="1"/>
  <c r="T418" i="15"/>
  <c r="AF417" i="15"/>
  <c r="AI418" i="15"/>
  <c r="AB417" i="15"/>
  <c r="Z418" i="15" s="1"/>
  <c r="AA417" i="15"/>
  <c r="Y418" i="15" s="1"/>
  <c r="AE417" i="15"/>
  <c r="AD417" i="15"/>
  <c r="U81" i="15"/>
  <c r="AG81" i="15" s="1"/>
  <c r="V234" i="11"/>
  <c r="W234" i="11" s="1"/>
  <c r="AK79" i="11" l="1"/>
  <c r="AK233" i="11"/>
  <c r="AH415" i="21"/>
  <c r="AK415" i="21" s="1"/>
  <c r="AB266" i="15"/>
  <c r="Z267" i="15" s="1"/>
  <c r="AA266" i="15"/>
  <c r="Y267" i="15" s="1"/>
  <c r="AH47" i="21"/>
  <c r="AJ47" i="21"/>
  <c r="AJ296" i="18"/>
  <c r="AH296" i="18"/>
  <c r="AK47" i="5"/>
  <c r="AI81" i="21"/>
  <c r="AE80" i="21"/>
  <c r="T81" i="21"/>
  <c r="U81" i="21" s="1"/>
  <c r="AG81" i="21" s="1"/>
  <c r="AF296" i="15"/>
  <c r="AD80" i="21"/>
  <c r="AH112" i="15"/>
  <c r="AH265" i="11"/>
  <c r="AB48" i="15"/>
  <c r="Z49" i="15" s="1"/>
  <c r="AK112" i="5"/>
  <c r="AA296" i="15"/>
  <c r="Y297" i="15" s="1"/>
  <c r="AD296" i="15"/>
  <c r="AB80" i="21"/>
  <c r="Z81" i="21" s="1"/>
  <c r="T267" i="15"/>
  <c r="U267" i="15" s="1"/>
  <c r="AG267" i="15" s="1"/>
  <c r="AE266" i="15"/>
  <c r="AJ233" i="18"/>
  <c r="AJ265" i="11"/>
  <c r="AA80" i="21"/>
  <c r="Y81" i="21" s="1"/>
  <c r="AD266" i="15"/>
  <c r="AH233" i="18"/>
  <c r="T297" i="15"/>
  <c r="U297" i="15" s="1"/>
  <c r="AG297" i="15" s="1"/>
  <c r="AI267" i="15"/>
  <c r="AE296" i="15"/>
  <c r="AI297" i="15"/>
  <c r="AH112" i="11"/>
  <c r="AA48" i="15"/>
  <c r="Y49" i="15" s="1"/>
  <c r="V48" i="5"/>
  <c r="W48" i="5" s="1"/>
  <c r="AJ112" i="15"/>
  <c r="AH233" i="21"/>
  <c r="AF48" i="15"/>
  <c r="AI49" i="15"/>
  <c r="AJ233" i="21"/>
  <c r="AD48" i="15"/>
  <c r="AE48" i="15"/>
  <c r="AF113" i="21"/>
  <c r="V297" i="18"/>
  <c r="W297" i="18" s="1"/>
  <c r="AB297" i="18" s="1"/>
  <c r="Z298" i="18" s="1"/>
  <c r="V81" i="15"/>
  <c r="W81" i="15" s="1"/>
  <c r="AI82" i="15" s="1"/>
  <c r="AJ112" i="11"/>
  <c r="V416" i="21"/>
  <c r="W416" i="21" s="1"/>
  <c r="AB416" i="21" s="1"/>
  <c r="Z417" i="21" s="1"/>
  <c r="V113" i="11"/>
  <c r="W113" i="11" s="1"/>
  <c r="AD113" i="11" s="1"/>
  <c r="T114" i="21"/>
  <c r="U114" i="21" s="1"/>
  <c r="AG114" i="21" s="1"/>
  <c r="V113" i="15"/>
  <c r="W113" i="15" s="1"/>
  <c r="AI114" i="15" s="1"/>
  <c r="AH416" i="18"/>
  <c r="AJ416" i="18"/>
  <c r="U296" i="21"/>
  <c r="AG296" i="21" s="1"/>
  <c r="U266" i="18"/>
  <c r="AG266" i="18" s="1"/>
  <c r="AI114" i="21"/>
  <c r="AH295" i="21"/>
  <c r="AJ295" i="21"/>
  <c r="T81" i="5"/>
  <c r="AA80" i="5"/>
  <c r="Y81" i="5" s="1"/>
  <c r="AF80" i="5"/>
  <c r="AE80" i="5"/>
  <c r="AD80" i="5"/>
  <c r="AI81" i="5"/>
  <c r="AB80" i="5"/>
  <c r="Z81" i="5" s="1"/>
  <c r="AE113" i="5"/>
  <c r="AA113" i="5"/>
  <c r="Y114" i="5" s="1"/>
  <c r="AD113" i="5"/>
  <c r="AB113" i="5"/>
  <c r="Z114" i="5" s="1"/>
  <c r="T114" i="5"/>
  <c r="AF113" i="5"/>
  <c r="AI114" i="5"/>
  <c r="V234" i="21"/>
  <c r="W234" i="21" s="1"/>
  <c r="V266" i="11"/>
  <c r="W266" i="11" s="1"/>
  <c r="AB266" i="11" s="1"/>
  <c r="Z267" i="11" s="1"/>
  <c r="T266" i="21"/>
  <c r="AF265" i="21"/>
  <c r="AD265" i="21"/>
  <c r="AI266" i="21"/>
  <c r="AB265" i="21"/>
  <c r="Z266" i="21" s="1"/>
  <c r="AA265" i="21"/>
  <c r="Y266" i="21" s="1"/>
  <c r="AE265" i="21"/>
  <c r="U417" i="18"/>
  <c r="AG417" i="18" s="1"/>
  <c r="AH265" i="18"/>
  <c r="AJ265" i="18"/>
  <c r="V234" i="18"/>
  <c r="W234" i="18" s="1"/>
  <c r="V48" i="21"/>
  <c r="W48" i="21" s="1"/>
  <c r="AA48" i="21" s="1"/>
  <c r="Y49" i="21" s="1"/>
  <c r="AA113" i="21"/>
  <c r="Y114" i="21" s="1"/>
  <c r="AE113" i="21"/>
  <c r="AJ113" i="21" s="1"/>
  <c r="AB113" i="21"/>
  <c r="Z114" i="21" s="1"/>
  <c r="U114" i="18"/>
  <c r="AG114" i="18" s="1"/>
  <c r="U49" i="15"/>
  <c r="AG49" i="15" s="1"/>
  <c r="AK295" i="11"/>
  <c r="U80" i="18"/>
  <c r="AG80" i="18" s="1"/>
  <c r="AH113" i="18"/>
  <c r="AJ113" i="18"/>
  <c r="U417" i="11"/>
  <c r="AG417" i="11" s="1"/>
  <c r="V296" i="11"/>
  <c r="W296" i="11" s="1"/>
  <c r="U49" i="18"/>
  <c r="AG49" i="18" s="1"/>
  <c r="AK80" i="15"/>
  <c r="U48" i="11"/>
  <c r="AG48" i="11" s="1"/>
  <c r="U234" i="15"/>
  <c r="AG234" i="15" s="1"/>
  <c r="AH416" i="11"/>
  <c r="AJ416" i="11"/>
  <c r="T81" i="11"/>
  <c r="AA80" i="11"/>
  <c r="Y81" i="11" s="1"/>
  <c r="AF80" i="11"/>
  <c r="AD80" i="11"/>
  <c r="AE80" i="11"/>
  <c r="AB80" i="11"/>
  <c r="Z81" i="11" s="1"/>
  <c r="AI81" i="11"/>
  <c r="AD234" i="11"/>
  <c r="T235" i="11"/>
  <c r="AI235" i="11"/>
  <c r="AB234" i="11"/>
  <c r="Z235" i="11" s="1"/>
  <c r="AF234" i="11"/>
  <c r="AA234" i="11"/>
  <c r="Y235" i="11" s="1"/>
  <c r="AE234" i="11"/>
  <c r="U418" i="15"/>
  <c r="AG418" i="15" s="1"/>
  <c r="AH79" i="18"/>
  <c r="AJ79" i="18"/>
  <c r="AH48" i="18"/>
  <c r="AJ48" i="18"/>
  <c r="AH417" i="15"/>
  <c r="AJ417" i="15"/>
  <c r="AH233" i="15"/>
  <c r="AJ233" i="15"/>
  <c r="AH47" i="11"/>
  <c r="AJ47" i="11"/>
  <c r="AK233" i="18" l="1"/>
  <c r="AJ296" i="15"/>
  <c r="AJ266" i="15"/>
  <c r="AK296" i="18"/>
  <c r="AK265" i="11"/>
  <c r="AK47" i="21"/>
  <c r="AH80" i="21"/>
  <c r="AJ80" i="21"/>
  <c r="AK112" i="15"/>
  <c r="AH266" i="15"/>
  <c r="AE113" i="11"/>
  <c r="AJ113" i="11" s="1"/>
  <c r="AH296" i="15"/>
  <c r="AJ48" i="15"/>
  <c r="AB113" i="11"/>
  <c r="Z114" i="11" s="1"/>
  <c r="AE81" i="15"/>
  <c r="AB81" i="15"/>
  <c r="Z82" i="15" s="1"/>
  <c r="T82" i="15"/>
  <c r="U82" i="15" s="1"/>
  <c r="AG82" i="15" s="1"/>
  <c r="AA81" i="15"/>
  <c r="Y82" i="15" s="1"/>
  <c r="AA113" i="11"/>
  <c r="Y114" i="11" s="1"/>
  <c r="T267" i="11"/>
  <c r="U267" i="11" s="1"/>
  <c r="AG267" i="11" s="1"/>
  <c r="AK112" i="11"/>
  <c r="AI267" i="11"/>
  <c r="T114" i="11"/>
  <c r="U114" i="11" s="1"/>
  <c r="AG114" i="11" s="1"/>
  <c r="AI114" i="11"/>
  <c r="AH48" i="15"/>
  <c r="AK233" i="21"/>
  <c r="AF113" i="11"/>
  <c r="AD81" i="15"/>
  <c r="AF266" i="11"/>
  <c r="AD48" i="5"/>
  <c r="T49" i="5"/>
  <c r="U49" i="5" s="1"/>
  <c r="AG49" i="5" s="1"/>
  <c r="AB48" i="5"/>
  <c r="Z49" i="5" s="1"/>
  <c r="AA48" i="5"/>
  <c r="Y49" i="5" s="1"/>
  <c r="AF48" i="5"/>
  <c r="AE48" i="5"/>
  <c r="AI49" i="5"/>
  <c r="AF81" i="15"/>
  <c r="AH113" i="21"/>
  <c r="AK113" i="21" s="1"/>
  <c r="T114" i="15"/>
  <c r="U114" i="15" s="1"/>
  <c r="AG114" i="15" s="1"/>
  <c r="AB113" i="15"/>
  <c r="Z114" i="15" s="1"/>
  <c r="AI49" i="21"/>
  <c r="AA297" i="18"/>
  <c r="Y298" i="18" s="1"/>
  <c r="V266" i="18"/>
  <c r="W266" i="18" s="1"/>
  <c r="AA266" i="18" s="1"/>
  <c r="Y267" i="18" s="1"/>
  <c r="AD297" i="18"/>
  <c r="AD113" i="15"/>
  <c r="AA113" i="15"/>
  <c r="Y114" i="15" s="1"/>
  <c r="AI298" i="18"/>
  <c r="T298" i="18"/>
  <c r="U298" i="18" s="1"/>
  <c r="AG298" i="18" s="1"/>
  <c r="AE113" i="15"/>
  <c r="AF297" i="18"/>
  <c r="AF113" i="15"/>
  <c r="AE297" i="18"/>
  <c r="V81" i="21"/>
  <c r="W81" i="21" s="1"/>
  <c r="AF81" i="21" s="1"/>
  <c r="V49" i="15"/>
  <c r="W49" i="15" s="1"/>
  <c r="AB49" i="15" s="1"/>
  <c r="Z50" i="15" s="1"/>
  <c r="AA416" i="21"/>
  <c r="Y417" i="21" s="1"/>
  <c r="AE416" i="21"/>
  <c r="AD416" i="21"/>
  <c r="V234" i="15"/>
  <c r="W234" i="15" s="1"/>
  <c r="AI235" i="15" s="1"/>
  <c r="T417" i="21"/>
  <c r="U417" i="21" s="1"/>
  <c r="AG417" i="21" s="1"/>
  <c r="AI417" i="21"/>
  <c r="V418" i="15"/>
  <c r="W418" i="15" s="1"/>
  <c r="T419" i="15" s="1"/>
  <c r="V417" i="11"/>
  <c r="W417" i="11" s="1"/>
  <c r="AE417" i="11" s="1"/>
  <c r="AE48" i="21"/>
  <c r="AF416" i="21"/>
  <c r="AB48" i="21"/>
  <c r="Z49" i="21" s="1"/>
  <c r="AH113" i="5"/>
  <c r="AJ113" i="5"/>
  <c r="V296" i="21"/>
  <c r="W296" i="21" s="1"/>
  <c r="AE266" i="11"/>
  <c r="AD48" i="21"/>
  <c r="U81" i="5"/>
  <c r="AG81" i="5" s="1"/>
  <c r="AK295" i="21"/>
  <c r="AK416" i="18"/>
  <c r="AF234" i="21"/>
  <c r="T235" i="21"/>
  <c r="AD234" i="21"/>
  <c r="AI235" i="21"/>
  <c r="AB234" i="21"/>
  <c r="Z235" i="21" s="1"/>
  <c r="AE234" i="21"/>
  <c r="AA234" i="21"/>
  <c r="Y235" i="21" s="1"/>
  <c r="AD266" i="11"/>
  <c r="AF48" i="21"/>
  <c r="AK265" i="18"/>
  <c r="V80" i="18"/>
  <c r="W80" i="18" s="1"/>
  <c r="AD80" i="18" s="1"/>
  <c r="V114" i="18"/>
  <c r="W114" i="18" s="1"/>
  <c r="AA114" i="18" s="1"/>
  <c r="Y115" i="18" s="1"/>
  <c r="AA266" i="11"/>
  <c r="Y267" i="11" s="1"/>
  <c r="V417" i="18"/>
  <c r="W417" i="18" s="1"/>
  <c r="AH265" i="21"/>
  <c r="AJ265" i="21"/>
  <c r="AH80" i="5"/>
  <c r="AJ80" i="5"/>
  <c r="T49" i="21"/>
  <c r="U49" i="21" s="1"/>
  <c r="AG49" i="21" s="1"/>
  <c r="AI235" i="18"/>
  <c r="AA234" i="18"/>
  <c r="Y235" i="18" s="1"/>
  <c r="T235" i="18"/>
  <c r="AF234" i="18"/>
  <c r="AE234" i="18"/>
  <c r="AD234" i="18"/>
  <c r="AB234" i="18"/>
  <c r="Z235" i="18" s="1"/>
  <c r="U114" i="5"/>
  <c r="AG114" i="5" s="1"/>
  <c r="V267" i="15"/>
  <c r="W267" i="15" s="1"/>
  <c r="AB267" i="15" s="1"/>
  <c r="Z268" i="15" s="1"/>
  <c r="U266" i="21"/>
  <c r="AG266" i="21" s="1"/>
  <c r="V49" i="18"/>
  <c r="W49" i="18" s="1"/>
  <c r="AA49" i="18" s="1"/>
  <c r="Y50" i="18" s="1"/>
  <c r="AH80" i="11"/>
  <c r="AJ80" i="11"/>
  <c r="AK233" i="15"/>
  <c r="AK416" i="11"/>
  <c r="AK79" i="18"/>
  <c r="AK113" i="18"/>
  <c r="AK417" i="15"/>
  <c r="U81" i="11"/>
  <c r="AG81" i="11" s="1"/>
  <c r="AH234" i="11"/>
  <c r="AJ234" i="11"/>
  <c r="AI297" i="11"/>
  <c r="T297" i="11"/>
  <c r="AF296" i="11"/>
  <c r="AB296" i="11"/>
  <c r="Z297" i="11" s="1"/>
  <c r="AA296" i="11"/>
  <c r="Y297" i="11" s="1"/>
  <c r="AE296" i="11"/>
  <c r="AD296" i="11"/>
  <c r="U235" i="11"/>
  <c r="AG235" i="11" s="1"/>
  <c r="AK47" i="11"/>
  <c r="AK48" i="18"/>
  <c r="V297" i="15"/>
  <c r="W297" i="15" s="1"/>
  <c r="V48" i="11"/>
  <c r="W48" i="11" s="1"/>
  <c r="V114" i="21"/>
  <c r="W114" i="21" s="1"/>
  <c r="AK296" i="15" l="1"/>
  <c r="AK266" i="15"/>
  <c r="AK48" i="15"/>
  <c r="AK80" i="21"/>
  <c r="AJ81" i="15"/>
  <c r="AH81" i="15"/>
  <c r="AH113" i="11"/>
  <c r="AK113" i="11" s="1"/>
  <c r="AE234" i="15"/>
  <c r="AA234" i="15"/>
  <c r="Y235" i="15" s="1"/>
  <c r="AF234" i="15"/>
  <c r="T82" i="21"/>
  <c r="U82" i="21" s="1"/>
  <c r="AG82" i="21" s="1"/>
  <c r="AB81" i="21"/>
  <c r="Z82" i="21" s="1"/>
  <c r="AE81" i="21"/>
  <c r="AD81" i="21"/>
  <c r="AA81" i="21"/>
  <c r="Y82" i="21" s="1"/>
  <c r="AI82" i="21"/>
  <c r="AH266" i="11"/>
  <c r="V49" i="5"/>
  <c r="W49" i="5" s="1"/>
  <c r="AA49" i="5" s="1"/>
  <c r="Y50" i="5" s="1"/>
  <c r="T267" i="18"/>
  <c r="U267" i="18" s="1"/>
  <c r="AG267" i="18" s="1"/>
  <c r="AF114" i="18"/>
  <c r="AH48" i="5"/>
  <c r="AJ48" i="5"/>
  <c r="AH113" i="15"/>
  <c r="AJ48" i="21"/>
  <c r="AI115" i="18"/>
  <c r="AD234" i="15"/>
  <c r="AD266" i="18"/>
  <c r="AI267" i="18"/>
  <c r="AB234" i="15"/>
  <c r="Z235" i="15" s="1"/>
  <c r="T235" i="15"/>
  <c r="U235" i="15" s="1"/>
  <c r="AG235" i="15" s="1"/>
  <c r="AF266" i="18"/>
  <c r="AA49" i="15"/>
  <c r="Y50" i="15" s="1"/>
  <c r="AI418" i="11"/>
  <c r="AB266" i="18"/>
  <c r="Z267" i="18" s="1"/>
  <c r="AB418" i="15"/>
  <c r="Z419" i="15" s="1"/>
  <c r="AE266" i="18"/>
  <c r="AF418" i="15"/>
  <c r="AI50" i="15"/>
  <c r="AE418" i="15"/>
  <c r="AD418" i="15"/>
  <c r="AI419" i="15"/>
  <c r="AF49" i="15"/>
  <c r="AH297" i="18"/>
  <c r="AF49" i="18"/>
  <c r="AB417" i="11"/>
  <c r="Z418" i="11" s="1"/>
  <c r="AJ113" i="15"/>
  <c r="AJ297" i="18"/>
  <c r="AA417" i="11"/>
  <c r="Y418" i="11" s="1"/>
  <c r="AH416" i="21"/>
  <c r="V114" i="15"/>
  <c r="W114" i="15" s="1"/>
  <c r="AF114" i="15" s="1"/>
  <c r="AI50" i="18"/>
  <c r="V417" i="21"/>
  <c r="W417" i="21" s="1"/>
  <c r="AD417" i="21" s="1"/>
  <c r="AE49" i="18"/>
  <c r="AD417" i="11"/>
  <c r="AJ417" i="11" s="1"/>
  <c r="AF80" i="18"/>
  <c r="AD49" i="15"/>
  <c r="V298" i="18"/>
  <c r="W298" i="18" s="1"/>
  <c r="AI299" i="18" s="1"/>
  <c r="AJ416" i="21"/>
  <c r="AI81" i="18"/>
  <c r="AA418" i="15"/>
  <c r="Y419" i="15" s="1"/>
  <c r="AF417" i="11"/>
  <c r="AA80" i="18"/>
  <c r="Y81" i="18" s="1"/>
  <c r="T50" i="15"/>
  <c r="U50" i="15" s="1"/>
  <c r="AG50" i="15" s="1"/>
  <c r="T418" i="11"/>
  <c r="U418" i="11" s="1"/>
  <c r="AG418" i="11" s="1"/>
  <c r="AE80" i="18"/>
  <c r="AJ80" i="18" s="1"/>
  <c r="AE49" i="15"/>
  <c r="AH48" i="21"/>
  <c r="V114" i="11"/>
  <c r="W114" i="11" s="1"/>
  <c r="AI115" i="11" s="1"/>
  <c r="AB80" i="18"/>
  <c r="Z81" i="18" s="1"/>
  <c r="AJ266" i="11"/>
  <c r="V82" i="15"/>
  <c r="W82" i="15" s="1"/>
  <c r="AF82" i="15" s="1"/>
  <c r="V266" i="21"/>
  <c r="W266" i="21" s="1"/>
  <c r="T267" i="21" s="1"/>
  <c r="V267" i="11"/>
  <c r="W267" i="11" s="1"/>
  <c r="AE267" i="11" s="1"/>
  <c r="AK265" i="21"/>
  <c r="AI268" i="15"/>
  <c r="AK80" i="5"/>
  <c r="V81" i="11"/>
  <c r="W81" i="11" s="1"/>
  <c r="AI82" i="11" s="1"/>
  <c r="V114" i="5"/>
  <c r="W114" i="5" s="1"/>
  <c r="AB114" i="5" s="1"/>
  <c r="Z115" i="5" s="1"/>
  <c r="AE114" i="18"/>
  <c r="AF267" i="15"/>
  <c r="AD114" i="18"/>
  <c r="AF417" i="18"/>
  <c r="T418" i="18"/>
  <c r="AB417" i="18"/>
  <c r="Z418" i="18" s="1"/>
  <c r="AE417" i="18"/>
  <c r="AI418" i="18"/>
  <c r="AA417" i="18"/>
  <c r="Y418" i="18" s="1"/>
  <c r="AD417" i="18"/>
  <c r="V81" i="5"/>
  <c r="W81" i="5" s="1"/>
  <c r="AE267" i="15"/>
  <c r="T115" i="18"/>
  <c r="U115" i="18" s="1"/>
  <c r="AG115" i="18" s="1"/>
  <c r="T81" i="18"/>
  <c r="U81" i="18" s="1"/>
  <c r="AG81" i="18" s="1"/>
  <c r="AD267" i="15"/>
  <c r="U235" i="18"/>
  <c r="AG235" i="18" s="1"/>
  <c r="AH234" i="21"/>
  <c r="AJ234" i="21"/>
  <c r="AA267" i="15"/>
  <c r="Y268" i="15" s="1"/>
  <c r="U235" i="21"/>
  <c r="AG235" i="21" s="1"/>
  <c r="AK113" i="5"/>
  <c r="T268" i="15"/>
  <c r="U268" i="15" s="1"/>
  <c r="AB114" i="18"/>
  <c r="Z115" i="18" s="1"/>
  <c r="V235" i="11"/>
  <c r="W235" i="11" s="1"/>
  <c r="AD235" i="11" s="1"/>
  <c r="V49" i="21"/>
  <c r="W49" i="21" s="1"/>
  <c r="AI50" i="21" s="1"/>
  <c r="AH234" i="18"/>
  <c r="AJ234" i="18"/>
  <c r="AD296" i="21"/>
  <c r="AI297" i="21"/>
  <c r="T297" i="21"/>
  <c r="AB296" i="21"/>
  <c r="Z297" i="21" s="1"/>
  <c r="AA296" i="21"/>
  <c r="Y297" i="21" s="1"/>
  <c r="AF296" i="21"/>
  <c r="AE296" i="21"/>
  <c r="AD49" i="18"/>
  <c r="AB49" i="18"/>
  <c r="Z50" i="18" s="1"/>
  <c r="T50" i="18"/>
  <c r="U50" i="18" s="1"/>
  <c r="AG50" i="18" s="1"/>
  <c r="T115" i="21"/>
  <c r="AI115" i="21"/>
  <c r="AE114" i="21"/>
  <c r="AA114" i="21"/>
  <c r="Y115" i="21" s="1"/>
  <c r="AB114" i="21"/>
  <c r="Z115" i="21" s="1"/>
  <c r="AD114" i="21"/>
  <c r="AF114" i="21"/>
  <c r="AD48" i="11"/>
  <c r="AF48" i="11"/>
  <c r="AE48" i="11"/>
  <c r="AI49" i="11"/>
  <c r="T49" i="11"/>
  <c r="AA48" i="11"/>
  <c r="Y49" i="11" s="1"/>
  <c r="AB48" i="11"/>
  <c r="Z49" i="11" s="1"/>
  <c r="AK234" i="11"/>
  <c r="AK80" i="11"/>
  <c r="AE297" i="15"/>
  <c r="AF297" i="15"/>
  <c r="AD297" i="15"/>
  <c r="T298" i="15"/>
  <c r="AA297" i="15"/>
  <c r="Y298" i="15" s="1"/>
  <c r="AB297" i="15"/>
  <c r="Z298" i="15" s="1"/>
  <c r="AI298" i="15"/>
  <c r="AH296" i="11"/>
  <c r="AJ296" i="11"/>
  <c r="U419" i="15"/>
  <c r="AG419" i="15" s="1"/>
  <c r="U297" i="11"/>
  <c r="AG297" i="11" s="1"/>
  <c r="T50" i="5" l="1"/>
  <c r="U50" i="5" s="1"/>
  <c r="AG50" i="5" s="1"/>
  <c r="AJ234" i="15"/>
  <c r="AH234" i="15"/>
  <c r="AK81" i="15"/>
  <c r="AE82" i="15"/>
  <c r="AI83" i="15"/>
  <c r="AH417" i="11"/>
  <c r="AK417" i="11" s="1"/>
  <c r="AK48" i="21"/>
  <c r="AJ114" i="18"/>
  <c r="AJ81" i="21"/>
  <c r="AJ49" i="15"/>
  <c r="AD82" i="15"/>
  <c r="T83" i="15"/>
  <c r="U83" i="15" s="1"/>
  <c r="AG83" i="15" s="1"/>
  <c r="AK113" i="15"/>
  <c r="AH81" i="21"/>
  <c r="T299" i="18"/>
  <c r="U299" i="18" s="1"/>
  <c r="AG299" i="18" s="1"/>
  <c r="AA298" i="18"/>
  <c r="Y299" i="18" s="1"/>
  <c r="AF235" i="11"/>
  <c r="AA267" i="11"/>
  <c r="Y268" i="11" s="1"/>
  <c r="AF114" i="11"/>
  <c r="AE417" i="21"/>
  <c r="AK266" i="11"/>
  <c r="AE298" i="18"/>
  <c r="AI115" i="5"/>
  <c r="AD81" i="11"/>
  <c r="AF266" i="21"/>
  <c r="AA81" i="11"/>
  <c r="Y82" i="11" s="1"/>
  <c r="AH80" i="18"/>
  <c r="AK80" i="18" s="1"/>
  <c r="AF49" i="5"/>
  <c r="AE49" i="5"/>
  <c r="AD49" i="5"/>
  <c r="AB49" i="5"/>
  <c r="Z50" i="5" s="1"/>
  <c r="AI50" i="5"/>
  <c r="AE81" i="11"/>
  <c r="AA266" i="21"/>
  <c r="Y267" i="21" s="1"/>
  <c r="AH418" i="15"/>
  <c r="AE114" i="15"/>
  <c r="AE114" i="11"/>
  <c r="AI115" i="15"/>
  <c r="AA114" i="15"/>
  <c r="Y115" i="15" s="1"/>
  <c r="AB114" i="15"/>
  <c r="Z115" i="15" s="1"/>
  <c r="T115" i="15"/>
  <c r="U115" i="15" s="1"/>
  <c r="AG115" i="15" s="1"/>
  <c r="AD114" i="15"/>
  <c r="AK48" i="5"/>
  <c r="AH49" i="15"/>
  <c r="AK297" i="18"/>
  <c r="AJ418" i="15"/>
  <c r="AF417" i="21"/>
  <c r="AH266" i="18"/>
  <c r="AA114" i="11"/>
  <c r="Y115" i="11" s="1"/>
  <c r="T82" i="11"/>
  <c r="U82" i="11" s="1"/>
  <c r="AG82" i="11" s="1"/>
  <c r="AA417" i="21"/>
  <c r="Y418" i="21" s="1"/>
  <c r="AB417" i="21"/>
  <c r="Z418" i="21" s="1"/>
  <c r="AI418" i="21"/>
  <c r="T115" i="11"/>
  <c r="U115" i="11" s="1"/>
  <c r="AG115" i="11" s="1"/>
  <c r="AB114" i="11"/>
  <c r="Z115" i="11" s="1"/>
  <c r="T268" i="11"/>
  <c r="U268" i="11" s="1"/>
  <c r="AG268" i="11" s="1"/>
  <c r="AD267" i="11"/>
  <c r="AJ267" i="11" s="1"/>
  <c r="AI236" i="11"/>
  <c r="T418" i="21"/>
  <c r="AB267" i="11"/>
  <c r="Z268" i="11" s="1"/>
  <c r="AA82" i="15"/>
  <c r="Y83" i="15" s="1"/>
  <c r="AF267" i="11"/>
  <c r="AD114" i="11"/>
  <c r="AD298" i="18"/>
  <c r="AB266" i="21"/>
  <c r="Z267" i="21" s="1"/>
  <c r="AJ266" i="18"/>
  <c r="AI268" i="11"/>
  <c r="AB82" i="15"/>
  <c r="Z83" i="15" s="1"/>
  <c r="AF298" i="18"/>
  <c r="AH114" i="18"/>
  <c r="AB298" i="18"/>
  <c r="Z299" i="18" s="1"/>
  <c r="AI267" i="21"/>
  <c r="AD266" i="21"/>
  <c r="AK416" i="21"/>
  <c r="T115" i="5"/>
  <c r="U115" i="5" s="1"/>
  <c r="AG115" i="5" s="1"/>
  <c r="AB81" i="11"/>
  <c r="Z82" i="11" s="1"/>
  <c r="AE114" i="5"/>
  <c r="AH267" i="15"/>
  <c r="V419" i="15"/>
  <c r="W419" i="15" s="1"/>
  <c r="AI420" i="15" s="1"/>
  <c r="AH49" i="18"/>
  <c r="AD114" i="5"/>
  <c r="AF114" i="5"/>
  <c r="AF81" i="11"/>
  <c r="AA114" i="5"/>
  <c r="Y115" i="5" s="1"/>
  <c r="V235" i="18"/>
  <c r="W235" i="18" s="1"/>
  <c r="AD235" i="18" s="1"/>
  <c r="AG268" i="15"/>
  <c r="V268" i="15"/>
  <c r="W268" i="15" s="1"/>
  <c r="AI269" i="15" s="1"/>
  <c r="AA235" i="11"/>
  <c r="Y236" i="11" s="1"/>
  <c r="AE266" i="21"/>
  <c r="AB235" i="11"/>
  <c r="Z236" i="11" s="1"/>
  <c r="AK234" i="21"/>
  <c r="AJ267" i="15"/>
  <c r="AE235" i="11"/>
  <c r="AJ235" i="11" s="1"/>
  <c r="T236" i="11"/>
  <c r="U236" i="11" s="1"/>
  <c r="AG236" i="11" s="1"/>
  <c r="AJ49" i="18"/>
  <c r="V235" i="21"/>
  <c r="W235" i="21" s="1"/>
  <c r="AB235" i="21" s="1"/>
  <c r="Z236" i="21" s="1"/>
  <c r="V81" i="18"/>
  <c r="W81" i="18" s="1"/>
  <c r="AE81" i="18" s="1"/>
  <c r="V235" i="15"/>
  <c r="W235" i="15" s="1"/>
  <c r="AE235" i="15" s="1"/>
  <c r="AB49" i="21"/>
  <c r="Z50" i="21" s="1"/>
  <c r="U418" i="18"/>
  <c r="AG418" i="18" s="1"/>
  <c r="AA49" i="21"/>
  <c r="Y50" i="21" s="1"/>
  <c r="AD49" i="21"/>
  <c r="U297" i="21"/>
  <c r="AG297" i="21" s="1"/>
  <c r="AE49" i="21"/>
  <c r="U267" i="21"/>
  <c r="AG267" i="21" s="1"/>
  <c r="T82" i="5"/>
  <c r="AF81" i="5"/>
  <c r="AI82" i="5"/>
  <c r="AA81" i="5"/>
  <c r="Y82" i="5" s="1"/>
  <c r="AD81" i="5"/>
  <c r="AE81" i="5"/>
  <c r="AB81" i="5"/>
  <c r="Z82" i="5" s="1"/>
  <c r="V297" i="11"/>
  <c r="W297" i="11" s="1"/>
  <c r="T298" i="11" s="1"/>
  <c r="T50" i="21"/>
  <c r="U50" i="21" s="1"/>
  <c r="AG50" i="21" s="1"/>
  <c r="AH296" i="21"/>
  <c r="AJ296" i="21"/>
  <c r="AH417" i="18"/>
  <c r="AJ417" i="18"/>
  <c r="AF49" i="21"/>
  <c r="AK234" i="18"/>
  <c r="V267" i="18"/>
  <c r="W267" i="18" s="1"/>
  <c r="AK296" i="11"/>
  <c r="V82" i="21"/>
  <c r="W82" i="21" s="1"/>
  <c r="T83" i="21" s="1"/>
  <c r="U298" i="15"/>
  <c r="AG298" i="15" s="1"/>
  <c r="V115" i="18"/>
  <c r="W115" i="18" s="1"/>
  <c r="V418" i="11"/>
  <c r="W418" i="11" s="1"/>
  <c r="AH48" i="11"/>
  <c r="AJ48" i="11"/>
  <c r="U115" i="21"/>
  <c r="AG115" i="21" s="1"/>
  <c r="V50" i="18"/>
  <c r="W50" i="18" s="1"/>
  <c r="V50" i="15"/>
  <c r="W50" i="15" s="1"/>
  <c r="AH297" i="15"/>
  <c r="AJ297" i="15"/>
  <c r="AH114" i="21"/>
  <c r="AJ114" i="21"/>
  <c r="U49" i="11"/>
  <c r="AG49" i="11" s="1"/>
  <c r="AH82" i="15" l="1"/>
  <c r="AJ82" i="15"/>
  <c r="AK234" i="15"/>
  <c r="V50" i="5"/>
  <c r="W50" i="5" s="1"/>
  <c r="AB50" i="5" s="1"/>
  <c r="Z51" i="5" s="1"/>
  <c r="AJ266" i="21"/>
  <c r="AK49" i="15"/>
  <c r="AB268" i="15"/>
  <c r="Z269" i="15" s="1"/>
  <c r="AK81" i="21"/>
  <c r="AH114" i="15"/>
  <c r="AJ81" i="11"/>
  <c r="AA268" i="15"/>
  <c r="Y269" i="15" s="1"/>
  <c r="AK114" i="18"/>
  <c r="AK49" i="18"/>
  <c r="AK418" i="15"/>
  <c r="AH81" i="11"/>
  <c r="T82" i="18"/>
  <c r="U82" i="18" s="1"/>
  <c r="AG82" i="18" s="1"/>
  <c r="AJ114" i="15"/>
  <c r="AJ114" i="11"/>
  <c r="AA81" i="18"/>
  <c r="Y82" i="18" s="1"/>
  <c r="AH267" i="11"/>
  <c r="AK267" i="11" s="1"/>
  <c r="AH417" i="21"/>
  <c r="AD419" i="15"/>
  <c r="AB419" i="15"/>
  <c r="Z420" i="15" s="1"/>
  <c r="AF419" i="15"/>
  <c r="AJ417" i="21"/>
  <c r="AJ298" i="18"/>
  <c r="AD268" i="15"/>
  <c r="T420" i="15"/>
  <c r="U420" i="15" s="1"/>
  <c r="AG420" i="15" s="1"/>
  <c r="AF268" i="15"/>
  <c r="AH114" i="11"/>
  <c r="AF235" i="21"/>
  <c r="AK266" i="18"/>
  <c r="AH298" i="18"/>
  <c r="AA82" i="21"/>
  <c r="Y83" i="21" s="1"/>
  <c r="AK267" i="15"/>
  <c r="AJ49" i="5"/>
  <c r="AH49" i="5"/>
  <c r="AB81" i="18"/>
  <c r="Z82" i="18" s="1"/>
  <c r="AA419" i="15"/>
  <c r="Y420" i="15" s="1"/>
  <c r="AE268" i="15"/>
  <c r="T236" i="15"/>
  <c r="U236" i="15" s="1"/>
  <c r="AG236" i="15" s="1"/>
  <c r="AF82" i="21"/>
  <c r="AD82" i="21"/>
  <c r="AF297" i="11"/>
  <c r="AF235" i="18"/>
  <c r="AA235" i="18"/>
  <c r="Y236" i="18" s="1"/>
  <c r="U418" i="21"/>
  <c r="AG418" i="21" s="1"/>
  <c r="AE82" i="21"/>
  <c r="AD297" i="11"/>
  <c r="AJ49" i="21"/>
  <c r="AI236" i="18"/>
  <c r="AH266" i="21"/>
  <c r="AJ114" i="5"/>
  <c r="AI236" i="15"/>
  <c r="AD235" i="15"/>
  <c r="AJ235" i="15" s="1"/>
  <c r="AA235" i="15"/>
  <c r="Y236" i="15" s="1"/>
  <c r="AE235" i="21"/>
  <c r="V83" i="15"/>
  <c r="W83" i="15" s="1"/>
  <c r="AE83" i="15" s="1"/>
  <c r="AF235" i="15"/>
  <c r="AH49" i="21"/>
  <c r="AB235" i="15"/>
  <c r="Z236" i="15" s="1"/>
  <c r="AD81" i="18"/>
  <c r="AE235" i="18"/>
  <c r="AJ235" i="18" s="1"/>
  <c r="AF81" i="18"/>
  <c r="AE419" i="15"/>
  <c r="T269" i="15"/>
  <c r="U269" i="15" s="1"/>
  <c r="AG269" i="15" s="1"/>
  <c r="AH114" i="5"/>
  <c r="AI82" i="18"/>
  <c r="AH235" i="11"/>
  <c r="AK235" i="11" s="1"/>
  <c r="AB82" i="21"/>
  <c r="Z83" i="21" s="1"/>
  <c r="AB235" i="18"/>
  <c r="Z236" i="18" s="1"/>
  <c r="T236" i="18"/>
  <c r="U236" i="18" s="1"/>
  <c r="AG236" i="18" s="1"/>
  <c r="V299" i="18"/>
  <c r="W299" i="18" s="1"/>
  <c r="T300" i="18" s="1"/>
  <c r="AI236" i="21"/>
  <c r="AI83" i="21"/>
  <c r="AI298" i="11"/>
  <c r="AD235" i="21"/>
  <c r="V82" i="11"/>
  <c r="W82" i="11" s="1"/>
  <c r="AF82" i="11" s="1"/>
  <c r="T236" i="21"/>
  <c r="U236" i="21" s="1"/>
  <c r="V115" i="15"/>
  <c r="W115" i="15" s="1"/>
  <c r="AD115" i="15" s="1"/>
  <c r="AB297" i="11"/>
  <c r="Z298" i="11" s="1"/>
  <c r="AA235" i="21"/>
  <c r="Y236" i="21" s="1"/>
  <c r="AA297" i="11"/>
  <c r="Y298" i="11" s="1"/>
  <c r="V297" i="21"/>
  <c r="W297" i="21" s="1"/>
  <c r="AD297" i="21" s="1"/>
  <c r="V50" i="21"/>
  <c r="W50" i="21" s="1"/>
  <c r="AB50" i="21" s="1"/>
  <c r="Z51" i="21" s="1"/>
  <c r="AE297" i="11"/>
  <c r="AK296" i="21"/>
  <c r="V236" i="11"/>
  <c r="W236" i="11" s="1"/>
  <c r="AE236" i="11" s="1"/>
  <c r="V115" i="21"/>
  <c r="W115" i="21" s="1"/>
  <c r="T116" i="21" s="1"/>
  <c r="AK417" i="18"/>
  <c r="V115" i="5"/>
  <c r="W115" i="5" s="1"/>
  <c r="AE115" i="5" s="1"/>
  <c r="V115" i="11"/>
  <c r="W115" i="11" s="1"/>
  <c r="AE115" i="11" s="1"/>
  <c r="V268" i="11"/>
  <c r="W268" i="11" s="1"/>
  <c r="AI269" i="11" s="1"/>
  <c r="V298" i="15"/>
  <c r="W298" i="15" s="1"/>
  <c r="AI299" i="15" s="1"/>
  <c r="V267" i="21"/>
  <c r="W267" i="21" s="1"/>
  <c r="V418" i="18"/>
  <c r="W418" i="18" s="1"/>
  <c r="AH81" i="5"/>
  <c r="AJ81" i="5"/>
  <c r="AD267" i="18"/>
  <c r="AI268" i="18"/>
  <c r="T268" i="18"/>
  <c r="AE267" i="18"/>
  <c r="AB267" i="18"/>
  <c r="Z268" i="18" s="1"/>
  <c r="AA267" i="18"/>
  <c r="Y268" i="18" s="1"/>
  <c r="AF267" i="18"/>
  <c r="U82" i="5"/>
  <c r="AG82" i="5" s="1"/>
  <c r="AK114" i="21"/>
  <c r="AD50" i="18"/>
  <c r="T51" i="18"/>
  <c r="AB50" i="18"/>
  <c r="Z51" i="18" s="1"/>
  <c r="AA50" i="18"/>
  <c r="Y51" i="18" s="1"/>
  <c r="AF50" i="18"/>
  <c r="AE50" i="18"/>
  <c r="AI51" i="18"/>
  <c r="AK48" i="11"/>
  <c r="V49" i="11"/>
  <c r="W49" i="11" s="1"/>
  <c r="U83" i="21"/>
  <c r="AG83" i="21" s="1"/>
  <c r="U298" i="11"/>
  <c r="AG298" i="11" s="1"/>
  <c r="AI116" i="18"/>
  <c r="AE115" i="18"/>
  <c r="AF115" i="18"/>
  <c r="AB115" i="18"/>
  <c r="Z116" i="18" s="1"/>
  <c r="T116" i="18"/>
  <c r="AD115" i="18"/>
  <c r="AA115" i="18"/>
  <c r="Y116" i="18" s="1"/>
  <c r="AF418" i="11"/>
  <c r="AI419" i="11"/>
  <c r="AD418" i="11"/>
  <c r="AB418" i="11"/>
  <c r="Z419" i="11" s="1"/>
  <c r="T419" i="11"/>
  <c r="AE418" i="11"/>
  <c r="AA418" i="11"/>
  <c r="Y419" i="11" s="1"/>
  <c r="AK297" i="15"/>
  <c r="AE50" i="15"/>
  <c r="T51" i="15"/>
  <c r="AI51" i="15"/>
  <c r="AA50" i="15"/>
  <c r="Y51" i="15" s="1"/>
  <c r="AB50" i="15"/>
  <c r="Z51" i="15" s="1"/>
  <c r="AD50" i="15"/>
  <c r="AF50" i="15"/>
  <c r="AK82" i="15" l="1"/>
  <c r="AK298" i="18"/>
  <c r="AD50" i="5"/>
  <c r="AE50" i="5"/>
  <c r="AF50" i="5"/>
  <c r="AA50" i="5"/>
  <c r="Y51" i="5" s="1"/>
  <c r="T51" i="5"/>
  <c r="U51" i="5" s="1"/>
  <c r="AG51" i="5" s="1"/>
  <c r="AI51" i="5"/>
  <c r="AK266" i="21"/>
  <c r="AK114" i="5"/>
  <c r="AK114" i="15"/>
  <c r="AA115" i="21"/>
  <c r="Y116" i="21" s="1"/>
  <c r="AD83" i="15"/>
  <c r="AJ83" i="15" s="1"/>
  <c r="AK81" i="11"/>
  <c r="AI84" i="15"/>
  <c r="AA83" i="15"/>
  <c r="Y84" i="15" s="1"/>
  <c r="T83" i="11"/>
  <c r="U83" i="11" s="1"/>
  <c r="AG83" i="11" s="1"/>
  <c r="AJ82" i="21"/>
  <c r="AB82" i="11"/>
  <c r="Z83" i="11" s="1"/>
  <c r="AH82" i="21"/>
  <c r="AJ297" i="11"/>
  <c r="AK114" i="11"/>
  <c r="AB268" i="11"/>
  <c r="Z269" i="11" s="1"/>
  <c r="AI116" i="21"/>
  <c r="AB115" i="11"/>
  <c r="Z116" i="11" s="1"/>
  <c r="AF268" i="11"/>
  <c r="AK417" i="21"/>
  <c r="AF115" i="11"/>
  <c r="AI116" i="11"/>
  <c r="T116" i="15"/>
  <c r="U116" i="15" s="1"/>
  <c r="AG116" i="15" s="1"/>
  <c r="AA115" i="15"/>
  <c r="Y116" i="15" s="1"/>
  <c r="AF83" i="15"/>
  <c r="AE298" i="15"/>
  <c r="T116" i="11"/>
  <c r="U116" i="11" s="1"/>
  <c r="AG116" i="11" s="1"/>
  <c r="AB83" i="15"/>
  <c r="Z84" i="15" s="1"/>
  <c r="T299" i="15"/>
  <c r="U299" i="15" s="1"/>
  <c r="AG299" i="15" s="1"/>
  <c r="AH419" i="15"/>
  <c r="T237" i="11"/>
  <c r="U237" i="11" s="1"/>
  <c r="AG237" i="11" s="1"/>
  <c r="AK49" i="5"/>
  <c r="AH268" i="15"/>
  <c r="AF115" i="21"/>
  <c r="AI237" i="11"/>
  <c r="AE115" i="15"/>
  <c r="AJ115" i="15" s="1"/>
  <c r="T269" i="11"/>
  <c r="U269" i="11" s="1"/>
  <c r="AG269" i="11" s="1"/>
  <c r="AF236" i="11"/>
  <c r="AH297" i="11"/>
  <c r="AD298" i="15"/>
  <c r="AJ268" i="15"/>
  <c r="AA298" i="15"/>
  <c r="Y299" i="15" s="1"/>
  <c r="AB236" i="11"/>
  <c r="Z237" i="11" s="1"/>
  <c r="AK49" i="21"/>
  <c r="AF115" i="15"/>
  <c r="T84" i="15"/>
  <c r="U84" i="15" s="1"/>
  <c r="AG84" i="15" s="1"/>
  <c r="AF297" i="21"/>
  <c r="AA268" i="11"/>
  <c r="Y269" i="11" s="1"/>
  <c r="AA82" i="11"/>
  <c r="Y83" i="11" s="1"/>
  <c r="AH235" i="15"/>
  <c r="AK235" i="15" s="1"/>
  <c r="AH235" i="18"/>
  <c r="AK235" i="18" s="1"/>
  <c r="T51" i="21"/>
  <c r="U51" i="21" s="1"/>
  <c r="AG51" i="21" s="1"/>
  <c r="AF298" i="15"/>
  <c r="AE50" i="21"/>
  <c r="AJ419" i="15"/>
  <c r="AI300" i="18"/>
  <c r="AF50" i="21"/>
  <c r="AA115" i="11"/>
  <c r="Y116" i="11" s="1"/>
  <c r="AJ235" i="21"/>
  <c r="AH81" i="18"/>
  <c r="AI116" i="15"/>
  <c r="V418" i="21"/>
  <c r="W418" i="21" s="1"/>
  <c r="AB115" i="15"/>
  <c r="Z116" i="15" s="1"/>
  <c r="AE268" i="11"/>
  <c r="AD268" i="11"/>
  <c r="AB115" i="21"/>
  <c r="Z116" i="21" s="1"/>
  <c r="AD115" i="21"/>
  <c r="AD236" i="11"/>
  <c r="AJ236" i="11" s="1"/>
  <c r="AI83" i="11"/>
  <c r="AH235" i="21"/>
  <c r="AD82" i="11"/>
  <c r="AF299" i="18"/>
  <c r="AE82" i="11"/>
  <c r="AE115" i="21"/>
  <c r="AJ81" i="18"/>
  <c r="AI116" i="5"/>
  <c r="AA50" i="21"/>
  <c r="Y51" i="21" s="1"/>
  <c r="AB299" i="18"/>
  <c r="Z300" i="18" s="1"/>
  <c r="AE297" i="21"/>
  <c r="AJ297" i="21" s="1"/>
  <c r="AA297" i="21"/>
  <c r="Y298" i="21" s="1"/>
  <c r="AA299" i="18"/>
  <c r="Y300" i="18" s="1"/>
  <c r="T298" i="21"/>
  <c r="U298" i="21" s="1"/>
  <c r="AG298" i="21" s="1"/>
  <c r="AI51" i="21"/>
  <c r="AD299" i="18"/>
  <c r="AI298" i="21"/>
  <c r="AA115" i="5"/>
  <c r="Y116" i="5" s="1"/>
  <c r="AD115" i="11"/>
  <c r="AJ115" i="11" s="1"/>
  <c r="AD50" i="21"/>
  <c r="AE299" i="18"/>
  <c r="AB297" i="21"/>
  <c r="Z298" i="21" s="1"/>
  <c r="AB115" i="5"/>
  <c r="Z116" i="5" s="1"/>
  <c r="AF115" i="5"/>
  <c r="AG236" i="21"/>
  <c r="V236" i="21"/>
  <c r="W236" i="21" s="1"/>
  <c r="AB236" i="21" s="1"/>
  <c r="Z237" i="21" s="1"/>
  <c r="AA236" i="11"/>
  <c r="Y237" i="11" s="1"/>
  <c r="AD115" i="5"/>
  <c r="V298" i="11"/>
  <c r="W298" i="11" s="1"/>
  <c r="AI299" i="11" s="1"/>
  <c r="T116" i="5"/>
  <c r="U116" i="5" s="1"/>
  <c r="AG116" i="5" s="1"/>
  <c r="AB298" i="15"/>
  <c r="Z299" i="15" s="1"/>
  <c r="V236" i="15"/>
  <c r="W236" i="15" s="1"/>
  <c r="AF236" i="15" s="1"/>
  <c r="AH267" i="18"/>
  <c r="AJ267" i="18"/>
  <c r="V82" i="18"/>
  <c r="W82" i="18" s="1"/>
  <c r="AI83" i="18" s="1"/>
  <c r="V236" i="18"/>
  <c r="W236" i="18" s="1"/>
  <c r="U300" i="18"/>
  <c r="AG300" i="18" s="1"/>
  <c r="V420" i="15"/>
  <c r="W420" i="15" s="1"/>
  <c r="AE420" i="15" s="1"/>
  <c r="V82" i="5"/>
  <c r="W82" i="5" s="1"/>
  <c r="AK81" i="5"/>
  <c r="U268" i="18"/>
  <c r="AG268" i="18" s="1"/>
  <c r="AA418" i="18"/>
  <c r="Y419" i="18" s="1"/>
  <c r="AF418" i="18"/>
  <c r="AI419" i="18"/>
  <c r="AD418" i="18"/>
  <c r="T419" i="18"/>
  <c r="AB418" i="18"/>
  <c r="Z419" i="18" s="1"/>
  <c r="AE418" i="18"/>
  <c r="V269" i="15"/>
  <c r="W269" i="15" s="1"/>
  <c r="AI270" i="15" s="1"/>
  <c r="AI268" i="21"/>
  <c r="AB267" i="21"/>
  <c r="Z268" i="21" s="1"/>
  <c r="AA267" i="21"/>
  <c r="Y268" i="21" s="1"/>
  <c r="T268" i="21"/>
  <c r="AF267" i="21"/>
  <c r="AE267" i="21"/>
  <c r="AD267" i="21"/>
  <c r="V83" i="21"/>
  <c r="W83" i="21" s="1"/>
  <c r="AB83" i="21" s="1"/>
  <c r="Z84" i="21" s="1"/>
  <c r="U116" i="18"/>
  <c r="AG116" i="18" s="1"/>
  <c r="U51" i="15"/>
  <c r="AG51" i="15" s="1"/>
  <c r="AF49" i="11"/>
  <c r="T50" i="11"/>
  <c r="AE49" i="11"/>
  <c r="AI50" i="11"/>
  <c r="AD49" i="11"/>
  <c r="AB49" i="11"/>
  <c r="Z50" i="11" s="1"/>
  <c r="AA49" i="11"/>
  <c r="Y50" i="11" s="1"/>
  <c r="U419" i="11"/>
  <c r="AG419" i="11" s="1"/>
  <c r="AH418" i="11"/>
  <c r="AJ418" i="11"/>
  <c r="U51" i="18"/>
  <c r="AG51" i="18" s="1"/>
  <c r="AH50" i="15"/>
  <c r="AJ50" i="15"/>
  <c r="U116" i="21"/>
  <c r="AG116" i="21" s="1"/>
  <c r="AH50" i="18"/>
  <c r="AJ50" i="18"/>
  <c r="AH115" i="18"/>
  <c r="AJ115" i="18"/>
  <c r="AJ50" i="5" l="1"/>
  <c r="AH50" i="5"/>
  <c r="AK419" i="15"/>
  <c r="AH83" i="15"/>
  <c r="AK83" i="15" s="1"/>
  <c r="AK268" i="15"/>
  <c r="AH115" i="15"/>
  <c r="AK115" i="15" s="1"/>
  <c r="AK82" i="21"/>
  <c r="AK297" i="11"/>
  <c r="AJ298" i="15"/>
  <c r="AH298" i="15"/>
  <c r="AK81" i="18"/>
  <c r="AH297" i="21"/>
  <c r="AK297" i="21" s="1"/>
  <c r="AH268" i="11"/>
  <c r="T84" i="21"/>
  <c r="U84" i="21" s="1"/>
  <c r="AG84" i="21" s="1"/>
  <c r="AH50" i="21"/>
  <c r="AJ268" i="11"/>
  <c r="AB298" i="11"/>
  <c r="Z299" i="11" s="1"/>
  <c r="AH236" i="11"/>
  <c r="AK236" i="11" s="1"/>
  <c r="AE236" i="21"/>
  <c r="AH115" i="21"/>
  <c r="T237" i="15"/>
  <c r="U237" i="15" s="1"/>
  <c r="AG237" i="15" s="1"/>
  <c r="AJ50" i="21"/>
  <c r="AK235" i="21"/>
  <c r="AE83" i="21"/>
  <c r="AJ115" i="21"/>
  <c r="AE82" i="18"/>
  <c r="AA418" i="21"/>
  <c r="Y419" i="21" s="1"/>
  <c r="AD418" i="21"/>
  <c r="AF418" i="21"/>
  <c r="T419" i="21"/>
  <c r="U419" i="21" s="1"/>
  <c r="AG419" i="21" s="1"/>
  <c r="AE418" i="21"/>
  <c r="AI419" i="21"/>
  <c r="AB418" i="21"/>
  <c r="Z419" i="21" s="1"/>
  <c r="T421" i="15"/>
  <c r="U421" i="15" s="1"/>
  <c r="AG421" i="15" s="1"/>
  <c r="T299" i="11"/>
  <c r="U299" i="11" s="1"/>
  <c r="AG299" i="11" s="1"/>
  <c r="AH115" i="11"/>
  <c r="AK115" i="11" s="1"/>
  <c r="AA269" i="15"/>
  <c r="Y270" i="15" s="1"/>
  <c r="AB82" i="18"/>
  <c r="Z83" i="18" s="1"/>
  <c r="AB420" i="15"/>
  <c r="Z421" i="15" s="1"/>
  <c r="V116" i="21"/>
  <c r="W116" i="21" s="1"/>
  <c r="AE116" i="21" s="1"/>
  <c r="AD236" i="15"/>
  <c r="AA82" i="18"/>
  <c r="Y83" i="18" s="1"/>
  <c r="AD420" i="15"/>
  <c r="AJ420" i="15" s="1"/>
  <c r="T83" i="18"/>
  <c r="U83" i="18" s="1"/>
  <c r="AG83" i="18" s="1"/>
  <c r="AF420" i="15"/>
  <c r="AF298" i="11"/>
  <c r="AF82" i="18"/>
  <c r="AH82" i="11"/>
  <c r="AD82" i="18"/>
  <c r="AE298" i="11"/>
  <c r="AA298" i="11"/>
  <c r="Y299" i="11" s="1"/>
  <c r="AE269" i="15"/>
  <c r="AH299" i="18"/>
  <c r="AF236" i="21"/>
  <c r="AI421" i="15"/>
  <c r="T237" i="21"/>
  <c r="U237" i="21" s="1"/>
  <c r="AG237" i="21" s="1"/>
  <c r="AH115" i="5"/>
  <c r="AD236" i="21"/>
  <c r="AJ82" i="11"/>
  <c r="AD298" i="11"/>
  <c r="AA236" i="15"/>
  <c r="Y237" i="15" s="1"/>
  <c r="AI237" i="21"/>
  <c r="AE236" i="15"/>
  <c r="AA236" i="21"/>
  <c r="Y237" i="21" s="1"/>
  <c r="AA420" i="15"/>
  <c r="Y421" i="15" s="1"/>
  <c r="AI237" i="15"/>
  <c r="AD83" i="21"/>
  <c r="AB236" i="15"/>
  <c r="Z237" i="15" s="1"/>
  <c r="V299" i="15"/>
  <c r="W299" i="15" s="1"/>
  <c r="T300" i="15" s="1"/>
  <c r="AF269" i="15"/>
  <c r="AF83" i="21"/>
  <c r="AJ299" i="18"/>
  <c r="V116" i="15"/>
  <c r="W116" i="15" s="1"/>
  <c r="AE116" i="15" s="1"/>
  <c r="AJ115" i="5"/>
  <c r="AD269" i="15"/>
  <c r="T270" i="15"/>
  <c r="U270" i="15" s="1"/>
  <c r="AG270" i="15" s="1"/>
  <c r="AB269" i="15"/>
  <c r="Z270" i="15" s="1"/>
  <c r="V419" i="11"/>
  <c r="W419" i="11" s="1"/>
  <c r="AI420" i="11" s="1"/>
  <c r="AA83" i="21"/>
  <c r="Y84" i="21" s="1"/>
  <c r="V51" i="15"/>
  <c r="W51" i="15" s="1"/>
  <c r="AA51" i="15" s="1"/>
  <c r="Y52" i="15" s="1"/>
  <c r="V51" i="5"/>
  <c r="W51" i="5" s="1"/>
  <c r="AF51" i="5" s="1"/>
  <c r="V237" i="11"/>
  <c r="W237" i="11" s="1"/>
  <c r="T238" i="11" s="1"/>
  <c r="V268" i="18"/>
  <c r="W268" i="18" s="1"/>
  <c r="AE268" i="18" s="1"/>
  <c r="AD82" i="5"/>
  <c r="T83" i="5"/>
  <c r="AB82" i="5"/>
  <c r="Z83" i="5" s="1"/>
  <c r="AF82" i="5"/>
  <c r="AA82" i="5"/>
  <c r="Y83" i="5" s="1"/>
  <c r="AE82" i="5"/>
  <c r="AI83" i="5"/>
  <c r="AI84" i="21"/>
  <c r="V116" i="5"/>
  <c r="W116" i="5" s="1"/>
  <c r="V298" i="21"/>
  <c r="W298" i="21" s="1"/>
  <c r="V51" i="21"/>
  <c r="W51" i="21" s="1"/>
  <c r="AD51" i="21" s="1"/>
  <c r="V84" i="15"/>
  <c r="W84" i="15" s="1"/>
  <c r="AF84" i="15" s="1"/>
  <c r="V269" i="11"/>
  <c r="W269" i="11" s="1"/>
  <c r="T270" i="11" s="1"/>
  <c r="V116" i="18"/>
  <c r="W116" i="18" s="1"/>
  <c r="AI117" i="18" s="1"/>
  <c r="AH267" i="21"/>
  <c r="AJ267" i="21"/>
  <c r="U419" i="18"/>
  <c r="AG419" i="18" s="1"/>
  <c r="AH418" i="18"/>
  <c r="AJ418" i="18"/>
  <c r="V116" i="11"/>
  <c r="W116" i="11" s="1"/>
  <c r="T117" i="11" s="1"/>
  <c r="U268" i="21"/>
  <c r="AG268" i="21" s="1"/>
  <c r="AK267" i="18"/>
  <c r="V300" i="18"/>
  <c r="W300" i="18" s="1"/>
  <c r="AD236" i="18"/>
  <c r="T237" i="18"/>
  <c r="AI237" i="18"/>
  <c r="AB236" i="18"/>
  <c r="Z237" i="18" s="1"/>
  <c r="AE236" i="18"/>
  <c r="AA236" i="18"/>
  <c r="Y237" i="18" s="1"/>
  <c r="AF236" i="18"/>
  <c r="AK50" i="18"/>
  <c r="AK50" i="15"/>
  <c r="AH49" i="11"/>
  <c r="AJ49" i="11"/>
  <c r="U50" i="11"/>
  <c r="AG50" i="11" s="1"/>
  <c r="AK418" i="11"/>
  <c r="AK115" i="18"/>
  <c r="V83" i="11"/>
  <c r="W83" i="11" s="1"/>
  <c r="V51" i="18"/>
  <c r="W51" i="18" s="1"/>
  <c r="AK50" i="5" l="1"/>
  <c r="AK298" i="15"/>
  <c r="AF116" i="21"/>
  <c r="T117" i="21"/>
  <c r="U117" i="21" s="1"/>
  <c r="AG117" i="21" s="1"/>
  <c r="AK268" i="11"/>
  <c r="AJ82" i="18"/>
  <c r="AJ236" i="15"/>
  <c r="T117" i="15"/>
  <c r="U117" i="15" s="1"/>
  <c r="AG117" i="15" s="1"/>
  <c r="AB116" i="15"/>
  <c r="Z117" i="15" s="1"/>
  <c r="AK115" i="21"/>
  <c r="AA299" i="15"/>
  <c r="Y300" i="15" s="1"/>
  <c r="AF237" i="11"/>
  <c r="AH82" i="18"/>
  <c r="AH420" i="15"/>
  <c r="AK420" i="15" s="1"/>
  <c r="AE237" i="11"/>
  <c r="AA237" i="11"/>
  <c r="Y238" i="11" s="1"/>
  <c r="T117" i="18"/>
  <c r="U117" i="18" s="1"/>
  <c r="AG117" i="18" s="1"/>
  <c r="AI117" i="15"/>
  <c r="AE116" i="18"/>
  <c r="AH236" i="15"/>
  <c r="AA268" i="18"/>
  <c r="Y269" i="18" s="1"/>
  <c r="AK82" i="11"/>
  <c r="AJ236" i="21"/>
  <c r="AK50" i="21"/>
  <c r="AE269" i="11"/>
  <c r="AB268" i="18"/>
  <c r="Z269" i="18" s="1"/>
  <c r="T420" i="11"/>
  <c r="U420" i="11" s="1"/>
  <c r="AG420" i="11" s="1"/>
  <c r="AI300" i="15"/>
  <c r="AD116" i="21"/>
  <c r="AJ116" i="21" s="1"/>
  <c r="AD419" i="11"/>
  <c r="AB299" i="15"/>
  <c r="Z300" i="15" s="1"/>
  <c r="AA419" i="11"/>
  <c r="Y420" i="11" s="1"/>
  <c r="AI117" i="21"/>
  <c r="AB419" i="11"/>
  <c r="Z420" i="11" s="1"/>
  <c r="AA116" i="21"/>
  <c r="Y117" i="21" s="1"/>
  <c r="AD299" i="15"/>
  <c r="AI238" i="11"/>
  <c r="AF51" i="21"/>
  <c r="AF268" i="18"/>
  <c r="V419" i="21"/>
  <c r="W419" i="21" s="1"/>
  <c r="AB419" i="21" s="1"/>
  <c r="Z420" i="21" s="1"/>
  <c r="AB237" i="11"/>
  <c r="Z238" i="11" s="1"/>
  <c r="AJ83" i="21"/>
  <c r="AI269" i="18"/>
  <c r="AH236" i="21"/>
  <c r="AH298" i="11"/>
  <c r="AD116" i="15"/>
  <c r="AJ116" i="15" s="1"/>
  <c r="T85" i="15"/>
  <c r="U85" i="15" s="1"/>
  <c r="AG85" i="15" s="1"/>
  <c r="AK299" i="18"/>
  <c r="AA84" i="15"/>
  <c r="Y85" i="15" s="1"/>
  <c r="AB51" i="21"/>
  <c r="Z52" i="21" s="1"/>
  <c r="AH83" i="21"/>
  <c r="AA51" i="21"/>
  <c r="Y52" i="21" s="1"/>
  <c r="AH418" i="21"/>
  <c r="AJ418" i="21"/>
  <c r="AF116" i="15"/>
  <c r="AJ298" i="11"/>
  <c r="AF51" i="15"/>
  <c r="T52" i="5"/>
  <c r="U52" i="5" s="1"/>
  <c r="AG52" i="5" s="1"/>
  <c r="AJ269" i="15"/>
  <c r="AD237" i="11"/>
  <c r="AD116" i="18"/>
  <c r="AA116" i="15"/>
  <c r="Y117" i="15" s="1"/>
  <c r="AB116" i="21"/>
  <c r="Z117" i="21" s="1"/>
  <c r="V421" i="15"/>
  <c r="W421" i="15" s="1"/>
  <c r="AA421" i="15" s="1"/>
  <c r="Y422" i="15" s="1"/>
  <c r="AI52" i="21"/>
  <c r="AF419" i="11"/>
  <c r="AH269" i="15"/>
  <c r="AD51" i="15"/>
  <c r="T269" i="18"/>
  <c r="U269" i="18" s="1"/>
  <c r="AG269" i="18" s="1"/>
  <c r="AE419" i="11"/>
  <c r="AK115" i="5"/>
  <c r="AA269" i="11"/>
  <c r="Y270" i="11" s="1"/>
  <c r="AF116" i="18"/>
  <c r="AE84" i="15"/>
  <c r="AE299" i="15"/>
  <c r="V237" i="21"/>
  <c r="W237" i="21" s="1"/>
  <c r="AF237" i="21" s="1"/>
  <c r="AD116" i="11"/>
  <c r="AF299" i="15"/>
  <c r="T52" i="15"/>
  <c r="U52" i="15" s="1"/>
  <c r="AG52" i="15" s="1"/>
  <c r="AB116" i="18"/>
  <c r="Z117" i="18" s="1"/>
  <c r="AI52" i="15"/>
  <c r="AD84" i="15"/>
  <c r="AB84" i="15"/>
  <c r="Z85" i="15" s="1"/>
  <c r="AE51" i="21"/>
  <c r="AD51" i="5"/>
  <c r="AI85" i="15"/>
  <c r="AI52" i="5"/>
  <c r="AE116" i="11"/>
  <c r="AA116" i="18"/>
  <c r="Y117" i="18" s="1"/>
  <c r="AE51" i="15"/>
  <c r="AB269" i="11"/>
  <c r="Z270" i="11" s="1"/>
  <c r="V268" i="21"/>
  <c r="W268" i="21" s="1"/>
  <c r="T269" i="21" s="1"/>
  <c r="AE51" i="5"/>
  <c r="AI117" i="11"/>
  <c r="AF116" i="11"/>
  <c r="AA116" i="11"/>
  <c r="Y117" i="11" s="1"/>
  <c r="AD269" i="11"/>
  <c r="AB51" i="5"/>
  <c r="Z52" i="5" s="1"/>
  <c r="AB116" i="11"/>
  <c r="Z117" i="11" s="1"/>
  <c r="AB51" i="15"/>
  <c r="Z52" i="15" s="1"/>
  <c r="AF269" i="11"/>
  <c r="AA51" i="5"/>
  <c r="Y52" i="5" s="1"/>
  <c r="AD268" i="18"/>
  <c r="AJ268" i="18" s="1"/>
  <c r="AI270" i="11"/>
  <c r="V419" i="18"/>
  <c r="W419" i="18" s="1"/>
  <c r="AI420" i="18" s="1"/>
  <c r="AH236" i="18"/>
  <c r="AJ236" i="18"/>
  <c r="V237" i="15"/>
  <c r="W237" i="15" s="1"/>
  <c r="AD237" i="15" s="1"/>
  <c r="T52" i="21"/>
  <c r="U52" i="21" s="1"/>
  <c r="AG52" i="21" s="1"/>
  <c r="AA300" i="18"/>
  <c r="Y301" i="18" s="1"/>
  <c r="AE300" i="18"/>
  <c r="T301" i="18"/>
  <c r="AD300" i="18"/>
  <c r="AF300" i="18"/>
  <c r="AI301" i="18"/>
  <c r="AB300" i="18"/>
  <c r="Z301" i="18" s="1"/>
  <c r="AK418" i="18"/>
  <c r="AK267" i="21"/>
  <c r="AF298" i="21"/>
  <c r="AB298" i="21"/>
  <c r="Z299" i="21" s="1"/>
  <c r="AA298" i="21"/>
  <c r="Y299" i="21" s="1"/>
  <c r="AE298" i="21"/>
  <c r="T299" i="21"/>
  <c r="AD298" i="21"/>
  <c r="AI299" i="21"/>
  <c r="V50" i="11"/>
  <c r="W50" i="11" s="1"/>
  <c r="AA50" i="11" s="1"/>
  <c r="Y51" i="11" s="1"/>
  <c r="U83" i="5"/>
  <c r="AG83" i="5" s="1"/>
  <c r="AD116" i="5"/>
  <c r="T117" i="5"/>
  <c r="AB116" i="5"/>
  <c r="Z117" i="5" s="1"/>
  <c r="AI117" i="5"/>
  <c r="AE116" i="5"/>
  <c r="AA116" i="5"/>
  <c r="Y117" i="5" s="1"/>
  <c r="AF116" i="5"/>
  <c r="AH82" i="5"/>
  <c r="AJ82" i="5"/>
  <c r="V299" i="11"/>
  <c r="W299" i="11" s="1"/>
  <c r="AD299" i="11" s="1"/>
  <c r="V270" i="15"/>
  <c r="W270" i="15" s="1"/>
  <c r="AA270" i="15" s="1"/>
  <c r="Y271" i="15" s="1"/>
  <c r="U237" i="18"/>
  <c r="AG237" i="18" s="1"/>
  <c r="U270" i="11"/>
  <c r="AG270" i="11" s="1"/>
  <c r="AE83" i="11"/>
  <c r="AA83" i="11"/>
  <c r="Y84" i="11" s="1"/>
  <c r="T84" i="11"/>
  <c r="AD83" i="11"/>
  <c r="AB83" i="11"/>
  <c r="Z84" i="11" s="1"/>
  <c r="AI84" i="11"/>
  <c r="AF83" i="11"/>
  <c r="V84" i="21"/>
  <c r="W84" i="21" s="1"/>
  <c r="U238" i="11"/>
  <c r="AG238" i="11" s="1"/>
  <c r="U117" i="11"/>
  <c r="AG117" i="11" s="1"/>
  <c r="AA51" i="18"/>
  <c r="Y52" i="18" s="1"/>
  <c r="AF51" i="18"/>
  <c r="AE51" i="18"/>
  <c r="T52" i="18"/>
  <c r="AD51" i="18"/>
  <c r="AI52" i="18"/>
  <c r="AB51" i="18"/>
  <c r="Z52" i="18" s="1"/>
  <c r="V83" i="18"/>
  <c r="W83" i="18" s="1"/>
  <c r="U300" i="15"/>
  <c r="AG300" i="15" s="1"/>
  <c r="AK49" i="11"/>
  <c r="AH116" i="21" l="1"/>
  <c r="AK116" i="21" s="1"/>
  <c r="AJ116" i="18"/>
  <c r="AJ237" i="11"/>
  <c r="AK236" i="21"/>
  <c r="AK82" i="18"/>
  <c r="AJ419" i="11"/>
  <c r="AK236" i="15"/>
  <c r="AE421" i="15"/>
  <c r="AI422" i="15"/>
  <c r="AH51" i="5"/>
  <c r="AD421" i="15"/>
  <c r="AJ116" i="11"/>
  <c r="AH237" i="11"/>
  <c r="AA237" i="21"/>
  <c r="Y238" i="21" s="1"/>
  <c r="V237" i="18"/>
  <c r="W237" i="18" s="1"/>
  <c r="AA237" i="18" s="1"/>
  <c r="Y238" i="18" s="1"/>
  <c r="AH419" i="11"/>
  <c r="AH116" i="15"/>
  <c r="AK116" i="15" s="1"/>
  <c r="AK298" i="11"/>
  <c r="AH299" i="15"/>
  <c r="AJ299" i="15"/>
  <c r="AJ269" i="11"/>
  <c r="AJ84" i="15"/>
  <c r="AD419" i="21"/>
  <c r="AF419" i="21"/>
  <c r="AK269" i="15"/>
  <c r="AE419" i="21"/>
  <c r="AA419" i="21"/>
  <c r="Y420" i="21" s="1"/>
  <c r="AH51" i="21"/>
  <c r="AK83" i="21"/>
  <c r="V117" i="18"/>
  <c r="W117" i="18" s="1"/>
  <c r="T118" i="18" s="1"/>
  <c r="AF268" i="21"/>
  <c r="T420" i="21"/>
  <c r="U420" i="21" s="1"/>
  <c r="AG420" i="21" s="1"/>
  <c r="AH51" i="15"/>
  <c r="AH116" i="18"/>
  <c r="AI420" i="21"/>
  <c r="AI238" i="15"/>
  <c r="AK418" i="21"/>
  <c r="AB419" i="18"/>
  <c r="Z420" i="18" s="1"/>
  <c r="AE237" i="15"/>
  <c r="AJ237" i="15" s="1"/>
  <c r="AB237" i="15"/>
  <c r="Z238" i="15" s="1"/>
  <c r="AF421" i="15"/>
  <c r="AJ51" i="15"/>
  <c r="T238" i="15"/>
  <c r="U238" i="15" s="1"/>
  <c r="AG238" i="15" s="1"/>
  <c r="AB421" i="15"/>
  <c r="Z422" i="15" s="1"/>
  <c r="AF237" i="15"/>
  <c r="AA237" i="15"/>
  <c r="Y238" i="15" s="1"/>
  <c r="T422" i="15"/>
  <c r="U422" i="15" s="1"/>
  <c r="AG422" i="15" s="1"/>
  <c r="AB237" i="21"/>
  <c r="Z238" i="21" s="1"/>
  <c r="AH116" i="11"/>
  <c r="AD237" i="21"/>
  <c r="AE237" i="21"/>
  <c r="AB299" i="11"/>
  <c r="Z300" i="11" s="1"/>
  <c r="AD270" i="15"/>
  <c r="AH84" i="15"/>
  <c r="AH268" i="18"/>
  <c r="AK268" i="18" s="1"/>
  <c r="AH269" i="11"/>
  <c r="AI51" i="11"/>
  <c r="AA268" i="21"/>
  <c r="Y269" i="21" s="1"/>
  <c r="T238" i="21"/>
  <c r="AA299" i="11"/>
  <c r="Y300" i="11" s="1"/>
  <c r="AE299" i="11"/>
  <c r="AJ299" i="11" s="1"/>
  <c r="AJ51" i="21"/>
  <c r="T420" i="18"/>
  <c r="U420" i="18" s="1"/>
  <c r="AG420" i="18" s="1"/>
  <c r="AI238" i="21"/>
  <c r="AD419" i="18"/>
  <c r="AB50" i="11"/>
  <c r="Z51" i="11" s="1"/>
  <c r="AE419" i="18"/>
  <c r="AE50" i="11"/>
  <c r="AD268" i="21"/>
  <c r="AB268" i="21"/>
  <c r="Z269" i="21" s="1"/>
  <c r="AE268" i="21"/>
  <c r="AJ116" i="5"/>
  <c r="AB270" i="15"/>
  <c r="Z271" i="15" s="1"/>
  <c r="V270" i="11"/>
  <c r="W270" i="11" s="1"/>
  <c r="AD270" i="11" s="1"/>
  <c r="AI269" i="21"/>
  <c r="AF419" i="18"/>
  <c r="T51" i="11"/>
  <c r="U51" i="11" s="1"/>
  <c r="AG51" i="11" s="1"/>
  <c r="AF50" i="11"/>
  <c r="AI271" i="15"/>
  <c r="AD50" i="11"/>
  <c r="AA419" i="18"/>
  <c r="Y420" i="18" s="1"/>
  <c r="AJ51" i="5"/>
  <c r="V238" i="11"/>
  <c r="W238" i="11" s="1"/>
  <c r="AE238" i="11" s="1"/>
  <c r="AE270" i="15"/>
  <c r="V52" i="21"/>
  <c r="W52" i="21" s="1"/>
  <c r="AB52" i="21" s="1"/>
  <c r="Z53" i="21" s="1"/>
  <c r="AK236" i="18"/>
  <c r="U269" i="21"/>
  <c r="AG269" i="21" s="1"/>
  <c r="AH300" i="18"/>
  <c r="AJ300" i="18"/>
  <c r="U117" i="5"/>
  <c r="AG117" i="5" s="1"/>
  <c r="T271" i="15"/>
  <c r="U271" i="15" s="1"/>
  <c r="AG271" i="15" s="1"/>
  <c r="AK82" i="5"/>
  <c r="U301" i="18"/>
  <c r="AG301" i="18" s="1"/>
  <c r="AI300" i="11"/>
  <c r="AF299" i="11"/>
  <c r="AF270" i="15"/>
  <c r="V52" i="15"/>
  <c r="W52" i="15" s="1"/>
  <c r="AI53" i="15" s="1"/>
  <c r="V117" i="15"/>
  <c r="W117" i="15" s="1"/>
  <c r="AI118" i="15" s="1"/>
  <c r="AH116" i="5"/>
  <c r="T300" i="11"/>
  <c r="U300" i="11" s="1"/>
  <c r="AG300" i="11" s="1"/>
  <c r="V83" i="5"/>
  <c r="W83" i="5" s="1"/>
  <c r="V269" i="18"/>
  <c r="W269" i="18" s="1"/>
  <c r="AH298" i="21"/>
  <c r="AJ298" i="21"/>
  <c r="V117" i="11"/>
  <c r="W117" i="11" s="1"/>
  <c r="T118" i="11" s="1"/>
  <c r="V52" i="5"/>
  <c r="W52" i="5" s="1"/>
  <c r="U299" i="21"/>
  <c r="AG299" i="21" s="1"/>
  <c r="V420" i="11"/>
  <c r="W420" i="11" s="1"/>
  <c r="AF84" i="21"/>
  <c r="AD84" i="21"/>
  <c r="AB84" i="21"/>
  <c r="Z85" i="21" s="1"/>
  <c r="AA84" i="21"/>
  <c r="Y85" i="21" s="1"/>
  <c r="AE84" i="21"/>
  <c r="T85" i="21"/>
  <c r="AI85" i="21"/>
  <c r="AH51" i="18"/>
  <c r="AJ51" i="18"/>
  <c r="T84" i="18"/>
  <c r="AE83" i="18"/>
  <c r="AI84" i="18"/>
  <c r="AA83" i="18"/>
  <c r="Y84" i="18" s="1"/>
  <c r="AF83" i="18"/>
  <c r="AB83" i="18"/>
  <c r="Z84" i="18" s="1"/>
  <c r="AD83" i="18"/>
  <c r="U52" i="18"/>
  <c r="AG52" i="18" s="1"/>
  <c r="V85" i="15"/>
  <c r="W85" i="15" s="1"/>
  <c r="AH83" i="11"/>
  <c r="AJ83" i="11"/>
  <c r="V300" i="15"/>
  <c r="W300" i="15" s="1"/>
  <c r="V117" i="21"/>
  <c r="W117" i="21" s="1"/>
  <c r="U84" i="11"/>
  <c r="AG84" i="11" s="1"/>
  <c r="U5" i="5" l="1"/>
  <c r="AB237" i="18"/>
  <c r="Z238" i="18" s="1"/>
  <c r="AH299" i="11"/>
  <c r="AK299" i="11" s="1"/>
  <c r="AK116" i="18"/>
  <c r="AK237" i="11"/>
  <c r="AF238" i="11"/>
  <c r="AK51" i="5"/>
  <c r="AA238" i="11"/>
  <c r="Y239" i="11" s="1"/>
  <c r="AK84" i="15"/>
  <c r="AE237" i="18"/>
  <c r="AF117" i="18"/>
  <c r="AI238" i="18"/>
  <c r="AK419" i="11"/>
  <c r="AJ421" i="15"/>
  <c r="AD237" i="18"/>
  <c r="T238" i="18"/>
  <c r="U238" i="18" s="1"/>
  <c r="AG238" i="18" s="1"/>
  <c r="AF237" i="18"/>
  <c r="AD117" i="18"/>
  <c r="T239" i="11"/>
  <c r="U239" i="11" s="1"/>
  <c r="AG239" i="11" s="1"/>
  <c r="AH421" i="15"/>
  <c r="AK116" i="11"/>
  <c r="AH237" i="15"/>
  <c r="AK237" i="15" s="1"/>
  <c r="AK269" i="11"/>
  <c r="AJ50" i="11"/>
  <c r="V420" i="21"/>
  <c r="W420" i="21" s="1"/>
  <c r="T421" i="21" s="1"/>
  <c r="U421" i="21" s="1"/>
  <c r="AG421" i="21" s="1"/>
  <c r="AK299" i="15"/>
  <c r="T53" i="15"/>
  <c r="U53" i="15" s="1"/>
  <c r="AG53" i="15" s="1"/>
  <c r="AK51" i="15"/>
  <c r="AJ419" i="21"/>
  <c r="AH237" i="21"/>
  <c r="AB117" i="11"/>
  <c r="Z118" i="11" s="1"/>
  <c r="AJ270" i="15"/>
  <c r="AH419" i="21"/>
  <c r="AA117" i="18"/>
  <c r="Y118" i="18" s="1"/>
  <c r="AB117" i="18"/>
  <c r="Z118" i="18" s="1"/>
  <c r="AE117" i="18"/>
  <c r="AE270" i="11"/>
  <c r="AJ270" i="11" s="1"/>
  <c r="AI118" i="18"/>
  <c r="AF270" i="11"/>
  <c r="AJ237" i="21"/>
  <c r="AK51" i="21"/>
  <c r="T53" i="21"/>
  <c r="U53" i="21" s="1"/>
  <c r="AG53" i="21" s="1"/>
  <c r="T271" i="11"/>
  <c r="U271" i="11" s="1"/>
  <c r="AG271" i="11" s="1"/>
  <c r="AA270" i="11"/>
  <c r="Y271" i="11" s="1"/>
  <c r="AD238" i="11"/>
  <c r="AH419" i="18"/>
  <c r="V422" i="15"/>
  <c r="W422" i="15" s="1"/>
  <c r="AD422" i="15" s="1"/>
  <c r="AE52" i="15"/>
  <c r="AH270" i="15"/>
  <c r="AI239" i="11"/>
  <c r="AF52" i="15"/>
  <c r="AE52" i="21"/>
  <c r="AK116" i="5"/>
  <c r="U238" i="21"/>
  <c r="AG238" i="21" s="1"/>
  <c r="AA52" i="21"/>
  <c r="Y53" i="21" s="1"/>
  <c r="AJ419" i="18"/>
  <c r="AH268" i="21"/>
  <c r="AD117" i="11"/>
  <c r="AJ268" i="21"/>
  <c r="AI118" i="11"/>
  <c r="AA117" i="11"/>
  <c r="Y118" i="11" s="1"/>
  <c r="AH50" i="11"/>
  <c r="AB117" i="15"/>
  <c r="Z118" i="15" s="1"/>
  <c r="AI271" i="11"/>
  <c r="AE117" i="15"/>
  <c r="AB270" i="11"/>
  <c r="Z271" i="11" s="1"/>
  <c r="AK83" i="11"/>
  <c r="AA117" i="15"/>
  <c r="Y118" i="15" s="1"/>
  <c r="T118" i="15"/>
  <c r="U118" i="15" s="1"/>
  <c r="AG118" i="15" s="1"/>
  <c r="AD117" i="15"/>
  <c r="AE117" i="11"/>
  <c r="AF52" i="21"/>
  <c r="AF117" i="15"/>
  <c r="AF117" i="11"/>
  <c r="AD52" i="21"/>
  <c r="AK298" i="21"/>
  <c r="AI53" i="21"/>
  <c r="AD52" i="15"/>
  <c r="AB238" i="11"/>
  <c r="Z239" i="11" s="1"/>
  <c r="AA52" i="15"/>
  <c r="Y53" i="15" s="1"/>
  <c r="V117" i="5"/>
  <c r="W117" i="5" s="1"/>
  <c r="T118" i="5" s="1"/>
  <c r="AK300" i="18"/>
  <c r="AB52" i="15"/>
  <c r="Z53" i="15" s="1"/>
  <c r="V300" i="11"/>
  <c r="W300" i="11" s="1"/>
  <c r="T301" i="11" s="1"/>
  <c r="V299" i="21"/>
  <c r="W299" i="21" s="1"/>
  <c r="AE269" i="18"/>
  <c r="AF269" i="18"/>
  <c r="AA269" i="18"/>
  <c r="Y270" i="18" s="1"/>
  <c r="AB269" i="18"/>
  <c r="Z270" i="18" s="1"/>
  <c r="AI270" i="18"/>
  <c r="AD269" i="18"/>
  <c r="T270" i="18"/>
  <c r="V420" i="18"/>
  <c r="W420" i="18" s="1"/>
  <c r="V84" i="11"/>
  <c r="W84" i="11" s="1"/>
  <c r="AD84" i="11" s="1"/>
  <c r="AI53" i="5"/>
  <c r="AE52" i="5"/>
  <c r="AA52" i="5"/>
  <c r="Y53" i="5" s="1"/>
  <c r="AB52" i="5"/>
  <c r="Z53" i="5" s="1"/>
  <c r="AD52" i="5"/>
  <c r="T53" i="5"/>
  <c r="AF52" i="5"/>
  <c r="V301" i="18"/>
  <c r="W301" i="18" s="1"/>
  <c r="V269" i="21"/>
  <c r="W269" i="21" s="1"/>
  <c r="AB83" i="5"/>
  <c r="Z84" i="5" s="1"/>
  <c r="AA83" i="5"/>
  <c r="Y84" i="5" s="1"/>
  <c r="AF83" i="5"/>
  <c r="AE83" i="5"/>
  <c r="AI84" i="5"/>
  <c r="AD83" i="5"/>
  <c r="T84" i="5"/>
  <c r="AK51" i="18"/>
  <c r="V51" i="11"/>
  <c r="W51" i="11" s="1"/>
  <c r="AH84" i="21"/>
  <c r="AJ84" i="21"/>
  <c r="V238" i="15"/>
  <c r="W238" i="15" s="1"/>
  <c r="AH83" i="18"/>
  <c r="AJ83" i="18"/>
  <c r="U85" i="21"/>
  <c r="AG85" i="21" s="1"/>
  <c r="AF420" i="11"/>
  <c r="AI421" i="11"/>
  <c r="AD420" i="11"/>
  <c r="AE420" i="11"/>
  <c r="AB420" i="11"/>
  <c r="Z421" i="11" s="1"/>
  <c r="AA420" i="11"/>
  <c r="Y421" i="11" s="1"/>
  <c r="T421" i="11"/>
  <c r="AE117" i="21"/>
  <c r="AF117" i="21"/>
  <c r="T118" i="21"/>
  <c r="AD117" i="21"/>
  <c r="AB117" i="21"/>
  <c r="Z118" i="21" s="1"/>
  <c r="AI118" i="21"/>
  <c r="AA117" i="21"/>
  <c r="Y118" i="21" s="1"/>
  <c r="AE300" i="15"/>
  <c r="AA300" i="15"/>
  <c r="Y301" i="15" s="1"/>
  <c r="AF300" i="15"/>
  <c r="T301" i="15"/>
  <c r="AD300" i="15"/>
  <c r="AB300" i="15"/>
  <c r="Z301" i="15" s="1"/>
  <c r="AI301" i="15"/>
  <c r="AE85" i="15"/>
  <c r="AI86" i="15"/>
  <c r="AF85" i="15"/>
  <c r="AB85" i="15"/>
  <c r="Z86" i="15" s="1"/>
  <c r="AA85" i="15"/>
  <c r="Y86" i="15" s="1"/>
  <c r="AD85" i="15"/>
  <c r="T86" i="15"/>
  <c r="U118" i="11"/>
  <c r="AG118" i="11" s="1"/>
  <c r="U118" i="18"/>
  <c r="AG118" i="18" s="1"/>
  <c r="V271" i="15"/>
  <c r="W271" i="15" s="1"/>
  <c r="V52" i="18"/>
  <c r="W52" i="18" s="1"/>
  <c r="U84" i="18"/>
  <c r="AG84" i="18" s="1"/>
  <c r="V5" i="5" l="1"/>
  <c r="W5" i="5" s="1"/>
  <c r="AG5" i="5"/>
  <c r="AK50" i="11"/>
  <c r="T423" i="15"/>
  <c r="U423" i="15" s="1"/>
  <c r="AG423" i="15" s="1"/>
  <c r="AH117" i="18"/>
  <c r="AH238" i="11"/>
  <c r="AJ237" i="18"/>
  <c r="AB422" i="15"/>
  <c r="Z423" i="15" s="1"/>
  <c r="AA422" i="15"/>
  <c r="Y423" i="15" s="1"/>
  <c r="AF422" i="15"/>
  <c r="AH270" i="11"/>
  <c r="AK270" i="11" s="1"/>
  <c r="AJ117" i="18"/>
  <c r="AI423" i="15"/>
  <c r="AH237" i="18"/>
  <c r="AK421" i="15"/>
  <c r="AJ52" i="21"/>
  <c r="AE422" i="15"/>
  <c r="AJ422" i="15" s="1"/>
  <c r="AK237" i="21"/>
  <c r="AK419" i="21"/>
  <c r="AH52" i="21"/>
  <c r="AK270" i="15"/>
  <c r="AE300" i="11"/>
  <c r="AI421" i="21"/>
  <c r="AF420" i="21"/>
  <c r="AB420" i="21"/>
  <c r="Z421" i="21" s="1"/>
  <c r="AD420" i="21"/>
  <c r="AE420" i="21"/>
  <c r="AA420" i="21"/>
  <c r="Y421" i="21" s="1"/>
  <c r="AD300" i="11"/>
  <c r="AF300" i="11"/>
  <c r="AK419" i="18"/>
  <c r="AJ117" i="15"/>
  <c r="AJ238" i="11"/>
  <c r="AA117" i="5"/>
  <c r="Y118" i="5" s="1"/>
  <c r="AH117" i="15"/>
  <c r="AB117" i="5"/>
  <c r="Z118" i="5" s="1"/>
  <c r="AK268" i="21"/>
  <c r="AH52" i="15"/>
  <c r="AH117" i="11"/>
  <c r="AE84" i="11"/>
  <c r="AJ84" i="11" s="1"/>
  <c r="AI85" i="11"/>
  <c r="AJ117" i="11"/>
  <c r="T85" i="11"/>
  <c r="U85" i="11" s="1"/>
  <c r="AG85" i="11" s="1"/>
  <c r="AA300" i="11"/>
  <c r="Y301" i="11" s="1"/>
  <c r="AB84" i="11"/>
  <c r="Z85" i="11" s="1"/>
  <c r="AI301" i="11"/>
  <c r="AB300" i="11"/>
  <c r="Z301" i="11" s="1"/>
  <c r="V238" i="21"/>
  <c r="W238" i="21" s="1"/>
  <c r="AE117" i="5"/>
  <c r="AF117" i="5"/>
  <c r="V239" i="11"/>
  <c r="W239" i="11" s="1"/>
  <c r="T240" i="11" s="1"/>
  <c r="AI118" i="5"/>
  <c r="AD117" i="5"/>
  <c r="V118" i="18"/>
  <c r="W118" i="18" s="1"/>
  <c r="AA118" i="18" s="1"/>
  <c r="Y119" i="18" s="1"/>
  <c r="AA84" i="11"/>
  <c r="Y85" i="11" s="1"/>
  <c r="V238" i="18"/>
  <c r="W238" i="18" s="1"/>
  <c r="AI239" i="18" s="1"/>
  <c r="V53" i="15"/>
  <c r="W53" i="15" s="1"/>
  <c r="AI54" i="15" s="1"/>
  <c r="AF84" i="11"/>
  <c r="AJ52" i="15"/>
  <c r="V421" i="21"/>
  <c r="W421" i="21" s="1"/>
  <c r="AI422" i="21" s="1"/>
  <c r="U84" i="5"/>
  <c r="AG84" i="5" s="1"/>
  <c r="AA269" i="21"/>
  <c r="Y270" i="21" s="1"/>
  <c r="AE269" i="21"/>
  <c r="AD269" i="21"/>
  <c r="T270" i="21"/>
  <c r="AB269" i="21"/>
  <c r="Z270" i="21" s="1"/>
  <c r="AI270" i="21"/>
  <c r="AF269" i="21"/>
  <c r="T300" i="21"/>
  <c r="AE299" i="21"/>
  <c r="AD299" i="21"/>
  <c r="AB299" i="21"/>
  <c r="Z300" i="21" s="1"/>
  <c r="AF299" i="21"/>
  <c r="AA299" i="21"/>
  <c r="Y300" i="21" s="1"/>
  <c r="AI300" i="21"/>
  <c r="AH83" i="5"/>
  <c r="AJ83" i="5"/>
  <c r="AB420" i="18"/>
  <c r="Z421" i="18" s="1"/>
  <c r="AF420" i="18"/>
  <c r="AA420" i="18"/>
  <c r="Y421" i="18" s="1"/>
  <c r="AI421" i="18"/>
  <c r="T421" i="18"/>
  <c r="AD420" i="18"/>
  <c r="AE420" i="18"/>
  <c r="U270" i="18"/>
  <c r="AG270" i="18" s="1"/>
  <c r="T302" i="18"/>
  <c r="AF301" i="18"/>
  <c r="AB301" i="18"/>
  <c r="Z302" i="18" s="1"/>
  <c r="AA301" i="18"/>
  <c r="Y302" i="18" s="1"/>
  <c r="AD301" i="18"/>
  <c r="AI302" i="18"/>
  <c r="AE301" i="18"/>
  <c r="AJ269" i="18"/>
  <c r="AH269" i="18"/>
  <c r="U53" i="5"/>
  <c r="AG53" i="5" s="1"/>
  <c r="U118" i="5"/>
  <c r="AG118" i="5" s="1"/>
  <c r="AH52" i="5"/>
  <c r="AJ52" i="5"/>
  <c r="V85" i="21"/>
  <c r="W85" i="21" s="1"/>
  <c r="T86" i="21" s="1"/>
  <c r="V53" i="21"/>
  <c r="W53" i="21" s="1"/>
  <c r="T54" i="21" s="1"/>
  <c r="AK83" i="18"/>
  <c r="AH420" i="11"/>
  <c r="AJ420" i="11"/>
  <c r="AH85" i="15"/>
  <c r="AJ85" i="15"/>
  <c r="AJ300" i="15"/>
  <c r="AH300" i="15"/>
  <c r="AH117" i="21"/>
  <c r="AJ117" i="21"/>
  <c r="AB271" i="15"/>
  <c r="Z272" i="15" s="1"/>
  <c r="AA271" i="15"/>
  <c r="Y272" i="15" s="1"/>
  <c r="AF271" i="15"/>
  <c r="AI272" i="15"/>
  <c r="T272" i="15"/>
  <c r="AE271" i="15"/>
  <c r="AD271" i="15"/>
  <c r="V118" i="11"/>
  <c r="W118" i="11" s="1"/>
  <c r="U301" i="15"/>
  <c r="AG301" i="15" s="1"/>
  <c r="U118" i="21"/>
  <c r="AG118" i="21" s="1"/>
  <c r="AB238" i="15"/>
  <c r="Z239" i="15" s="1"/>
  <c r="AD238" i="15"/>
  <c r="T239" i="15"/>
  <c r="AE238" i="15"/>
  <c r="AA238" i="15"/>
  <c r="Y239" i="15" s="1"/>
  <c r="AF238" i="15"/>
  <c r="AI239" i="15"/>
  <c r="U301" i="11"/>
  <c r="AG301" i="11" s="1"/>
  <c r="V271" i="11"/>
  <c r="W271" i="11" s="1"/>
  <c r="AK84" i="21"/>
  <c r="V118" i="15"/>
  <c r="W118" i="15" s="1"/>
  <c r="V84" i="18"/>
  <c r="W84" i="18" s="1"/>
  <c r="AD52" i="18"/>
  <c r="AI53" i="18"/>
  <c r="AA52" i="18"/>
  <c r="Y53" i="18" s="1"/>
  <c r="AB52" i="18"/>
  <c r="Z53" i="18" s="1"/>
  <c r="T53" i="18"/>
  <c r="AF52" i="18"/>
  <c r="AE52" i="18"/>
  <c r="U86" i="15"/>
  <c r="AG86" i="15" s="1"/>
  <c r="U421" i="11"/>
  <c r="AG421" i="11" s="1"/>
  <c r="AB51" i="11"/>
  <c r="Z52" i="11" s="1"/>
  <c r="T52" i="11"/>
  <c r="AA51" i="11"/>
  <c r="Y52" i="11" s="1"/>
  <c r="AD51" i="11"/>
  <c r="AE51" i="11"/>
  <c r="AF51" i="11"/>
  <c r="AI52" i="11"/>
  <c r="AD5" i="5" l="1"/>
  <c r="T6" i="5"/>
  <c r="AF5" i="5"/>
  <c r="AI6" i="5"/>
  <c r="AE5" i="5"/>
  <c r="AB5" i="5"/>
  <c r="Z6" i="5" s="1"/>
  <c r="AA5" i="5"/>
  <c r="Y6" i="5" s="1"/>
  <c r="AJ300" i="11"/>
  <c r="AK238" i="11"/>
  <c r="AK117" i="18"/>
  <c r="AK237" i="18"/>
  <c r="AH422" i="15"/>
  <c r="AK422" i="15" s="1"/>
  <c r="AA239" i="11"/>
  <c r="Y240" i="11" s="1"/>
  <c r="AK52" i="21"/>
  <c r="AI240" i="11"/>
  <c r="AH300" i="11"/>
  <c r="T119" i="18"/>
  <c r="U119" i="18" s="1"/>
  <c r="AG119" i="18" s="1"/>
  <c r="AE118" i="18"/>
  <c r="AB118" i="18"/>
  <c r="Z119" i="18" s="1"/>
  <c r="AJ420" i="21"/>
  <c r="AD118" i="18"/>
  <c r="AK117" i="11"/>
  <c r="AH420" i="21"/>
  <c r="AD239" i="11"/>
  <c r="AF239" i="11"/>
  <c r="T239" i="18"/>
  <c r="U239" i="18" s="1"/>
  <c r="AG239" i="18" s="1"/>
  <c r="AE239" i="11"/>
  <c r="AK117" i="15"/>
  <c r="AB238" i="18"/>
  <c r="Z239" i="18" s="1"/>
  <c r="AF421" i="21"/>
  <c r="AF118" i="18"/>
  <c r="AB421" i="21"/>
  <c r="Z422" i="21" s="1"/>
  <c r="T422" i="21"/>
  <c r="U422" i="21" s="1"/>
  <c r="AG422" i="21" s="1"/>
  <c r="AH84" i="11"/>
  <c r="AK84" i="11" s="1"/>
  <c r="AD421" i="21"/>
  <c r="T54" i="15"/>
  <c r="U54" i="15" s="1"/>
  <c r="AG54" i="15" s="1"/>
  <c r="AK52" i="15"/>
  <c r="AA53" i="15"/>
  <c r="Y54" i="15" s="1"/>
  <c r="AI119" i="18"/>
  <c r="AA421" i="21"/>
  <c r="Y422" i="21" s="1"/>
  <c r="AH117" i="5"/>
  <c r="AE421" i="21"/>
  <c r="AB239" i="11"/>
  <c r="Z240" i="11" s="1"/>
  <c r="AE238" i="18"/>
  <c r="AF238" i="18"/>
  <c r="AD238" i="18"/>
  <c r="AJ117" i="5"/>
  <c r="AD238" i="21"/>
  <c r="AE238" i="21"/>
  <c r="AB238" i="21"/>
  <c r="Z239" i="21" s="1"/>
  <c r="AA238" i="21"/>
  <c r="Y239" i="21" s="1"/>
  <c r="T239" i="21"/>
  <c r="U239" i="21" s="1"/>
  <c r="AG239" i="21" s="1"/>
  <c r="AI239" i="21"/>
  <c r="AF238" i="21"/>
  <c r="AD53" i="15"/>
  <c r="V301" i="11"/>
  <c r="W301" i="11" s="1"/>
  <c r="AB301" i="11" s="1"/>
  <c r="Z302" i="11" s="1"/>
  <c r="AF53" i="15"/>
  <c r="AB53" i="15"/>
  <c r="Z54" i="15" s="1"/>
  <c r="V270" i="18"/>
  <c r="W270" i="18" s="1"/>
  <c r="AE270" i="18" s="1"/>
  <c r="V84" i="5"/>
  <c r="W84" i="5" s="1"/>
  <c r="AA84" i="5" s="1"/>
  <c r="Y85" i="5" s="1"/>
  <c r="AF85" i="21"/>
  <c r="AE53" i="15"/>
  <c r="AA85" i="21"/>
  <c r="Y86" i="21" s="1"/>
  <c r="AA238" i="18"/>
  <c r="Y239" i="18" s="1"/>
  <c r="V421" i="11"/>
  <c r="W421" i="11" s="1"/>
  <c r="AI422" i="11" s="1"/>
  <c r="AD85" i="21"/>
  <c r="V53" i="5"/>
  <c r="W53" i="5" s="1"/>
  <c r="AF53" i="5" s="1"/>
  <c r="AK83" i="5"/>
  <c r="AB85" i="21"/>
  <c r="Z86" i="21" s="1"/>
  <c r="AA53" i="21"/>
  <c r="Y54" i="21" s="1"/>
  <c r="AH269" i="21"/>
  <c r="AJ269" i="21"/>
  <c r="U300" i="21"/>
  <c r="AG300" i="21" s="1"/>
  <c r="AI54" i="21"/>
  <c r="AI86" i="21"/>
  <c r="V118" i="5"/>
  <c r="W118" i="5" s="1"/>
  <c r="AK269" i="18"/>
  <c r="AH301" i="18"/>
  <c r="AJ301" i="18"/>
  <c r="AB53" i="21"/>
  <c r="Z54" i="21" s="1"/>
  <c r="AE53" i="21"/>
  <c r="AE85" i="21"/>
  <c r="V423" i="15"/>
  <c r="W423" i="15" s="1"/>
  <c r="AB423" i="15" s="1"/>
  <c r="Z424" i="15" s="1"/>
  <c r="AH420" i="18"/>
  <c r="AJ420" i="18"/>
  <c r="U302" i="18"/>
  <c r="AG302" i="18" s="1"/>
  <c r="U421" i="18"/>
  <c r="AG421" i="18" s="1"/>
  <c r="AF53" i="21"/>
  <c r="AD53" i="21"/>
  <c r="V85" i="11"/>
  <c r="W85" i="11" s="1"/>
  <c r="AD85" i="11" s="1"/>
  <c r="V301" i="15"/>
  <c r="W301" i="15" s="1"/>
  <c r="AD301" i="15" s="1"/>
  <c r="AK52" i="5"/>
  <c r="AH299" i="21"/>
  <c r="AJ299" i="21"/>
  <c r="U270" i="21"/>
  <c r="AG270" i="21" s="1"/>
  <c r="AK300" i="15"/>
  <c r="V118" i="21"/>
  <c r="W118" i="21" s="1"/>
  <c r="AF118" i="21" s="1"/>
  <c r="AI119" i="11"/>
  <c r="AB118" i="11"/>
  <c r="Z119" i="11" s="1"/>
  <c r="AA118" i="11"/>
  <c r="Y119" i="11" s="1"/>
  <c r="AD118" i="11"/>
  <c r="AF118" i="11"/>
  <c r="T119" i="11"/>
  <c r="AE118" i="11"/>
  <c r="U86" i="21"/>
  <c r="AG86" i="21" s="1"/>
  <c r="AH238" i="15"/>
  <c r="AJ238" i="15"/>
  <c r="U239" i="15"/>
  <c r="AG239" i="15" s="1"/>
  <c r="AH271" i="15"/>
  <c r="AJ271" i="15"/>
  <c r="AA84" i="18"/>
  <c r="Y85" i="18" s="1"/>
  <c r="T85" i="18"/>
  <c r="AD84" i="18"/>
  <c r="AE84" i="18"/>
  <c r="AI85" i="18"/>
  <c r="AB84" i="18"/>
  <c r="Z85" i="18" s="1"/>
  <c r="AF84" i="18"/>
  <c r="U52" i="11"/>
  <c r="AG52" i="11" s="1"/>
  <c r="U240" i="11"/>
  <c r="AG240" i="11" s="1"/>
  <c r="T119" i="15"/>
  <c r="AE118" i="15"/>
  <c r="AI119" i="15"/>
  <c r="AD118" i="15"/>
  <c r="AB118" i="15"/>
  <c r="Z119" i="15" s="1"/>
  <c r="AA118" i="15"/>
  <c r="Y119" i="15" s="1"/>
  <c r="AF118" i="15"/>
  <c r="U272" i="15"/>
  <c r="AG272" i="15" s="1"/>
  <c r="AK85" i="15"/>
  <c r="AB271" i="11"/>
  <c r="Z272" i="11" s="1"/>
  <c r="AF271" i="11"/>
  <c r="AI272" i="11"/>
  <c r="AD271" i="11"/>
  <c r="T272" i="11"/>
  <c r="AA271" i="11"/>
  <c r="Y272" i="11" s="1"/>
  <c r="AE271" i="11"/>
  <c r="U54" i="21"/>
  <c r="AG54" i="21" s="1"/>
  <c r="AH51" i="11"/>
  <c r="AJ51" i="11"/>
  <c r="AH52" i="18"/>
  <c r="AJ52" i="18"/>
  <c r="AK117" i="21"/>
  <c r="U53" i="18"/>
  <c r="AG53" i="18" s="1"/>
  <c r="V86" i="15"/>
  <c r="W86" i="15" s="1"/>
  <c r="AK420" i="11"/>
  <c r="AJ5" i="5" l="1"/>
  <c r="U6" i="5"/>
  <c r="AG6" i="5" s="1"/>
  <c r="AH5" i="5"/>
  <c r="AK300" i="11"/>
  <c r="AJ239" i="11"/>
  <c r="AJ118" i="18"/>
  <c r="AH118" i="18"/>
  <c r="AF301" i="11"/>
  <c r="AK420" i="21"/>
  <c r="AD301" i="11"/>
  <c r="AI302" i="11"/>
  <c r="AK117" i="5"/>
  <c r="AH239" i="11"/>
  <c r="AD421" i="11"/>
  <c r="AF421" i="11"/>
  <c r="AA270" i="18"/>
  <c r="Y271" i="18" s="1"/>
  <c r="AD270" i="18"/>
  <c r="AJ270" i="18" s="1"/>
  <c r="T422" i="11"/>
  <c r="U422" i="11" s="1"/>
  <c r="AG422" i="11" s="1"/>
  <c r="AA421" i="11"/>
  <c r="Y422" i="11" s="1"/>
  <c r="T302" i="11"/>
  <c r="U302" i="11" s="1"/>
  <c r="AG302" i="11" s="1"/>
  <c r="AJ238" i="18"/>
  <c r="AJ53" i="21"/>
  <c r="AH421" i="21"/>
  <c r="AE301" i="11"/>
  <c r="AA423" i="15"/>
  <c r="Y424" i="15" s="1"/>
  <c r="AH85" i="21"/>
  <c r="AH53" i="15"/>
  <c r="AJ53" i="15"/>
  <c r="AJ85" i="21"/>
  <c r="AD423" i="15"/>
  <c r="AE423" i="15"/>
  <c r="T424" i="15"/>
  <c r="U424" i="15" s="1"/>
  <c r="AG424" i="15" s="1"/>
  <c r="AD118" i="21"/>
  <c r="AI85" i="5"/>
  <c r="T86" i="11"/>
  <c r="U86" i="11" s="1"/>
  <c r="AG86" i="11" s="1"/>
  <c r="T119" i="21"/>
  <c r="U119" i="21" s="1"/>
  <c r="AG119" i="21" s="1"/>
  <c r="AI271" i="18"/>
  <c r="AJ421" i="21"/>
  <c r="AE53" i="5"/>
  <c r="AB421" i="11"/>
  <c r="Z422" i="11" s="1"/>
  <c r="T271" i="18"/>
  <c r="U271" i="18" s="1"/>
  <c r="AG271" i="18" s="1"/>
  <c r="AI119" i="21"/>
  <c r="AE85" i="11"/>
  <c r="AJ85" i="11" s="1"/>
  <c r="AE421" i="11"/>
  <c r="AB270" i="18"/>
  <c r="Z271" i="18" s="1"/>
  <c r="AB84" i="5"/>
  <c r="Z85" i="5" s="1"/>
  <c r="AH238" i="18"/>
  <c r="V239" i="18"/>
  <c r="W239" i="18" s="1"/>
  <c r="AI240" i="18" s="1"/>
  <c r="AJ238" i="21"/>
  <c r="AH238" i="21"/>
  <c r="AA118" i="21"/>
  <c r="Y119" i="21" s="1"/>
  <c r="AI424" i="15"/>
  <c r="AH53" i="21"/>
  <c r="AB118" i="21"/>
  <c r="Z119" i="21" s="1"/>
  <c r="AF270" i="18"/>
  <c r="AD84" i="5"/>
  <c r="AF423" i="15"/>
  <c r="AE118" i="21"/>
  <c r="V239" i="21"/>
  <c r="W239" i="21" s="1"/>
  <c r="T240" i="21" s="1"/>
  <c r="U240" i="21" s="1"/>
  <c r="AG240" i="21" s="1"/>
  <c r="AA301" i="11"/>
  <c r="Y302" i="11" s="1"/>
  <c r="AF84" i="5"/>
  <c r="T54" i="5"/>
  <c r="U54" i="5" s="1"/>
  <c r="AG54" i="5" s="1"/>
  <c r="T85" i="5"/>
  <c r="U85" i="5" s="1"/>
  <c r="AG85" i="5" s="1"/>
  <c r="AB53" i="5"/>
  <c r="Z54" i="5" s="1"/>
  <c r="AI86" i="11"/>
  <c r="AE84" i="5"/>
  <c r="AI54" i="5"/>
  <c r="V300" i="21"/>
  <c r="W300" i="21" s="1"/>
  <c r="T301" i="21" s="1"/>
  <c r="AA53" i="5"/>
  <c r="Y54" i="5" s="1"/>
  <c r="AF85" i="11"/>
  <c r="AD53" i="5"/>
  <c r="AA85" i="11"/>
  <c r="Y86" i="11" s="1"/>
  <c r="AF301" i="15"/>
  <c r="AE301" i="15"/>
  <c r="AJ301" i="15" s="1"/>
  <c r="AI302" i="15"/>
  <c r="AB85" i="11"/>
  <c r="Z86" i="11" s="1"/>
  <c r="V239" i="15"/>
  <c r="W239" i="15" s="1"/>
  <c r="AB239" i="15" s="1"/>
  <c r="Z240" i="15" s="1"/>
  <c r="V421" i="18"/>
  <c r="W421" i="18" s="1"/>
  <c r="AD421" i="18" s="1"/>
  <c r="T302" i="15"/>
  <c r="U302" i="15" s="1"/>
  <c r="AG302" i="15" s="1"/>
  <c r="AA301" i="15"/>
  <c r="Y302" i="15" s="1"/>
  <c r="V86" i="21"/>
  <c r="W86" i="21" s="1"/>
  <c r="AA86" i="21" s="1"/>
  <c r="Y87" i="21" s="1"/>
  <c r="AK269" i="21"/>
  <c r="AB301" i="15"/>
  <c r="Z302" i="15" s="1"/>
  <c r="V270" i="21"/>
  <c r="W270" i="21" s="1"/>
  <c r="V422" i="21"/>
  <c r="W422" i="21" s="1"/>
  <c r="V302" i="18"/>
  <c r="W302" i="18" s="1"/>
  <c r="AK299" i="21"/>
  <c r="T119" i="5"/>
  <c r="AE118" i="5"/>
  <c r="AD118" i="5"/>
  <c r="AF118" i="5"/>
  <c r="AA118" i="5"/>
  <c r="Y119" i="5" s="1"/>
  <c r="AI119" i="5"/>
  <c r="AB118" i="5"/>
  <c r="Z119" i="5" s="1"/>
  <c r="V54" i="15"/>
  <c r="W54" i="15" s="1"/>
  <c r="AB54" i="15" s="1"/>
  <c r="Z55" i="15" s="1"/>
  <c r="AK420" i="18"/>
  <c r="AK301" i="18"/>
  <c r="V53" i="18"/>
  <c r="W53" i="18" s="1"/>
  <c r="AI54" i="18" s="1"/>
  <c r="V54" i="21"/>
  <c r="W54" i="21" s="1"/>
  <c r="AB54" i="21" s="1"/>
  <c r="Z55" i="21" s="1"/>
  <c r="V240" i="11"/>
  <c r="W240" i="11" s="1"/>
  <c r="U119" i="11"/>
  <c r="AG119" i="11" s="1"/>
  <c r="V52" i="11"/>
  <c r="W52" i="11" s="1"/>
  <c r="AH84" i="18"/>
  <c r="AJ84" i="18"/>
  <c r="U85" i="18"/>
  <c r="AG85" i="18" s="1"/>
  <c r="AK238" i="15"/>
  <c r="AH118" i="11"/>
  <c r="AJ118" i="11"/>
  <c r="AH118" i="15"/>
  <c r="AJ118" i="15"/>
  <c r="AK52" i="18"/>
  <c r="U272" i="11"/>
  <c r="AG272" i="11" s="1"/>
  <c r="AK51" i="11"/>
  <c r="AH271" i="11"/>
  <c r="AJ271" i="11"/>
  <c r="AF86" i="15"/>
  <c r="AI87" i="15"/>
  <c r="T87" i="15"/>
  <c r="AD86" i="15"/>
  <c r="AB86" i="15"/>
  <c r="Z87" i="15" s="1"/>
  <c r="AA86" i="15"/>
  <c r="Y87" i="15" s="1"/>
  <c r="AE86" i="15"/>
  <c r="V272" i="15"/>
  <c r="W272" i="15" s="1"/>
  <c r="U119" i="15"/>
  <c r="AG119" i="15" s="1"/>
  <c r="AK271" i="15"/>
  <c r="V119" i="18"/>
  <c r="W119" i="18" s="1"/>
  <c r="AK5" i="5" l="1"/>
  <c r="V6" i="5"/>
  <c r="W6" i="5" s="1"/>
  <c r="AB6" i="5" s="1"/>
  <c r="Z7" i="5" s="1"/>
  <c r="AK118" i="18"/>
  <c r="AK239" i="11"/>
  <c r="AH301" i="11"/>
  <c r="AK53" i="21"/>
  <c r="AH423" i="15"/>
  <c r="AJ301" i="11"/>
  <c r="AH421" i="11"/>
  <c r="AH118" i="21"/>
  <c r="AJ423" i="15"/>
  <c r="AJ118" i="21"/>
  <c r="AH270" i="18"/>
  <c r="AK270" i="18" s="1"/>
  <c r="AE300" i="21"/>
  <c r="AJ421" i="11"/>
  <c r="AH53" i="5"/>
  <c r="AK238" i="18"/>
  <c r="AK421" i="21"/>
  <c r="AK53" i="15"/>
  <c r="AK85" i="21"/>
  <c r="AH301" i="15"/>
  <c r="AK301" i="15" s="1"/>
  <c r="AK238" i="21"/>
  <c r="AH84" i="5"/>
  <c r="AH85" i="11"/>
  <c r="AK85" i="11" s="1"/>
  <c r="AI422" i="18"/>
  <c r="AA239" i="18"/>
  <c r="Y240" i="18" s="1"/>
  <c r="AE421" i="18"/>
  <c r="AF421" i="18"/>
  <c r="AD239" i="18"/>
  <c r="AE239" i="18"/>
  <c r="AB239" i="18"/>
  <c r="Z240" i="18" s="1"/>
  <c r="T240" i="18"/>
  <c r="U240" i="18" s="1"/>
  <c r="AG240" i="18" s="1"/>
  <c r="AA421" i="18"/>
  <c r="Y422" i="18" s="1"/>
  <c r="AF239" i="18"/>
  <c r="AI240" i="21"/>
  <c r="AJ84" i="5"/>
  <c r="T240" i="15"/>
  <c r="U240" i="15" s="1"/>
  <c r="AG240" i="15" s="1"/>
  <c r="AD239" i="15"/>
  <c r="AF239" i="15"/>
  <c r="AI240" i="15"/>
  <c r="AF300" i="21"/>
  <c r="AA239" i="15"/>
  <c r="Y240" i="15" s="1"/>
  <c r="AE239" i="15"/>
  <c r="AA300" i="21"/>
  <c r="Y301" i="21" s="1"/>
  <c r="AE86" i="21"/>
  <c r="AI301" i="21"/>
  <c r="AB86" i="21"/>
  <c r="Z87" i="21" s="1"/>
  <c r="AB300" i="21"/>
  <c r="Z301" i="21" s="1"/>
  <c r="T422" i="18"/>
  <c r="U422" i="18" s="1"/>
  <c r="AG422" i="18" s="1"/>
  <c r="AJ53" i="5"/>
  <c r="AE239" i="21"/>
  <c r="AF239" i="21"/>
  <c r="AA239" i="21"/>
  <c r="Y240" i="21" s="1"/>
  <c r="AB239" i="21"/>
  <c r="Z240" i="21" s="1"/>
  <c r="AD239" i="21"/>
  <c r="T87" i="21"/>
  <c r="U87" i="21" s="1"/>
  <c r="AG87" i="21" s="1"/>
  <c r="V86" i="11"/>
  <c r="W86" i="11" s="1"/>
  <c r="AA86" i="11" s="1"/>
  <c r="Y87" i="11" s="1"/>
  <c r="AD300" i="21"/>
  <c r="V240" i="21"/>
  <c r="W240" i="21" s="1"/>
  <c r="AA240" i="21" s="1"/>
  <c r="Y241" i="21" s="1"/>
  <c r="AI87" i="21"/>
  <c r="AE54" i="15"/>
  <c r="AD86" i="21"/>
  <c r="AA54" i="15"/>
  <c r="Y55" i="15" s="1"/>
  <c r="V272" i="11"/>
  <c r="W272" i="11" s="1"/>
  <c r="AI273" i="11" s="1"/>
  <c r="V271" i="18"/>
  <c r="W271" i="18" s="1"/>
  <c r="T272" i="18" s="1"/>
  <c r="AB421" i="18"/>
  <c r="Z422" i="18" s="1"/>
  <c r="T55" i="15"/>
  <c r="U55" i="15" s="1"/>
  <c r="AG55" i="15" s="1"/>
  <c r="T55" i="21"/>
  <c r="U55" i="21" s="1"/>
  <c r="AG55" i="21" s="1"/>
  <c r="AF86" i="21"/>
  <c r="V85" i="18"/>
  <c r="W85" i="18" s="1"/>
  <c r="AI86" i="18" s="1"/>
  <c r="AE53" i="18"/>
  <c r="AD54" i="15"/>
  <c r="AB53" i="18"/>
  <c r="Z54" i="18" s="1"/>
  <c r="T54" i="18"/>
  <c r="U54" i="18" s="1"/>
  <c r="AG54" i="18" s="1"/>
  <c r="AI55" i="15"/>
  <c r="AF54" i="15"/>
  <c r="AD54" i="21"/>
  <c r="AA53" i="18"/>
  <c r="Y54" i="18" s="1"/>
  <c r="AF53" i="18"/>
  <c r="AH118" i="5"/>
  <c r="AJ118" i="5"/>
  <c r="V54" i="5"/>
  <c r="W54" i="5" s="1"/>
  <c r="AD302" i="18"/>
  <c r="T303" i="18"/>
  <c r="AE302" i="18"/>
  <c r="AF302" i="18"/>
  <c r="AB302" i="18"/>
  <c r="Z303" i="18" s="1"/>
  <c r="AI303" i="18"/>
  <c r="AA302" i="18"/>
  <c r="Y303" i="18" s="1"/>
  <c r="AF54" i="21"/>
  <c r="AD53" i="18"/>
  <c r="V302" i="11"/>
  <c r="W302" i="11" s="1"/>
  <c r="AD302" i="11" s="1"/>
  <c r="U119" i="5"/>
  <c r="AG119" i="5" s="1"/>
  <c r="AI55" i="21"/>
  <c r="AA422" i="21"/>
  <c r="Y423" i="21" s="1"/>
  <c r="AI423" i="21"/>
  <c r="AF422" i="21"/>
  <c r="AE422" i="21"/>
  <c r="T423" i="21"/>
  <c r="AB422" i="21"/>
  <c r="Z423" i="21" s="1"/>
  <c r="AD422" i="21"/>
  <c r="AE54" i="21"/>
  <c r="V119" i="11"/>
  <c r="W119" i="11" s="1"/>
  <c r="AD119" i="11" s="1"/>
  <c r="V85" i="5"/>
  <c r="W85" i="5" s="1"/>
  <c r="U301" i="21"/>
  <c r="AG301" i="21" s="1"/>
  <c r="AE270" i="21"/>
  <c r="T271" i="21"/>
  <c r="AD270" i="21"/>
  <c r="AB270" i="21"/>
  <c r="Z271" i="21" s="1"/>
  <c r="AA270" i="21"/>
  <c r="Y271" i="21" s="1"/>
  <c r="AI271" i="21"/>
  <c r="AF270" i="21"/>
  <c r="AK271" i="11"/>
  <c r="AK118" i="11"/>
  <c r="AA54" i="21"/>
  <c r="Y55" i="21" s="1"/>
  <c r="V119" i="21"/>
  <c r="W119" i="21" s="1"/>
  <c r="AI120" i="21" s="1"/>
  <c r="AA272" i="15"/>
  <c r="Y273" i="15" s="1"/>
  <c r="AF272" i="15"/>
  <c r="AE272" i="15"/>
  <c r="T273" i="15"/>
  <c r="AD272" i="15"/>
  <c r="AI273" i="15"/>
  <c r="AB272" i="15"/>
  <c r="Z273" i="15" s="1"/>
  <c r="AH86" i="15"/>
  <c r="AJ86" i="15"/>
  <c r="AE119" i="18"/>
  <c r="AI120" i="18"/>
  <c r="AD119" i="18"/>
  <c r="AA119" i="18"/>
  <c r="Y120" i="18" s="1"/>
  <c r="AB119" i="18"/>
  <c r="Z120" i="18" s="1"/>
  <c r="AF119" i="18"/>
  <c r="T120" i="18"/>
  <c r="U87" i="15"/>
  <c r="AG87" i="15" s="1"/>
  <c r="AK118" i="15"/>
  <c r="AK84" i="18"/>
  <c r="V422" i="11"/>
  <c r="W422" i="11" s="1"/>
  <c r="V119" i="15"/>
  <c r="W119" i="15" s="1"/>
  <c r="AF52" i="11"/>
  <c r="AI53" i="11"/>
  <c r="AA52" i="11"/>
  <c r="Y53" i="11" s="1"/>
  <c r="AD52" i="11"/>
  <c r="AE52" i="11"/>
  <c r="T53" i="11"/>
  <c r="AB52" i="11"/>
  <c r="Z53" i="11" s="1"/>
  <c r="AF240" i="11"/>
  <c r="AE240" i="11"/>
  <c r="AB240" i="11"/>
  <c r="Z241" i="11" s="1"/>
  <c r="AI241" i="11"/>
  <c r="AD240" i="11"/>
  <c r="AA240" i="11"/>
  <c r="Y241" i="11" s="1"/>
  <c r="T241" i="11"/>
  <c r="V302" i="15"/>
  <c r="W302" i="15" s="1"/>
  <c r="V424" i="15"/>
  <c r="W424" i="15" s="1"/>
  <c r="T7" i="5" l="1"/>
  <c r="U7" i="5" s="1"/>
  <c r="AG7" i="5" s="1"/>
  <c r="AF6" i="5"/>
  <c r="AD6" i="5"/>
  <c r="AE6" i="5"/>
  <c r="AI7" i="5"/>
  <c r="AA6" i="5"/>
  <c r="Y7" i="5" s="1"/>
  <c r="AK301" i="11"/>
  <c r="AK53" i="5"/>
  <c r="AK421" i="11"/>
  <c r="AK118" i="21"/>
  <c r="AK423" i="15"/>
  <c r="AJ239" i="15"/>
  <c r="AA85" i="18"/>
  <c r="Y86" i="18" s="1"/>
  <c r="AD272" i="11"/>
  <c r="AE272" i="11"/>
  <c r="AB272" i="11"/>
  <c r="Z273" i="11" s="1"/>
  <c r="AJ86" i="21"/>
  <c r="AD86" i="11"/>
  <c r="AB86" i="11"/>
  <c r="Z87" i="11" s="1"/>
  <c r="AJ300" i="21"/>
  <c r="AH86" i="21"/>
  <c r="AH239" i="15"/>
  <c r="AH421" i="18"/>
  <c r="T273" i="11"/>
  <c r="U273" i="11" s="1"/>
  <c r="AG273" i="11" s="1"/>
  <c r="AF85" i="18"/>
  <c r="AA272" i="11"/>
  <c r="Y273" i="11" s="1"/>
  <c r="T86" i="18"/>
  <c r="U86" i="18" s="1"/>
  <c r="AG86" i="18" s="1"/>
  <c r="AD240" i="21"/>
  <c r="AF272" i="11"/>
  <c r="AJ421" i="18"/>
  <c r="AI87" i="11"/>
  <c r="AK84" i="5"/>
  <c r="AB302" i="11"/>
  <c r="Z303" i="11" s="1"/>
  <c r="AF119" i="11"/>
  <c r="AF86" i="11"/>
  <c r="AE271" i="18"/>
  <c r="AE86" i="11"/>
  <c r="T87" i="11"/>
  <c r="U87" i="11" s="1"/>
  <c r="AG87" i="11" s="1"/>
  <c r="AB85" i="18"/>
  <c r="Z86" i="18" s="1"/>
  <c r="AD85" i="18"/>
  <c r="AE240" i="21"/>
  <c r="AE85" i="18"/>
  <c r="AD271" i="18"/>
  <c r="AH239" i="18"/>
  <c r="AF240" i="21"/>
  <c r="AB240" i="21"/>
  <c r="Z241" i="21" s="1"/>
  <c r="AJ239" i="18"/>
  <c r="AA119" i="21"/>
  <c r="Y120" i="21" s="1"/>
  <c r="AJ53" i="18"/>
  <c r="AI241" i="21"/>
  <c r="AH300" i="21"/>
  <c r="AD119" i="21"/>
  <c r="AE119" i="21"/>
  <c r="V240" i="15"/>
  <c r="W240" i="15" s="1"/>
  <c r="T241" i="15" s="1"/>
  <c r="AF119" i="21"/>
  <c r="AH239" i="21"/>
  <c r="AJ239" i="21"/>
  <c r="T120" i="21"/>
  <c r="U120" i="21" s="1"/>
  <c r="AG120" i="21" s="1"/>
  <c r="AH54" i="15"/>
  <c r="AI303" i="11"/>
  <c r="AI272" i="18"/>
  <c r="T241" i="21"/>
  <c r="U241" i="21" s="1"/>
  <c r="AG241" i="21" s="1"/>
  <c r="AJ54" i="21"/>
  <c r="AH53" i="18"/>
  <c r="AJ54" i="15"/>
  <c r="AA271" i="18"/>
  <c r="Y272" i="18" s="1"/>
  <c r="AB271" i="18"/>
  <c r="Z272" i="18" s="1"/>
  <c r="V301" i="21"/>
  <c r="W301" i="21" s="1"/>
  <c r="AA301" i="21" s="1"/>
  <c r="Y302" i="21" s="1"/>
  <c r="AF271" i="18"/>
  <c r="AA302" i="11"/>
  <c r="Y303" i="11" s="1"/>
  <c r="T303" i="11"/>
  <c r="U303" i="11" s="1"/>
  <c r="V87" i="15"/>
  <c r="W87" i="15" s="1"/>
  <c r="AD87" i="15" s="1"/>
  <c r="AA119" i="11"/>
  <c r="Y120" i="11" s="1"/>
  <c r="V55" i="15"/>
  <c r="W55" i="15" s="1"/>
  <c r="AE55" i="15" s="1"/>
  <c r="V240" i="18"/>
  <c r="W240" i="18" s="1"/>
  <c r="AA240" i="18" s="1"/>
  <c r="Y241" i="18" s="1"/>
  <c r="AH54" i="21"/>
  <c r="AI120" i="11"/>
  <c r="AB119" i="21"/>
  <c r="Z120" i="21" s="1"/>
  <c r="T120" i="11"/>
  <c r="U120" i="11" s="1"/>
  <c r="AG120" i="11" s="1"/>
  <c r="AE119" i="11"/>
  <c r="AB119" i="11"/>
  <c r="Z120" i="11" s="1"/>
  <c r="V422" i="18"/>
  <c r="W422" i="18" s="1"/>
  <c r="AA422" i="18" s="1"/>
  <c r="Y423" i="18" s="1"/>
  <c r="V54" i="18"/>
  <c r="W54" i="18" s="1"/>
  <c r="AI55" i="18" s="1"/>
  <c r="AH422" i="21"/>
  <c r="AJ422" i="21"/>
  <c r="AH270" i="21"/>
  <c r="AJ270" i="21"/>
  <c r="AF85" i="5"/>
  <c r="AI86" i="5"/>
  <c r="AE85" i="5"/>
  <c r="AD85" i="5"/>
  <c r="AB85" i="5"/>
  <c r="Z86" i="5" s="1"/>
  <c r="T86" i="5"/>
  <c r="AA85" i="5"/>
  <c r="Y86" i="5" s="1"/>
  <c r="V119" i="5"/>
  <c r="W119" i="5" s="1"/>
  <c r="AK118" i="5"/>
  <c r="U271" i="21"/>
  <c r="AG271" i="21" s="1"/>
  <c r="U423" i="21"/>
  <c r="AG423" i="21" s="1"/>
  <c r="AF302" i="11"/>
  <c r="AE302" i="11"/>
  <c r="AJ302" i="11" s="1"/>
  <c r="U303" i="18"/>
  <c r="AG303" i="18" s="1"/>
  <c r="AH302" i="18"/>
  <c r="AJ302" i="18"/>
  <c r="U272" i="18"/>
  <c r="AG272" i="18" s="1"/>
  <c r="AF54" i="5"/>
  <c r="AB54" i="5"/>
  <c r="Z55" i="5" s="1"/>
  <c r="AA54" i="5"/>
  <c r="Y55" i="5" s="1"/>
  <c r="AI55" i="5"/>
  <c r="T55" i="5"/>
  <c r="AD54" i="5"/>
  <c r="AE54" i="5"/>
  <c r="V55" i="21"/>
  <c r="W55" i="21" s="1"/>
  <c r="AK86" i="15"/>
  <c r="AJ119" i="18"/>
  <c r="AH119" i="18"/>
  <c r="AH272" i="15"/>
  <c r="AJ272" i="15"/>
  <c r="U241" i="11"/>
  <c r="AG241" i="11" s="1"/>
  <c r="AE119" i="15"/>
  <c r="AD119" i="15"/>
  <c r="T120" i="15"/>
  <c r="AF119" i="15"/>
  <c r="AI120" i="15"/>
  <c r="AB119" i="15"/>
  <c r="Z120" i="15" s="1"/>
  <c r="AA119" i="15"/>
  <c r="Y120" i="15" s="1"/>
  <c r="AE424" i="15"/>
  <c r="AA424" i="15"/>
  <c r="Y425" i="15" s="1"/>
  <c r="AD424" i="15"/>
  <c r="AB424" i="15"/>
  <c r="Z425" i="15" s="1"/>
  <c r="AI425" i="15"/>
  <c r="AF424" i="15"/>
  <c r="T425" i="15"/>
  <c r="AH240" i="11"/>
  <c r="AJ240" i="11"/>
  <c r="U53" i="11"/>
  <c r="AG53" i="11" s="1"/>
  <c r="U273" i="15"/>
  <c r="AG273" i="15" s="1"/>
  <c r="AH52" i="11"/>
  <c r="AJ52" i="11"/>
  <c r="AI423" i="11"/>
  <c r="AD422" i="11"/>
  <c r="AE422" i="11"/>
  <c r="AF422" i="11"/>
  <c r="T423" i="11"/>
  <c r="AB422" i="11"/>
  <c r="Z423" i="11" s="1"/>
  <c r="AA422" i="11"/>
  <c r="Y423" i="11" s="1"/>
  <c r="T303" i="15"/>
  <c r="AD302" i="15"/>
  <c r="AF302" i="15"/>
  <c r="AE302" i="15"/>
  <c r="AB302" i="15"/>
  <c r="Z303" i="15" s="1"/>
  <c r="AI303" i="15"/>
  <c r="AA302" i="15"/>
  <c r="Y303" i="15" s="1"/>
  <c r="U120" i="18"/>
  <c r="AG120" i="18" s="1"/>
  <c r="V87" i="21"/>
  <c r="W87" i="21" s="1"/>
  <c r="V7" i="5" l="1"/>
  <c r="W7" i="5" s="1"/>
  <c r="AD7" i="5" s="1"/>
  <c r="AJ6" i="5"/>
  <c r="AH6" i="5"/>
  <c r="AK421" i="18"/>
  <c r="AK53" i="18"/>
  <c r="AJ86" i="11"/>
  <c r="AK86" i="21"/>
  <c r="AJ272" i="11"/>
  <c r="AF55" i="15"/>
  <c r="T56" i="15"/>
  <c r="U56" i="15" s="1"/>
  <c r="AG56" i="15" s="1"/>
  <c r="AH272" i="11"/>
  <c r="AK239" i="15"/>
  <c r="AE87" i="15"/>
  <c r="AJ87" i="15" s="1"/>
  <c r="AK300" i="21"/>
  <c r="AE240" i="18"/>
  <c r="AH119" i="11"/>
  <c r="AH86" i="11"/>
  <c r="AJ119" i="21"/>
  <c r="AD240" i="15"/>
  <c r="AF240" i="15"/>
  <c r="AB55" i="15"/>
  <c r="Z56" i="15" s="1"/>
  <c r="AJ271" i="18"/>
  <c r="AI302" i="21"/>
  <c r="AD301" i="21"/>
  <c r="AH85" i="18"/>
  <c r="AJ240" i="21"/>
  <c r="AJ119" i="11"/>
  <c r="AF301" i="21"/>
  <c r="AK239" i="18"/>
  <c r="AK54" i="21"/>
  <c r="AB301" i="21"/>
  <c r="Z302" i="21" s="1"/>
  <c r="AB87" i="15"/>
  <c r="Z88" i="15" s="1"/>
  <c r="AF87" i="15"/>
  <c r="AI56" i="15"/>
  <c r="AE240" i="15"/>
  <c r="AJ85" i="18"/>
  <c r="AA240" i="15"/>
  <c r="Y241" i="15" s="1"/>
  <c r="AH119" i="21"/>
  <c r="AH240" i="21"/>
  <c r="AH302" i="11"/>
  <c r="AK302" i="11" s="1"/>
  <c r="AD55" i="15"/>
  <c r="AA55" i="15"/>
  <c r="Y56" i="15" s="1"/>
  <c r="AI423" i="18"/>
  <c r="AH271" i="18"/>
  <c r="AI88" i="15"/>
  <c r="T241" i="18"/>
  <c r="U241" i="18" s="1"/>
  <c r="AG241" i="18" s="1"/>
  <c r="AI241" i="18"/>
  <c r="AE301" i="21"/>
  <c r="AK54" i="15"/>
  <c r="AI241" i="15"/>
  <c r="AF240" i="18"/>
  <c r="AB240" i="15"/>
  <c r="Z241" i="15" s="1"/>
  <c r="AE422" i="18"/>
  <c r="T302" i="21"/>
  <c r="U302" i="21" s="1"/>
  <c r="AG302" i="21" s="1"/>
  <c r="AD240" i="18"/>
  <c r="AB240" i="18"/>
  <c r="Z241" i="18" s="1"/>
  <c r="AK239" i="21"/>
  <c r="AA54" i="18"/>
  <c r="Y55" i="18" s="1"/>
  <c r="AA87" i="15"/>
  <c r="Y88" i="15" s="1"/>
  <c r="T88" i="15"/>
  <c r="U88" i="15" s="1"/>
  <c r="AG88" i="15" s="1"/>
  <c r="AB54" i="18"/>
  <c r="Z55" i="18" s="1"/>
  <c r="AD54" i="18"/>
  <c r="AG303" i="11"/>
  <c r="V303" i="11"/>
  <c r="W303" i="11" s="1"/>
  <c r="AI304" i="11" s="1"/>
  <c r="V273" i="11"/>
  <c r="W273" i="11" s="1"/>
  <c r="AB273" i="11" s="1"/>
  <c r="Z274" i="11" s="1"/>
  <c r="V120" i="18"/>
  <c r="W120" i="18" s="1"/>
  <c r="AA120" i="18" s="1"/>
  <c r="Y121" i="18" s="1"/>
  <c r="AF54" i="18"/>
  <c r="V86" i="18"/>
  <c r="W86" i="18" s="1"/>
  <c r="T87" i="18" s="1"/>
  <c r="T55" i="18"/>
  <c r="U55" i="18" s="1"/>
  <c r="AG55" i="18" s="1"/>
  <c r="T423" i="18"/>
  <c r="U423" i="18" s="1"/>
  <c r="AG423" i="18" s="1"/>
  <c r="V273" i="15"/>
  <c r="W273" i="15" s="1"/>
  <c r="AF273" i="15" s="1"/>
  <c r="AE54" i="18"/>
  <c r="AF422" i="18"/>
  <c r="AB422" i="18"/>
  <c r="Z423" i="18" s="1"/>
  <c r="AD422" i="18"/>
  <c r="V241" i="11"/>
  <c r="W241" i="11" s="1"/>
  <c r="AF241" i="11" s="1"/>
  <c r="V272" i="18"/>
  <c r="W272" i="18" s="1"/>
  <c r="AA272" i="18" s="1"/>
  <c r="Y273" i="18" s="1"/>
  <c r="V241" i="21"/>
  <c r="W241" i="21" s="1"/>
  <c r="V423" i="21"/>
  <c r="W423" i="21" s="1"/>
  <c r="AH54" i="5"/>
  <c r="AJ54" i="5"/>
  <c r="AK302" i="18"/>
  <c r="V271" i="21"/>
  <c r="W271" i="21" s="1"/>
  <c r="AK270" i="21"/>
  <c r="AK422" i="21"/>
  <c r="U55" i="5"/>
  <c r="AG55" i="5" s="1"/>
  <c r="U86" i="5"/>
  <c r="AG86" i="5" s="1"/>
  <c r="V303" i="18"/>
  <c r="W303" i="18" s="1"/>
  <c r="AD119" i="5"/>
  <c r="T120" i="5"/>
  <c r="AA119" i="5"/>
  <c r="Y120" i="5" s="1"/>
  <c r="AF119" i="5"/>
  <c r="AI120" i="5"/>
  <c r="AB119" i="5"/>
  <c r="Z120" i="5" s="1"/>
  <c r="AE119" i="5"/>
  <c r="AH85" i="5"/>
  <c r="AJ85" i="5"/>
  <c r="T88" i="21"/>
  <c r="AE87" i="21"/>
  <c r="AD87" i="21"/>
  <c r="AI88" i="21"/>
  <c r="AF87" i="21"/>
  <c r="AB87" i="21"/>
  <c r="Z88" i="21" s="1"/>
  <c r="AA87" i="21"/>
  <c r="Y88" i="21" s="1"/>
  <c r="AK52" i="11"/>
  <c r="U120" i="15"/>
  <c r="AG120" i="15" s="1"/>
  <c r="U241" i="15"/>
  <c r="AG241" i="15" s="1"/>
  <c r="AH422" i="11"/>
  <c r="AJ422" i="11"/>
  <c r="AK240" i="11"/>
  <c r="AH119" i="15"/>
  <c r="AJ119" i="15"/>
  <c r="U425" i="15"/>
  <c r="AG425" i="15" s="1"/>
  <c r="AI56" i="21"/>
  <c r="AD55" i="21"/>
  <c r="AA55" i="21"/>
  <c r="Y56" i="21" s="1"/>
  <c r="AF55" i="21"/>
  <c r="T56" i="21"/>
  <c r="AE55" i="21"/>
  <c r="AB55" i="21"/>
  <c r="Z56" i="21" s="1"/>
  <c r="U423" i="11"/>
  <c r="AG423" i="11" s="1"/>
  <c r="AH302" i="15"/>
  <c r="AJ302" i="15"/>
  <c r="V120" i="21"/>
  <c r="W120" i="21" s="1"/>
  <c r="U303" i="15"/>
  <c r="AG303" i="15" s="1"/>
  <c r="V120" i="11"/>
  <c r="W120" i="11" s="1"/>
  <c r="AI428" i="15"/>
  <c r="AI432" i="15"/>
  <c r="AI430" i="15"/>
  <c r="V53" i="11"/>
  <c r="W53" i="11" s="1"/>
  <c r="AJ424" i="15"/>
  <c r="AH424" i="15"/>
  <c r="AK272" i="15"/>
  <c r="AK119" i="18"/>
  <c r="V87" i="11"/>
  <c r="W87" i="11" s="1"/>
  <c r="AF7" i="5" l="1"/>
  <c r="AB7" i="5"/>
  <c r="Z8" i="5" s="1"/>
  <c r="AA7" i="5"/>
  <c r="Y8" i="5" s="1"/>
  <c r="AI8" i="5"/>
  <c r="AE7" i="5"/>
  <c r="AJ7" i="5" s="1"/>
  <c r="T8" i="5"/>
  <c r="U8" i="5" s="1"/>
  <c r="AG8" i="5" s="1"/>
  <c r="AK6" i="5"/>
  <c r="AK272" i="11"/>
  <c r="AK86" i="11"/>
  <c r="AH240" i="15"/>
  <c r="AB303" i="11"/>
  <c r="Z304" i="11" s="1"/>
  <c r="AH55" i="15"/>
  <c r="AK119" i="21"/>
  <c r="AB120" i="18"/>
  <c r="Z121" i="18" s="1"/>
  <c r="AJ240" i="18"/>
  <c r="AH87" i="15"/>
  <c r="AK87" i="15" s="1"/>
  <c r="AK240" i="21"/>
  <c r="AE86" i="18"/>
  <c r="AK119" i="11"/>
  <c r="AI87" i="18"/>
  <c r="AK85" i="18"/>
  <c r="AJ240" i="15"/>
  <c r="AD303" i="11"/>
  <c r="AK271" i="18"/>
  <c r="AJ301" i="21"/>
  <c r="AE120" i="18"/>
  <c r="AF120" i="18"/>
  <c r="T304" i="11"/>
  <c r="U304" i="11" s="1"/>
  <c r="AG304" i="11" s="1"/>
  <c r="AB86" i="18"/>
  <c r="Z87" i="18" s="1"/>
  <c r="AD86" i="18"/>
  <c r="AJ55" i="15"/>
  <c r="AF86" i="18"/>
  <c r="AA86" i="18"/>
  <c r="Y87" i="18" s="1"/>
  <c r="AD120" i="18"/>
  <c r="AH301" i="21"/>
  <c r="T274" i="15"/>
  <c r="U274" i="15" s="1"/>
  <c r="AG274" i="15" s="1"/>
  <c r="AA303" i="11"/>
  <c r="Y304" i="11" s="1"/>
  <c r="T274" i="11"/>
  <c r="U274" i="11" s="1"/>
  <c r="AG274" i="11" s="1"/>
  <c r="AE303" i="11"/>
  <c r="AI274" i="11"/>
  <c r="AI281" i="11" s="1"/>
  <c r="AF303" i="11"/>
  <c r="AH240" i="18"/>
  <c r="AE241" i="11"/>
  <c r="T242" i="11"/>
  <c r="U242" i="11" s="1"/>
  <c r="AG242" i="11" s="1"/>
  <c r="AE273" i="11"/>
  <c r="AF273" i="11"/>
  <c r="AJ422" i="18"/>
  <c r="AB241" i="11"/>
  <c r="Z242" i="11" s="1"/>
  <c r="AA273" i="11"/>
  <c r="Y274" i="11" s="1"/>
  <c r="AH422" i="18"/>
  <c r="AJ54" i="18"/>
  <c r="AH54" i="18"/>
  <c r="V55" i="18"/>
  <c r="W55" i="18" s="1"/>
  <c r="AA55" i="18" s="1"/>
  <c r="Y56" i="18" s="1"/>
  <c r="V241" i="15"/>
  <c r="W241" i="15" s="1"/>
  <c r="AB241" i="15" s="1"/>
  <c r="Z242" i="15" s="1"/>
  <c r="V241" i="18"/>
  <c r="W241" i="18" s="1"/>
  <c r="AB241" i="18" s="1"/>
  <c r="Z242" i="18" s="1"/>
  <c r="AB273" i="15"/>
  <c r="Z274" i="15" s="1"/>
  <c r="AE272" i="18"/>
  <c r="AD273" i="11"/>
  <c r="AD273" i="15"/>
  <c r="V88" i="15"/>
  <c r="W88" i="15" s="1"/>
  <c r="AD88" i="15" s="1"/>
  <c r="AI121" i="18"/>
  <c r="AI128" i="18" s="1"/>
  <c r="AE273" i="15"/>
  <c r="V55" i="5"/>
  <c r="W55" i="5" s="1"/>
  <c r="AD55" i="5" s="1"/>
  <c r="V302" i="21"/>
  <c r="W302" i="21" s="1"/>
  <c r="AA302" i="21" s="1"/>
  <c r="Y303" i="21" s="1"/>
  <c r="AI273" i="18"/>
  <c r="AI242" i="11"/>
  <c r="T121" i="18"/>
  <c r="U121" i="18" s="1"/>
  <c r="AG121" i="18" s="1"/>
  <c r="T273" i="18"/>
  <c r="U273" i="18" s="1"/>
  <c r="AG273" i="18" s="1"/>
  <c r="AK422" i="11"/>
  <c r="AA241" i="11"/>
  <c r="Y242" i="11" s="1"/>
  <c r="AA273" i="15"/>
  <c r="Y274" i="15" s="1"/>
  <c r="AB272" i="18"/>
  <c r="Z273" i="18" s="1"/>
  <c r="AD241" i="11"/>
  <c r="AI274" i="15"/>
  <c r="AI281" i="15" s="1"/>
  <c r="AK85" i="5"/>
  <c r="AF272" i="18"/>
  <c r="AH119" i="5"/>
  <c r="AD272" i="18"/>
  <c r="V56" i="15"/>
  <c r="W56" i="15" s="1"/>
  <c r="AI57" i="15" s="1"/>
  <c r="V423" i="11"/>
  <c r="W423" i="11" s="1"/>
  <c r="AE423" i="11" s="1"/>
  <c r="V86" i="5"/>
  <c r="W86" i="5" s="1"/>
  <c r="T87" i="5" s="1"/>
  <c r="AB423" i="21"/>
  <c r="Z424" i="21" s="1"/>
  <c r="AA423" i="21"/>
  <c r="Y424" i="21" s="1"/>
  <c r="AF423" i="21"/>
  <c r="AD423" i="21"/>
  <c r="T424" i="21"/>
  <c r="AI424" i="21"/>
  <c r="AE423" i="21"/>
  <c r="AJ119" i="5"/>
  <c r="T272" i="21"/>
  <c r="AF271" i="21"/>
  <c r="AE271" i="21"/>
  <c r="AD271" i="21"/>
  <c r="AI272" i="21"/>
  <c r="AA271" i="21"/>
  <c r="Y272" i="21" s="1"/>
  <c r="AB271" i="21"/>
  <c r="Z272" i="21" s="1"/>
  <c r="AK54" i="5"/>
  <c r="AA241" i="21"/>
  <c r="Y242" i="21" s="1"/>
  <c r="AF241" i="21"/>
  <c r="AD241" i="21"/>
  <c r="AE241" i="21"/>
  <c r="AI242" i="21"/>
  <c r="AB241" i="21"/>
  <c r="Z242" i="21" s="1"/>
  <c r="T242" i="21"/>
  <c r="AI304" i="18"/>
  <c r="AA303" i="18"/>
  <c r="Y304" i="18" s="1"/>
  <c r="AF303" i="18"/>
  <c r="T304" i="18"/>
  <c r="AB303" i="18"/>
  <c r="Z304" i="18" s="1"/>
  <c r="AE303" i="18"/>
  <c r="AD303" i="18"/>
  <c r="U120" i="5"/>
  <c r="AG120" i="5" s="1"/>
  <c r="V423" i="18"/>
  <c r="W423" i="18" s="1"/>
  <c r="AK302" i="15"/>
  <c r="AG432" i="15"/>
  <c r="AG428" i="15"/>
  <c r="AG430" i="15"/>
  <c r="T88" i="11"/>
  <c r="AI88" i="11"/>
  <c r="AA87" i="11"/>
  <c r="Y88" i="11" s="1"/>
  <c r="AF87" i="11"/>
  <c r="AE87" i="11"/>
  <c r="AB87" i="11"/>
  <c r="Z88" i="11" s="1"/>
  <c r="AD87" i="11"/>
  <c r="AF120" i="11"/>
  <c r="AI121" i="11"/>
  <c r="T121" i="11"/>
  <c r="AE120" i="11"/>
  <c r="AD120" i="11"/>
  <c r="AA120" i="11"/>
  <c r="Y121" i="11" s="1"/>
  <c r="AB120" i="11"/>
  <c r="Z121" i="11" s="1"/>
  <c r="AA120" i="21"/>
  <c r="Y121" i="21" s="1"/>
  <c r="AF120" i="21"/>
  <c r="AD120" i="21"/>
  <c r="AE120" i="21"/>
  <c r="AB120" i="21"/>
  <c r="Z121" i="21" s="1"/>
  <c r="AI121" i="21"/>
  <c r="T121" i="21"/>
  <c r="U56" i="21"/>
  <c r="AG56" i="21" s="1"/>
  <c r="U87" i="18"/>
  <c r="AG87" i="18" s="1"/>
  <c r="AK119" i="15"/>
  <c r="V120" i="15"/>
  <c r="W120" i="15" s="1"/>
  <c r="AH55" i="21"/>
  <c r="AJ55" i="21"/>
  <c r="AH87" i="21"/>
  <c r="AJ87" i="21"/>
  <c r="AK424" i="15"/>
  <c r="AI54" i="11"/>
  <c r="AA53" i="11"/>
  <c r="Y54" i="11" s="1"/>
  <c r="AD53" i="11"/>
  <c r="T54" i="11"/>
  <c r="AB53" i="11"/>
  <c r="Z54" i="11" s="1"/>
  <c r="AE53" i="11"/>
  <c r="AF53" i="11"/>
  <c r="V303" i="15"/>
  <c r="W303" i="15" s="1"/>
  <c r="V425" i="15"/>
  <c r="W425" i="15" s="1"/>
  <c r="U88" i="21"/>
  <c r="AG88" i="21" s="1"/>
  <c r="AH7" i="5" l="1"/>
  <c r="AK7" i="5" s="1"/>
  <c r="V8" i="5"/>
  <c r="W8" i="5" s="1"/>
  <c r="AI9" i="5" s="1"/>
  <c r="AJ86" i="18"/>
  <c r="AI124" i="18"/>
  <c r="AH86" i="18"/>
  <c r="AI279" i="11"/>
  <c r="AK55" i="15"/>
  <c r="AK240" i="15"/>
  <c r="AK240" i="18"/>
  <c r="AF88" i="15"/>
  <c r="T89" i="15"/>
  <c r="U89" i="15" s="1"/>
  <c r="AG89" i="15" s="1"/>
  <c r="AB423" i="11"/>
  <c r="Z424" i="11" s="1"/>
  <c r="AB88" i="15"/>
  <c r="Z89" i="15" s="1"/>
  <c r="AJ303" i="11"/>
  <c r="AJ120" i="18"/>
  <c r="AI277" i="11"/>
  <c r="AH120" i="18"/>
  <c r="AF241" i="18"/>
  <c r="AE88" i="15"/>
  <c r="AJ88" i="15" s="1"/>
  <c r="AA88" i="15"/>
  <c r="Y89" i="15" s="1"/>
  <c r="AI242" i="15"/>
  <c r="AA241" i="18"/>
  <c r="Y242" i="18" s="1"/>
  <c r="AK54" i="18"/>
  <c r="AE241" i="18"/>
  <c r="AI277" i="15"/>
  <c r="AI279" i="15"/>
  <c r="AB56" i="15"/>
  <c r="Z57" i="15" s="1"/>
  <c r="AK301" i="21"/>
  <c r="T242" i="15"/>
  <c r="U242" i="15" s="1"/>
  <c r="AG242" i="15" s="1"/>
  <c r="AD241" i="15"/>
  <c r="AH273" i="11"/>
  <c r="T57" i="15"/>
  <c r="U57" i="15" s="1"/>
  <c r="AG57" i="15" s="1"/>
  <c r="AD56" i="15"/>
  <c r="AJ241" i="11"/>
  <c r="AE241" i="15"/>
  <c r="AH303" i="11"/>
  <c r="AA56" i="15"/>
  <c r="Y57" i="15" s="1"/>
  <c r="T56" i="5"/>
  <c r="U56" i="5" s="1"/>
  <c r="AG56" i="5" s="1"/>
  <c r="AA423" i="11"/>
  <c r="Y424" i="11" s="1"/>
  <c r="AF423" i="11"/>
  <c r="AD423" i="11"/>
  <c r="AA86" i="5"/>
  <c r="Y87" i="5" s="1"/>
  <c r="AK422" i="18"/>
  <c r="AE56" i="15"/>
  <c r="AJ273" i="15"/>
  <c r="AD241" i="18"/>
  <c r="AJ273" i="11"/>
  <c r="AF56" i="15"/>
  <c r="AF55" i="18"/>
  <c r="AH241" i="11"/>
  <c r="AI56" i="18"/>
  <c r="AA55" i="5"/>
  <c r="Y56" i="5" s="1"/>
  <c r="AD55" i="18"/>
  <c r="AB55" i="18"/>
  <c r="Z56" i="18" s="1"/>
  <c r="AB302" i="21"/>
  <c r="Z303" i="21" s="1"/>
  <c r="AI303" i="21"/>
  <c r="AB55" i="5"/>
  <c r="Z56" i="5" s="1"/>
  <c r="AH272" i="18"/>
  <c r="AE55" i="5"/>
  <c r="AJ55" i="5" s="1"/>
  <c r="AH273" i="15"/>
  <c r="AI89" i="15"/>
  <c r="AI94" i="15" s="1"/>
  <c r="T424" i="11"/>
  <c r="U424" i="11" s="1"/>
  <c r="AG424" i="11" s="1"/>
  <c r="AF241" i="15"/>
  <c r="AE55" i="18"/>
  <c r="T242" i="18"/>
  <c r="U242" i="18" s="1"/>
  <c r="AG242" i="18" s="1"/>
  <c r="T56" i="18"/>
  <c r="U56" i="18" s="1"/>
  <c r="AG56" i="18" s="1"/>
  <c r="AB86" i="5"/>
  <c r="Z87" i="5" s="1"/>
  <c r="AI424" i="11"/>
  <c r="AA241" i="15"/>
  <c r="Y242" i="15" s="1"/>
  <c r="AI242" i="18"/>
  <c r="AE86" i="5"/>
  <c r="AE302" i="21"/>
  <c r="AD86" i="5"/>
  <c r="AI87" i="5"/>
  <c r="AI126" i="18"/>
  <c r="AF86" i="5"/>
  <c r="AJ272" i="18"/>
  <c r="V88" i="21"/>
  <c r="W88" i="21" s="1"/>
  <c r="AD88" i="21" s="1"/>
  <c r="V274" i="15"/>
  <c r="W274" i="15" s="1"/>
  <c r="AB274" i="15" s="1"/>
  <c r="AI56" i="5"/>
  <c r="AF55" i="5"/>
  <c r="AF302" i="21"/>
  <c r="T303" i="21"/>
  <c r="U303" i="21" s="1"/>
  <c r="AG303" i="21" s="1"/>
  <c r="AD302" i="21"/>
  <c r="AK119" i="5"/>
  <c r="V87" i="18"/>
  <c r="W87" i="18" s="1"/>
  <c r="AD87" i="18" s="1"/>
  <c r="U272" i="21"/>
  <c r="AG272" i="21" s="1"/>
  <c r="AH303" i="18"/>
  <c r="AJ303" i="18"/>
  <c r="U87" i="5"/>
  <c r="AG87" i="5" s="1"/>
  <c r="V274" i="11"/>
  <c r="W274" i="11" s="1"/>
  <c r="AF274" i="11" s="1"/>
  <c r="T424" i="18"/>
  <c r="AB423" i="18"/>
  <c r="Z424" i="18" s="1"/>
  <c r="AD423" i="18"/>
  <c r="AE423" i="18"/>
  <c r="AA423" i="18"/>
  <c r="Y424" i="18" s="1"/>
  <c r="AI424" i="18"/>
  <c r="AF423" i="18"/>
  <c r="AH241" i="21"/>
  <c r="AJ241" i="21"/>
  <c r="V56" i="21"/>
  <c r="W56" i="21" s="1"/>
  <c r="AI57" i="21" s="1"/>
  <c r="V120" i="5"/>
  <c r="W120" i="5" s="1"/>
  <c r="U304" i="18"/>
  <c r="AG304" i="18" s="1"/>
  <c r="V273" i="18"/>
  <c r="W273" i="18" s="1"/>
  <c r="AH271" i="21"/>
  <c r="AJ271" i="21"/>
  <c r="U424" i="21"/>
  <c r="AG424" i="21" s="1"/>
  <c r="AH423" i="21"/>
  <c r="AJ423" i="21"/>
  <c r="U242" i="21"/>
  <c r="AG242" i="21" s="1"/>
  <c r="V121" i="18"/>
  <c r="W121" i="18" s="1"/>
  <c r="AA121" i="18" s="1"/>
  <c r="V304" i="11"/>
  <c r="W304" i="11" s="1"/>
  <c r="U121" i="11"/>
  <c r="AG121" i="11" s="1"/>
  <c r="U88" i="11"/>
  <c r="AG88" i="11" s="1"/>
  <c r="AI126" i="11"/>
  <c r="AI128" i="11"/>
  <c r="AI124" i="11"/>
  <c r="U54" i="11"/>
  <c r="AG54" i="11" s="1"/>
  <c r="AH53" i="11"/>
  <c r="AJ53" i="11"/>
  <c r="AG281" i="15"/>
  <c r="AG279" i="15"/>
  <c r="AG277" i="15"/>
  <c r="AK87" i="21"/>
  <c r="AH87" i="11"/>
  <c r="AJ87" i="11"/>
  <c r="AF425" i="15"/>
  <c r="AE425" i="15"/>
  <c r="AB425" i="15"/>
  <c r="AA425" i="15"/>
  <c r="AD425" i="15"/>
  <c r="AA303" i="15"/>
  <c r="Y304" i="15" s="1"/>
  <c r="AD303" i="15"/>
  <c r="T304" i="15"/>
  <c r="AI304" i="15"/>
  <c r="AF303" i="15"/>
  <c r="AE303" i="15"/>
  <c r="AB303" i="15"/>
  <c r="Z304" i="15" s="1"/>
  <c r="AI62" i="15"/>
  <c r="AI64" i="15"/>
  <c r="AI60" i="15"/>
  <c r="U121" i="21"/>
  <c r="AG121" i="21" s="1"/>
  <c r="V242" i="11"/>
  <c r="W242" i="11" s="1"/>
  <c r="AG277" i="11"/>
  <c r="AG279" i="11"/>
  <c r="AG281" i="11"/>
  <c r="AI128" i="21"/>
  <c r="AI126" i="21"/>
  <c r="AI124" i="21"/>
  <c r="AG126" i="18"/>
  <c r="AG128" i="18"/>
  <c r="AG124" i="18"/>
  <c r="AK55" i="21"/>
  <c r="AE120" i="15"/>
  <c r="T121" i="15"/>
  <c r="AD120" i="15"/>
  <c r="AI121" i="15"/>
  <c r="AB120" i="15"/>
  <c r="Z121" i="15" s="1"/>
  <c r="AA120" i="15"/>
  <c r="Y121" i="15" s="1"/>
  <c r="AF120" i="15"/>
  <c r="AH120" i="11"/>
  <c r="AJ120" i="11"/>
  <c r="AH120" i="21"/>
  <c r="AJ120" i="21"/>
  <c r="AA8" i="5" l="1"/>
  <c r="Y9" i="5" s="1"/>
  <c r="AF8" i="5"/>
  <c r="AB8" i="5"/>
  <c r="Z9" i="5" s="1"/>
  <c r="T9" i="5"/>
  <c r="U9" i="5" s="1"/>
  <c r="AG9" i="5" s="1"/>
  <c r="AE8" i="5"/>
  <c r="AD8" i="5"/>
  <c r="AK241" i="11"/>
  <c r="AK86" i="18"/>
  <c r="AH88" i="15"/>
  <c r="AK88" i="15" s="1"/>
  <c r="AK120" i="18"/>
  <c r="AJ241" i="15"/>
  <c r="AI96" i="15"/>
  <c r="AI92" i="15"/>
  <c r="AH423" i="11"/>
  <c r="AK303" i="11"/>
  <c r="AK273" i="11"/>
  <c r="AH241" i="15"/>
  <c r="AJ423" i="11"/>
  <c r="AJ241" i="18"/>
  <c r="AE88" i="21"/>
  <c r="AJ88" i="21" s="1"/>
  <c r="AF88" i="21"/>
  <c r="AA88" i="21"/>
  <c r="Y89" i="21" s="1"/>
  <c r="AB88" i="21"/>
  <c r="Z89" i="21" s="1"/>
  <c r="AK273" i="15"/>
  <c r="AH241" i="18"/>
  <c r="AB87" i="18"/>
  <c r="Z88" i="18" s="1"/>
  <c r="AI89" i="21"/>
  <c r="AI94" i="21" s="1"/>
  <c r="AE274" i="15"/>
  <c r="AE281" i="15" s="1"/>
  <c r="AH56" i="15"/>
  <c r="AH55" i="18"/>
  <c r="AI88" i="18"/>
  <c r="AH55" i="5"/>
  <c r="AK55" i="5" s="1"/>
  <c r="AA87" i="18"/>
  <c r="Y88" i="18" s="1"/>
  <c r="AE87" i="18"/>
  <c r="AJ87" i="18" s="1"/>
  <c r="T89" i="21"/>
  <c r="U89" i="21" s="1"/>
  <c r="AG89" i="21" s="1"/>
  <c r="T88" i="18"/>
  <c r="U88" i="18" s="1"/>
  <c r="AG88" i="18" s="1"/>
  <c r="AJ56" i="15"/>
  <c r="AJ55" i="18"/>
  <c r="AE274" i="11"/>
  <c r="AE281" i="11" s="1"/>
  <c r="AF87" i="18"/>
  <c r="AH86" i="5"/>
  <c r="AF274" i="15"/>
  <c r="AF281" i="15" s="1"/>
  <c r="AF56" i="21"/>
  <c r="AA274" i="15"/>
  <c r="AE56" i="21"/>
  <c r="AB56" i="21"/>
  <c r="Z57" i="21" s="1"/>
  <c r="AJ86" i="5"/>
  <c r="AK272" i="18"/>
  <c r="AB274" i="11"/>
  <c r="AD274" i="11"/>
  <c r="AA274" i="11"/>
  <c r="AD274" i="15"/>
  <c r="AD277" i="15" s="1"/>
  <c r="AD56" i="21"/>
  <c r="V303" i="21"/>
  <c r="W303" i="21" s="1"/>
  <c r="AE303" i="21" s="1"/>
  <c r="AD121" i="18"/>
  <c r="AD128" i="18" s="1"/>
  <c r="V424" i="21"/>
  <c r="W424" i="21" s="1"/>
  <c r="AD424" i="21" s="1"/>
  <c r="AH302" i="21"/>
  <c r="T57" i="21"/>
  <c r="U57" i="21" s="1"/>
  <c r="AG57" i="21" s="1"/>
  <c r="AJ302" i="21"/>
  <c r="AA56" i="21"/>
  <c r="Y57" i="21" s="1"/>
  <c r="V242" i="18"/>
  <c r="W242" i="18" s="1"/>
  <c r="AE242" i="18" s="1"/>
  <c r="V272" i="21"/>
  <c r="W272" i="21" s="1"/>
  <c r="AD272" i="21" s="1"/>
  <c r="V242" i="15"/>
  <c r="W242" i="15" s="1"/>
  <c r="AA242" i="15" s="1"/>
  <c r="Y243" i="15" s="1"/>
  <c r="V88" i="11"/>
  <c r="W88" i="11" s="1"/>
  <c r="AA88" i="11" s="1"/>
  <c r="Y89" i="11" s="1"/>
  <c r="AF121" i="18"/>
  <c r="AF128" i="18" s="1"/>
  <c r="V242" i="21"/>
  <c r="W242" i="21" s="1"/>
  <c r="AK423" i="21"/>
  <c r="AK271" i="21"/>
  <c r="AH423" i="18"/>
  <c r="AJ423" i="18"/>
  <c r="T121" i="5"/>
  <c r="AI121" i="5"/>
  <c r="AD120" i="5"/>
  <c r="AA120" i="5"/>
  <c r="Y121" i="5" s="1"/>
  <c r="AB120" i="5"/>
  <c r="Z121" i="5" s="1"/>
  <c r="AE120" i="5"/>
  <c r="AF120" i="5"/>
  <c r="AK241" i="21"/>
  <c r="AB121" i="18"/>
  <c r="V54" i="11"/>
  <c r="W54" i="11" s="1"/>
  <c r="AD54" i="11" s="1"/>
  <c r="U424" i="18"/>
  <c r="AG424" i="18" s="1"/>
  <c r="V89" i="15"/>
  <c r="W89" i="15" s="1"/>
  <c r="AA89" i="15" s="1"/>
  <c r="V424" i="11"/>
  <c r="W424" i="11" s="1"/>
  <c r="T425" i="11" s="1"/>
  <c r="AK303" i="18"/>
  <c r="V56" i="5"/>
  <c r="W56" i="5" s="1"/>
  <c r="AB273" i="18"/>
  <c r="Z274" i="18" s="1"/>
  <c r="T274" i="18"/>
  <c r="AD273" i="18"/>
  <c r="AE273" i="18"/>
  <c r="AF273" i="18"/>
  <c r="AI274" i="18"/>
  <c r="AA273" i="18"/>
  <c r="Y274" i="18" s="1"/>
  <c r="V304" i="18"/>
  <c r="W304" i="18" s="1"/>
  <c r="V87" i="5"/>
  <c r="W87" i="5" s="1"/>
  <c r="AK120" i="11"/>
  <c r="AK53" i="11"/>
  <c r="AE121" i="18"/>
  <c r="V121" i="21"/>
  <c r="W121" i="21" s="1"/>
  <c r="AB121" i="21" s="1"/>
  <c r="U121" i="15"/>
  <c r="AG121" i="15" s="1"/>
  <c r="AG126" i="21"/>
  <c r="AG128" i="21"/>
  <c r="AG124" i="21"/>
  <c r="AF279" i="11"/>
  <c r="AF281" i="11"/>
  <c r="AF277" i="11"/>
  <c r="U304" i="15"/>
  <c r="AG304" i="15" s="1"/>
  <c r="V121" i="11"/>
  <c r="W121" i="11" s="1"/>
  <c r="AI62" i="21"/>
  <c r="AI64" i="21"/>
  <c r="AI60" i="21"/>
  <c r="AG126" i="11"/>
  <c r="AG128" i="11"/>
  <c r="AG124" i="11"/>
  <c r="AI126" i="15"/>
  <c r="AI128" i="15"/>
  <c r="AI124" i="15"/>
  <c r="AG96" i="15"/>
  <c r="AG94" i="15"/>
  <c r="AG92" i="15"/>
  <c r="AH425" i="15"/>
  <c r="AD428" i="15"/>
  <c r="AD432" i="15"/>
  <c r="AD430" i="15"/>
  <c r="AJ425" i="15"/>
  <c r="V57" i="15"/>
  <c r="W57" i="15" s="1"/>
  <c r="AK120" i="21"/>
  <c r="AH303" i="15"/>
  <c r="AJ303" i="15"/>
  <c r="AH120" i="15"/>
  <c r="AJ120" i="15"/>
  <c r="AE242" i="11"/>
  <c r="AA242" i="11"/>
  <c r="Y243" i="11" s="1"/>
  <c r="T243" i="11"/>
  <c r="AF242" i="11"/>
  <c r="AB242" i="11"/>
  <c r="Z243" i="11" s="1"/>
  <c r="AD242" i="11"/>
  <c r="AI243" i="11"/>
  <c r="AG62" i="15"/>
  <c r="AG60" i="15"/>
  <c r="AG64" i="15"/>
  <c r="AI305" i="11"/>
  <c r="AA304" i="11"/>
  <c r="Y305" i="11" s="1"/>
  <c r="AE304" i="11"/>
  <c r="T305" i="11"/>
  <c r="AF304" i="11"/>
  <c r="AD304" i="11"/>
  <c r="AB304" i="11"/>
  <c r="Z305" i="11" s="1"/>
  <c r="AE428" i="15"/>
  <c r="AE430" i="15"/>
  <c r="AE432" i="15"/>
  <c r="AK87" i="11"/>
  <c r="AF432" i="15"/>
  <c r="AF428" i="15"/>
  <c r="AF430" i="15"/>
  <c r="V56" i="18"/>
  <c r="W56" i="18" s="1"/>
  <c r="V9" i="5" l="1"/>
  <c r="W9" i="5" s="1"/>
  <c r="AB9" i="5" s="1"/>
  <c r="Z10" i="5" s="1"/>
  <c r="AH8" i="5"/>
  <c r="AJ8" i="5"/>
  <c r="AK56" i="15"/>
  <c r="AI92" i="21"/>
  <c r="AK241" i="15"/>
  <c r="AH88" i="21"/>
  <c r="AK88" i="21" s="1"/>
  <c r="AK423" i="11"/>
  <c r="AH87" i="18"/>
  <c r="AK87" i="18" s="1"/>
  <c r="AE277" i="15"/>
  <c r="AE279" i="15"/>
  <c r="AI96" i="21"/>
  <c r="AF126" i="18"/>
  <c r="AE279" i="11"/>
  <c r="AK241" i="18"/>
  <c r="AK55" i="18"/>
  <c r="AF277" i="15"/>
  <c r="AF279" i="15"/>
  <c r="AD124" i="18"/>
  <c r="AK86" i="5"/>
  <c r="AH56" i="21"/>
  <c r="AD88" i="11"/>
  <c r="AB88" i="11"/>
  <c r="Z89" i="11" s="1"/>
  <c r="AJ56" i="21"/>
  <c r="AA54" i="11"/>
  <c r="Y55" i="11" s="1"/>
  <c r="AI89" i="11"/>
  <c r="AI92" i="11" s="1"/>
  <c r="T55" i="11"/>
  <c r="U55" i="11" s="1"/>
  <c r="AG55" i="11" s="1"/>
  <c r="AF88" i="11"/>
  <c r="AI55" i="11"/>
  <c r="AD281" i="15"/>
  <c r="AE88" i="11"/>
  <c r="AE242" i="15"/>
  <c r="AF54" i="11"/>
  <c r="AD279" i="15"/>
  <c r="AB54" i="11"/>
  <c r="Z55" i="11" s="1"/>
  <c r="AH274" i="15"/>
  <c r="AH279" i="15" s="1"/>
  <c r="AI304" i="21"/>
  <c r="AF124" i="18"/>
  <c r="AD303" i="21"/>
  <c r="AJ303" i="21" s="1"/>
  <c r="T243" i="18"/>
  <c r="U243" i="18" s="1"/>
  <c r="AG243" i="18" s="1"/>
  <c r="AE54" i="11"/>
  <c r="AD242" i="15"/>
  <c r="AH274" i="11"/>
  <c r="AH277" i="11" s="1"/>
  <c r="AK302" i="21"/>
  <c r="T89" i="11"/>
  <c r="U89" i="11" s="1"/>
  <c r="AG89" i="11" s="1"/>
  <c r="AB303" i="21"/>
  <c r="Z304" i="21" s="1"/>
  <c r="AJ274" i="15"/>
  <c r="AJ281" i="15" s="1"/>
  <c r="AB424" i="11"/>
  <c r="Z425" i="11" s="1"/>
  <c r="AD279" i="11"/>
  <c r="AF242" i="18"/>
  <c r="AF303" i="21"/>
  <c r="AE424" i="11"/>
  <c r="AD126" i="18"/>
  <c r="AE277" i="11"/>
  <c r="AD277" i="11"/>
  <c r="AB89" i="15"/>
  <c r="AD242" i="18"/>
  <c r="AJ242" i="18" s="1"/>
  <c r="AA303" i="21"/>
  <c r="Y304" i="21" s="1"/>
  <c r="AI425" i="11"/>
  <c r="AI432" i="11" s="1"/>
  <c r="AJ274" i="11"/>
  <c r="AJ277" i="11" s="1"/>
  <c r="AI243" i="15"/>
  <c r="AI246" i="15" s="1"/>
  <c r="AA424" i="11"/>
  <c r="Y425" i="11" s="1"/>
  <c r="AD281" i="11"/>
  <c r="AF424" i="11"/>
  <c r="AB272" i="21"/>
  <c r="Z273" i="21" s="1"/>
  <c r="AD424" i="11"/>
  <c r="AD89" i="15"/>
  <c r="AD92" i="15" s="1"/>
  <c r="T243" i="15"/>
  <c r="U243" i="15" s="1"/>
  <c r="AG243" i="15" s="1"/>
  <c r="AA272" i="21"/>
  <c r="Y273" i="21" s="1"/>
  <c r="AE272" i="21"/>
  <c r="AJ272" i="21" s="1"/>
  <c r="AB242" i="15"/>
  <c r="Z243" i="15" s="1"/>
  <c r="AF242" i="15"/>
  <c r="T273" i="21"/>
  <c r="U273" i="21" s="1"/>
  <c r="AG273" i="21" s="1"/>
  <c r="AE89" i="15"/>
  <c r="AE94" i="15" s="1"/>
  <c r="T425" i="21"/>
  <c r="U425" i="21" s="1"/>
  <c r="AG425" i="21" s="1"/>
  <c r="AI425" i="21"/>
  <c r="AI432" i="21" s="1"/>
  <c r="AH121" i="18"/>
  <c r="AH128" i="18" s="1"/>
  <c r="T304" i="21"/>
  <c r="U304" i="21" s="1"/>
  <c r="AG304" i="21" s="1"/>
  <c r="AI273" i="21"/>
  <c r="AA242" i="18"/>
  <c r="Y243" i="18" s="1"/>
  <c r="AA424" i="21"/>
  <c r="Y425" i="21" s="1"/>
  <c r="AD121" i="21"/>
  <c r="AD128" i="21" s="1"/>
  <c r="AI243" i="18"/>
  <c r="AI250" i="18" s="1"/>
  <c r="AF272" i="21"/>
  <c r="AB424" i="21"/>
  <c r="Z425" i="21" s="1"/>
  <c r="AE121" i="21"/>
  <c r="AE124" i="21" s="1"/>
  <c r="AF121" i="21"/>
  <c r="AF126" i="21" s="1"/>
  <c r="AE424" i="21"/>
  <c r="AF424" i="21"/>
  <c r="V89" i="21"/>
  <c r="W89" i="21" s="1"/>
  <c r="AD89" i="21" s="1"/>
  <c r="AB242" i="18"/>
  <c r="Z243" i="18" s="1"/>
  <c r="V424" i="18"/>
  <c r="W424" i="18" s="1"/>
  <c r="AD424" i="18" s="1"/>
  <c r="AA121" i="21"/>
  <c r="AF89" i="15"/>
  <c r="AF92" i="15" s="1"/>
  <c r="V88" i="18"/>
  <c r="W88" i="18" s="1"/>
  <c r="AA88" i="18" s="1"/>
  <c r="Y89" i="18" s="1"/>
  <c r="AH120" i="5"/>
  <c r="AJ120" i="5"/>
  <c r="AH273" i="18"/>
  <c r="AJ273" i="18"/>
  <c r="AI126" i="5"/>
  <c r="AI124" i="5"/>
  <c r="AI128" i="5"/>
  <c r="AB87" i="5"/>
  <c r="Z88" i="5" s="1"/>
  <c r="AA87" i="5"/>
  <c r="Y88" i="5" s="1"/>
  <c r="AE87" i="5"/>
  <c r="AI88" i="5"/>
  <c r="AD87" i="5"/>
  <c r="T88" i="5"/>
  <c r="AF87" i="5"/>
  <c r="U274" i="18"/>
  <c r="AG274" i="18" s="1"/>
  <c r="U121" i="5"/>
  <c r="AG121" i="5" s="1"/>
  <c r="AK423" i="18"/>
  <c r="T243" i="21"/>
  <c r="AD242" i="21"/>
  <c r="AI243" i="21"/>
  <c r="AE242" i="21"/>
  <c r="AB242" i="21"/>
  <c r="Z243" i="21" s="1"/>
  <c r="AF242" i="21"/>
  <c r="AA242" i="21"/>
  <c r="Y243" i="21" s="1"/>
  <c r="AE124" i="18"/>
  <c r="AE128" i="18"/>
  <c r="V121" i="15"/>
  <c r="W121" i="15" s="1"/>
  <c r="AE121" i="15" s="1"/>
  <c r="AB304" i="18"/>
  <c r="Z305" i="18" s="1"/>
  <c r="AI305" i="18"/>
  <c r="AE304" i="18"/>
  <c r="T305" i="18"/>
  <c r="AA304" i="18"/>
  <c r="Y305" i="18" s="1"/>
  <c r="AF304" i="18"/>
  <c r="AD304" i="18"/>
  <c r="AB56" i="5"/>
  <c r="Z57" i="5" s="1"/>
  <c r="T57" i="5"/>
  <c r="AA56" i="5"/>
  <c r="Y57" i="5" s="1"/>
  <c r="AE56" i="5"/>
  <c r="AD56" i="5"/>
  <c r="AI57" i="5"/>
  <c r="AF56" i="5"/>
  <c r="AE126" i="18"/>
  <c r="AJ121" i="18"/>
  <c r="AI279" i="18"/>
  <c r="AI281" i="18"/>
  <c r="AI277" i="18"/>
  <c r="U425" i="11"/>
  <c r="AG425" i="11" s="1"/>
  <c r="AA56" i="18"/>
  <c r="Y57" i="18" s="1"/>
  <c r="T57" i="18"/>
  <c r="AE56" i="18"/>
  <c r="AB56" i="18"/>
  <c r="Z57" i="18" s="1"/>
  <c r="AD56" i="18"/>
  <c r="AF56" i="18"/>
  <c r="AI57" i="18"/>
  <c r="AG62" i="21"/>
  <c r="AG64" i="21"/>
  <c r="AG60" i="21"/>
  <c r="AH304" i="11"/>
  <c r="AJ304" i="11"/>
  <c r="U305" i="11"/>
  <c r="AG305" i="11" s="1"/>
  <c r="U243" i="11"/>
  <c r="AG243" i="11" s="1"/>
  <c r="AG92" i="21"/>
  <c r="AG94" i="21"/>
  <c r="AG96" i="21"/>
  <c r="AK425" i="15"/>
  <c r="AH428" i="15"/>
  <c r="AH430" i="15"/>
  <c r="AH432" i="15"/>
  <c r="AI308" i="11"/>
  <c r="AI310" i="11"/>
  <c r="AI312" i="11"/>
  <c r="AK120" i="15"/>
  <c r="AI248" i="11"/>
  <c r="AI250" i="11"/>
  <c r="AI246" i="11"/>
  <c r="V57" i="21"/>
  <c r="W57" i="21" s="1"/>
  <c r="AJ242" i="11"/>
  <c r="AH242" i="11"/>
  <c r="AK303" i="15"/>
  <c r="AE57" i="15"/>
  <c r="AF57" i="15"/>
  <c r="AD57" i="15"/>
  <c r="AA57" i="15"/>
  <c r="AB57" i="15"/>
  <c r="AB121" i="11"/>
  <c r="AA121" i="11"/>
  <c r="AF121" i="11"/>
  <c r="AE121" i="11"/>
  <c r="AD121" i="11"/>
  <c r="AJ428" i="15"/>
  <c r="AJ430" i="15"/>
  <c r="AJ432" i="15"/>
  <c r="V304" i="15"/>
  <c r="W304" i="15" s="1"/>
  <c r="AG128" i="15"/>
  <c r="AG126" i="15"/>
  <c r="AG124" i="15"/>
  <c r="AA9" i="5" l="1"/>
  <c r="Y10" i="5" s="1"/>
  <c r="AD9" i="5"/>
  <c r="T10" i="5"/>
  <c r="U10" i="5" s="1"/>
  <c r="AG10" i="5" s="1"/>
  <c r="AK8" i="5"/>
  <c r="AF9" i="5"/>
  <c r="AI10" i="5"/>
  <c r="AE9" i="5"/>
  <c r="AI248" i="18"/>
  <c r="AI94" i="11"/>
  <c r="AH281" i="11"/>
  <c r="AI96" i="11"/>
  <c r="AH281" i="15"/>
  <c r="AI428" i="11"/>
  <c r="AJ424" i="11"/>
  <c r="AH54" i="11"/>
  <c r="AH88" i="11"/>
  <c r="AK56" i="21"/>
  <c r="AJ88" i="11"/>
  <c r="AE92" i="15"/>
  <c r="AH277" i="15"/>
  <c r="AF89" i="21"/>
  <c r="AF96" i="21" s="1"/>
  <c r="AI250" i="15"/>
  <c r="AI248" i="15"/>
  <c r="AJ54" i="11"/>
  <c r="AD124" i="21"/>
  <c r="T89" i="18"/>
  <c r="U89" i="18" s="1"/>
  <c r="AG89" i="18" s="1"/>
  <c r="AH279" i="11"/>
  <c r="AJ242" i="15"/>
  <c r="AH242" i="15"/>
  <c r="AK274" i="15"/>
  <c r="AK279" i="15" s="1"/>
  <c r="AJ277" i="15"/>
  <c r="AJ279" i="15"/>
  <c r="AJ121" i="21"/>
  <c r="AJ126" i="21" s="1"/>
  <c r="AF128" i="21"/>
  <c r="AF96" i="15"/>
  <c r="AF94" i="15"/>
  <c r="AD126" i="21"/>
  <c r="AI430" i="11"/>
  <c r="AE96" i="15"/>
  <c r="AK274" i="11"/>
  <c r="AK281" i="11" s="1"/>
  <c r="AF124" i="21"/>
  <c r="AD96" i="15"/>
  <c r="AJ281" i="11"/>
  <c r="AH424" i="21"/>
  <c r="AJ89" i="15"/>
  <c r="AJ96" i="15" s="1"/>
  <c r="AH303" i="21"/>
  <c r="AK303" i="21" s="1"/>
  <c r="AJ279" i="11"/>
  <c r="AB121" i="15"/>
  <c r="AH424" i="11"/>
  <c r="AF121" i="15"/>
  <c r="AF124" i="15" s="1"/>
  <c r="AE128" i="21"/>
  <c r="AK121" i="18"/>
  <c r="AK126" i="18" s="1"/>
  <c r="AE126" i="21"/>
  <c r="AI246" i="18"/>
  <c r="AH126" i="18"/>
  <c r="AJ424" i="21"/>
  <c r="AD94" i="15"/>
  <c r="AH89" i="15"/>
  <c r="AH121" i="21"/>
  <c r="AH128" i="21" s="1"/>
  <c r="AE89" i="21"/>
  <c r="AE96" i="21" s="1"/>
  <c r="AB88" i="18"/>
  <c r="Z89" i="18" s="1"/>
  <c r="AH242" i="18"/>
  <c r="AK242" i="18" s="1"/>
  <c r="AI89" i="18"/>
  <c r="AI94" i="18" s="1"/>
  <c r="AH272" i="21"/>
  <c r="AK272" i="21" s="1"/>
  <c r="AA121" i="15"/>
  <c r="AB424" i="18"/>
  <c r="Z425" i="18" s="1"/>
  <c r="AJ128" i="18"/>
  <c r="AA89" i="21"/>
  <c r="AH124" i="18"/>
  <c r="AI430" i="21"/>
  <c r="AB89" i="21"/>
  <c r="AI428" i="21"/>
  <c r="AD88" i="18"/>
  <c r="AA424" i="18"/>
  <c r="Y425" i="18" s="1"/>
  <c r="AD121" i="15"/>
  <c r="AD124" i="15" s="1"/>
  <c r="AF88" i="18"/>
  <c r="V243" i="18"/>
  <c r="W243" i="18" s="1"/>
  <c r="AF243" i="18" s="1"/>
  <c r="AJ124" i="18"/>
  <c r="T425" i="18"/>
  <c r="U425" i="18" s="1"/>
  <c r="AG425" i="18" s="1"/>
  <c r="AI425" i="18"/>
  <c r="AI428" i="18" s="1"/>
  <c r="AK273" i="18"/>
  <c r="AE424" i="18"/>
  <c r="AJ424" i="18" s="1"/>
  <c r="V425" i="21"/>
  <c r="W425" i="21" s="1"/>
  <c r="AD425" i="21" s="1"/>
  <c r="AF424" i="18"/>
  <c r="V55" i="11"/>
  <c r="W55" i="11" s="1"/>
  <c r="AB55" i="11" s="1"/>
  <c r="Z56" i="11" s="1"/>
  <c r="AE88" i="18"/>
  <c r="V273" i="21"/>
  <c r="W273" i="21" s="1"/>
  <c r="T274" i="21" s="1"/>
  <c r="AJ126" i="18"/>
  <c r="V243" i="15"/>
  <c r="W243" i="15" s="1"/>
  <c r="AA243" i="15" s="1"/>
  <c r="V121" i="5"/>
  <c r="W121" i="5" s="1"/>
  <c r="AA121" i="5" s="1"/>
  <c r="V274" i="18"/>
  <c r="W274" i="18" s="1"/>
  <c r="AD274" i="18" s="1"/>
  <c r="V89" i="11"/>
  <c r="W89" i="11" s="1"/>
  <c r="AB89" i="11" s="1"/>
  <c r="V305" i="11"/>
  <c r="W305" i="11" s="1"/>
  <c r="AA305" i="11" s="1"/>
  <c r="AH242" i="21"/>
  <c r="AJ242" i="21"/>
  <c r="V425" i="11"/>
  <c r="W425" i="11" s="1"/>
  <c r="AE425" i="11" s="1"/>
  <c r="AI310" i="18"/>
  <c r="AI308" i="18"/>
  <c r="AI312" i="18"/>
  <c r="U243" i="21"/>
  <c r="AG243" i="21" s="1"/>
  <c r="U88" i="5"/>
  <c r="AG88" i="5" s="1"/>
  <c r="U57" i="5"/>
  <c r="AG57" i="5" s="1"/>
  <c r="AH87" i="5"/>
  <c r="AJ87" i="5"/>
  <c r="AG428" i="21"/>
  <c r="AG432" i="21"/>
  <c r="AG430" i="21"/>
  <c r="AK120" i="5"/>
  <c r="AG250" i="18"/>
  <c r="AG246" i="18"/>
  <c r="AG248" i="18"/>
  <c r="AH304" i="18"/>
  <c r="AJ304" i="18"/>
  <c r="AG126" i="5"/>
  <c r="AG128" i="5"/>
  <c r="AG124" i="5"/>
  <c r="AI60" i="5"/>
  <c r="AI62" i="5"/>
  <c r="AI64" i="5"/>
  <c r="AH56" i="5"/>
  <c r="AJ56" i="5"/>
  <c r="U305" i="18"/>
  <c r="AG305" i="18" s="1"/>
  <c r="AI248" i="21"/>
  <c r="AI250" i="21"/>
  <c r="AI246" i="21"/>
  <c r="AG279" i="18"/>
  <c r="AG277" i="18"/>
  <c r="AG281" i="18"/>
  <c r="V304" i="21"/>
  <c r="W304" i="21" s="1"/>
  <c r="AK242" i="11"/>
  <c r="AG250" i="11"/>
  <c r="AG246" i="11"/>
  <c r="AG248" i="11"/>
  <c r="AH121" i="11"/>
  <c r="AD128" i="11"/>
  <c r="AD124" i="11"/>
  <c r="AD126" i="11"/>
  <c r="AJ121" i="11"/>
  <c r="AD62" i="15"/>
  <c r="AH57" i="15"/>
  <c r="AD60" i="15"/>
  <c r="AD64" i="15"/>
  <c r="AJ57" i="15"/>
  <c r="AE126" i="11"/>
  <c r="AE124" i="11"/>
  <c r="AE128" i="11"/>
  <c r="U57" i="18"/>
  <c r="AG57" i="18" s="1"/>
  <c r="AF60" i="15"/>
  <c r="AF64" i="15"/>
  <c r="AF62" i="15"/>
  <c r="AF126" i="11"/>
  <c r="AF128" i="11"/>
  <c r="AF124" i="11"/>
  <c r="AE64" i="15"/>
  <c r="AE60" i="15"/>
  <c r="AE62" i="15"/>
  <c r="AI305" i="15"/>
  <c r="AE304" i="15"/>
  <c r="AA304" i="15"/>
  <c r="Y305" i="15" s="1"/>
  <c r="AB304" i="15"/>
  <c r="Z305" i="15" s="1"/>
  <c r="AD304" i="15"/>
  <c r="T305" i="15"/>
  <c r="AF304" i="15"/>
  <c r="AG96" i="11"/>
  <c r="AG94" i="11"/>
  <c r="AG92" i="11"/>
  <c r="AG308" i="11"/>
  <c r="AG312" i="11"/>
  <c r="AG310" i="11"/>
  <c r="AG250" i="15"/>
  <c r="AG248" i="15"/>
  <c r="AG246" i="15"/>
  <c r="AD94" i="21"/>
  <c r="AD96" i="21"/>
  <c r="AD92" i="21"/>
  <c r="AI60" i="18"/>
  <c r="AI62" i="18"/>
  <c r="AI64" i="18"/>
  <c r="AK430" i="15"/>
  <c r="AK432" i="15"/>
  <c r="AK428" i="15"/>
  <c r="AG430" i="11"/>
  <c r="AG428" i="11"/>
  <c r="AG432" i="11"/>
  <c r="AA57" i="21"/>
  <c r="AD57" i="21"/>
  <c r="AF57" i="21"/>
  <c r="AE57" i="21"/>
  <c r="AB57" i="21"/>
  <c r="AK304" i="11"/>
  <c r="AH56" i="18"/>
  <c r="AJ56" i="18"/>
  <c r="AE124" i="15"/>
  <c r="AE128" i="15"/>
  <c r="AE126" i="15"/>
  <c r="V243" i="11"/>
  <c r="W243" i="11" s="1"/>
  <c r="AM407" i="15" l="1"/>
  <c r="AM405" i="15"/>
  <c r="AM254" i="11"/>
  <c r="AM256" i="11"/>
  <c r="AJ9" i="5"/>
  <c r="V10" i="5"/>
  <c r="W10" i="5" s="1"/>
  <c r="AA10" i="5" s="1"/>
  <c r="Y11" i="5" s="1"/>
  <c r="AH9" i="5"/>
  <c r="AK424" i="11"/>
  <c r="AJ124" i="21"/>
  <c r="AI92" i="18"/>
  <c r="AF128" i="15"/>
  <c r="AJ128" i="21"/>
  <c r="AI96" i="18"/>
  <c r="AK277" i="15"/>
  <c r="AF92" i="21"/>
  <c r="AF94" i="21"/>
  <c r="AK279" i="11"/>
  <c r="AK54" i="11"/>
  <c r="AJ89" i="21"/>
  <c r="AJ92" i="21" s="1"/>
  <c r="AK281" i="15"/>
  <c r="AH89" i="21"/>
  <c r="AH94" i="21" s="1"/>
  <c r="AK277" i="11"/>
  <c r="AE92" i="21"/>
  <c r="AK88" i="11"/>
  <c r="AK242" i="15"/>
  <c r="AD126" i="15"/>
  <c r="AD128" i="15"/>
  <c r="AK89" i="15"/>
  <c r="AK94" i="15" s="1"/>
  <c r="AH92" i="15"/>
  <c r="AJ121" i="15"/>
  <c r="AJ128" i="15" s="1"/>
  <c r="AF89" i="11"/>
  <c r="AF92" i="11" s="1"/>
  <c r="AH94" i="15"/>
  <c r="AD89" i="11"/>
  <c r="AD92" i="11" s="1"/>
  <c r="AF126" i="15"/>
  <c r="AJ94" i="15"/>
  <c r="AD425" i="11"/>
  <c r="AD428" i="11" s="1"/>
  <c r="AH96" i="15"/>
  <c r="AK128" i="18"/>
  <c r="AJ92" i="15"/>
  <c r="AK124" i="18"/>
  <c r="AE89" i="11"/>
  <c r="AE94" i="11" s="1"/>
  <c r="AE94" i="21"/>
  <c r="AH121" i="15"/>
  <c r="AH124" i="15" s="1"/>
  <c r="AK424" i="21"/>
  <c r="AK121" i="21"/>
  <c r="AK126" i="21" s="1"/>
  <c r="AE55" i="11"/>
  <c r="AH126" i="21"/>
  <c r="T56" i="11"/>
  <c r="U56" i="11" s="1"/>
  <c r="AG56" i="11" s="1"/>
  <c r="AH124" i="21"/>
  <c r="AF55" i="11"/>
  <c r="AH88" i="18"/>
  <c r="AB243" i="15"/>
  <c r="AB425" i="11"/>
  <c r="AE243" i="15"/>
  <c r="AE246" i="15" s="1"/>
  <c r="AA425" i="11"/>
  <c r="AD243" i="15"/>
  <c r="AD246" i="15" s="1"/>
  <c r="AB305" i="11"/>
  <c r="AA274" i="18"/>
  <c r="AA89" i="11"/>
  <c r="AE243" i="18"/>
  <c r="AE248" i="18" s="1"/>
  <c r="AJ88" i="18"/>
  <c r="AF425" i="11"/>
  <c r="AF428" i="11" s="1"/>
  <c r="AB243" i="18"/>
  <c r="AH424" i="18"/>
  <c r="AK424" i="18" s="1"/>
  <c r="AE274" i="18"/>
  <c r="AJ274" i="18" s="1"/>
  <c r="AB121" i="5"/>
  <c r="AI432" i="18"/>
  <c r="AA273" i="21"/>
  <c r="Y274" i="21" s="1"/>
  <c r="AI274" i="21"/>
  <c r="AI279" i="21" s="1"/>
  <c r="AA55" i="11"/>
  <c r="Y56" i="11" s="1"/>
  <c r="AE273" i="21"/>
  <c r="AD55" i="11"/>
  <c r="AI56" i="11"/>
  <c r="AF273" i="21"/>
  <c r="AF274" i="18"/>
  <c r="AA243" i="18"/>
  <c r="AB274" i="18"/>
  <c r="AD243" i="18"/>
  <c r="AB425" i="21"/>
  <c r="AE121" i="5"/>
  <c r="AE128" i="5" s="1"/>
  <c r="AA425" i="21"/>
  <c r="AD305" i="11"/>
  <c r="AD310" i="11" s="1"/>
  <c r="AD121" i="5"/>
  <c r="AD124" i="5" s="1"/>
  <c r="AE425" i="21"/>
  <c r="AE430" i="21" s="1"/>
  <c r="AF425" i="21"/>
  <c r="AF428" i="21" s="1"/>
  <c r="AI430" i="18"/>
  <c r="AF305" i="11"/>
  <c r="AF310" i="11" s="1"/>
  <c r="AE305" i="11"/>
  <c r="AE310" i="11" s="1"/>
  <c r="AB273" i="21"/>
  <c r="Z274" i="21" s="1"/>
  <c r="AF243" i="15"/>
  <c r="AF250" i="15" s="1"/>
  <c r="AD273" i="21"/>
  <c r="AF121" i="5"/>
  <c r="AF126" i="5" s="1"/>
  <c r="V305" i="18"/>
  <c r="W305" i="18" s="1"/>
  <c r="AF305" i="18" s="1"/>
  <c r="AK56" i="5"/>
  <c r="AG60" i="5"/>
  <c r="AG64" i="5"/>
  <c r="AG62" i="5"/>
  <c r="AD279" i="18"/>
  <c r="AD277" i="18"/>
  <c r="AD281" i="18"/>
  <c r="AF248" i="18"/>
  <c r="AF250" i="18"/>
  <c r="AF246" i="18"/>
  <c r="AE304" i="21"/>
  <c r="AF304" i="21"/>
  <c r="AD304" i="21"/>
  <c r="AB304" i="21"/>
  <c r="Z305" i="21" s="1"/>
  <c r="AI305" i="21"/>
  <c r="AA304" i="21"/>
  <c r="Y305" i="21" s="1"/>
  <c r="T305" i="21"/>
  <c r="AG308" i="18"/>
  <c r="AG310" i="18"/>
  <c r="AG312" i="18"/>
  <c r="U274" i="21"/>
  <c r="AG274" i="21" s="1"/>
  <c r="V89" i="18"/>
  <c r="W89" i="18" s="1"/>
  <c r="AE89" i="18" s="1"/>
  <c r="V425" i="18"/>
  <c r="W425" i="18" s="1"/>
  <c r="AG430" i="18"/>
  <c r="AG428" i="18"/>
  <c r="AG432" i="18"/>
  <c r="V88" i="5"/>
  <c r="W88" i="5" s="1"/>
  <c r="AK242" i="21"/>
  <c r="AK304" i="18"/>
  <c r="AK87" i="5"/>
  <c r="V243" i="21"/>
  <c r="W243" i="21" s="1"/>
  <c r="V57" i="18"/>
  <c r="W57" i="18" s="1"/>
  <c r="AD57" i="18" s="1"/>
  <c r="V57" i="5"/>
  <c r="W57" i="5" s="1"/>
  <c r="AD432" i="21"/>
  <c r="AD428" i="21"/>
  <c r="AD430" i="21"/>
  <c r="AG246" i="21"/>
  <c r="AG248" i="21"/>
  <c r="AG250" i="21"/>
  <c r="AK56" i="18"/>
  <c r="AH57" i="21"/>
  <c r="AD60" i="21"/>
  <c r="AD64" i="21"/>
  <c r="AD62" i="21"/>
  <c r="AJ57" i="21"/>
  <c r="AI310" i="15"/>
  <c r="AI308" i="15"/>
  <c r="AI312" i="15"/>
  <c r="AJ60" i="15"/>
  <c r="AJ62" i="15"/>
  <c r="AJ64" i="15"/>
  <c r="AK121" i="11"/>
  <c r="AH126" i="11"/>
  <c r="AH128" i="11"/>
  <c r="AH124" i="11"/>
  <c r="AA243" i="11"/>
  <c r="AF243" i="11"/>
  <c r="AD243" i="11"/>
  <c r="AE243" i="11"/>
  <c r="AB243" i="11"/>
  <c r="AG96" i="18"/>
  <c r="AG94" i="18"/>
  <c r="AG92" i="18"/>
  <c r="U305" i="15"/>
  <c r="AG305" i="15" s="1"/>
  <c r="AH62" i="15"/>
  <c r="AK57" i="15"/>
  <c r="AH60" i="15"/>
  <c r="AH64" i="15"/>
  <c r="AH304" i="15"/>
  <c r="AJ304" i="15"/>
  <c r="AE60" i="21"/>
  <c r="AE62" i="21"/>
  <c r="AE64" i="21"/>
  <c r="AE428" i="11"/>
  <c r="AE430" i="11"/>
  <c r="AE432" i="11"/>
  <c r="AJ128" i="11"/>
  <c r="AJ124" i="11"/>
  <c r="AJ126" i="11"/>
  <c r="AF62" i="21"/>
  <c r="AF60" i="21"/>
  <c r="AF64" i="21"/>
  <c r="AG62" i="18"/>
  <c r="AG64" i="18"/>
  <c r="AG60" i="18"/>
  <c r="AM101" i="18" l="1"/>
  <c r="AM103" i="18"/>
  <c r="AM254" i="15"/>
  <c r="AM256" i="15"/>
  <c r="T11" i="5"/>
  <c r="U11" i="5" s="1"/>
  <c r="AG11" i="5" s="1"/>
  <c r="AI11" i="5"/>
  <c r="AD10" i="5"/>
  <c r="AF10" i="5"/>
  <c r="AE10" i="5"/>
  <c r="AK9" i="5"/>
  <c r="AB10" i="5"/>
  <c r="Z11" i="5" s="1"/>
  <c r="AF94" i="11"/>
  <c r="AD96" i="11"/>
  <c r="AD94" i="11"/>
  <c r="AH274" i="18"/>
  <c r="AH279" i="18" s="1"/>
  <c r="AH92" i="21"/>
  <c r="AJ89" i="11"/>
  <c r="AJ92" i="11" s="1"/>
  <c r="AE92" i="11"/>
  <c r="AJ94" i="21"/>
  <c r="AJ96" i="21"/>
  <c r="AE246" i="18"/>
  <c r="AK96" i="15"/>
  <c r="AK92" i="15"/>
  <c r="AE96" i="11"/>
  <c r="AK89" i="21"/>
  <c r="AK92" i="21" s="1"/>
  <c r="AH96" i="21"/>
  <c r="AF96" i="11"/>
  <c r="AH89" i="11"/>
  <c r="AH243" i="18"/>
  <c r="AH248" i="18" s="1"/>
  <c r="AJ55" i="11"/>
  <c r="AD430" i="11"/>
  <c r="AK124" i="21"/>
  <c r="AJ425" i="11"/>
  <c r="AJ428" i="11" s="1"/>
  <c r="AE250" i="18"/>
  <c r="AH128" i="15"/>
  <c r="AH126" i="15"/>
  <c r="AE248" i="15"/>
  <c r="AK121" i="15"/>
  <c r="AK126" i="15" s="1"/>
  <c r="AJ124" i="15"/>
  <c r="AJ126" i="15"/>
  <c r="AE250" i="15"/>
  <c r="AK128" i="21"/>
  <c r="AD250" i="15"/>
  <c r="AD248" i="15"/>
  <c r="AF246" i="15"/>
  <c r="AK88" i="18"/>
  <c r="AE432" i="21"/>
  <c r="AJ243" i="15"/>
  <c r="AJ246" i="15" s="1"/>
  <c r="AD432" i="11"/>
  <c r="AE57" i="18"/>
  <c r="AE64" i="18" s="1"/>
  <c r="AH425" i="11"/>
  <c r="AH428" i="11" s="1"/>
  <c r="AI281" i="21"/>
  <c r="AE277" i="18"/>
  <c r="AF432" i="11"/>
  <c r="AH55" i="11"/>
  <c r="AJ425" i="21"/>
  <c r="AJ428" i="21" s="1"/>
  <c r="AI277" i="21"/>
  <c r="AE279" i="18"/>
  <c r="AE312" i="11"/>
  <c r="AF430" i="11"/>
  <c r="AD308" i="11"/>
  <c r="AD128" i="5"/>
  <c r="AF281" i="18"/>
  <c r="AE281" i="18"/>
  <c r="AF277" i="18"/>
  <c r="AE308" i="11"/>
  <c r="AH425" i="21"/>
  <c r="AF279" i="18"/>
  <c r="AE428" i="21"/>
  <c r="AE305" i="18"/>
  <c r="AE308" i="18" s="1"/>
  <c r="AD89" i="18"/>
  <c r="AJ89" i="18" s="1"/>
  <c r="AJ305" i="11"/>
  <c r="AJ310" i="11" s="1"/>
  <c r="AH273" i="21"/>
  <c r="AF248" i="15"/>
  <c r="AD312" i="11"/>
  <c r="AH243" i="15"/>
  <c r="AD126" i="5"/>
  <c r="AH121" i="5"/>
  <c r="AH124" i="5" s="1"/>
  <c r="AJ243" i="18"/>
  <c r="AJ246" i="18" s="1"/>
  <c r="AJ273" i="21"/>
  <c r="AF124" i="5"/>
  <c r="AD248" i="18"/>
  <c r="AF89" i="18"/>
  <c r="AF94" i="18" s="1"/>
  <c r="AJ121" i="5"/>
  <c r="AJ126" i="5" s="1"/>
  <c r="AA305" i="18"/>
  <c r="AD305" i="18"/>
  <c r="AD310" i="18" s="1"/>
  <c r="AF308" i="11"/>
  <c r="AD246" i="18"/>
  <c r="AE124" i="5"/>
  <c r="AF312" i="11"/>
  <c r="AH305" i="11"/>
  <c r="AH312" i="11" s="1"/>
  <c r="AD250" i="18"/>
  <c r="AE126" i="5"/>
  <c r="AF432" i="21"/>
  <c r="AF128" i="5"/>
  <c r="AF430" i="21"/>
  <c r="AA57" i="18"/>
  <c r="AF57" i="18"/>
  <c r="AF62" i="18" s="1"/>
  <c r="AB57" i="18"/>
  <c r="AB305" i="18"/>
  <c r="AA89" i="18"/>
  <c r="AB89" i="18"/>
  <c r="V305" i="15"/>
  <c r="W305" i="15" s="1"/>
  <c r="AA305" i="15" s="1"/>
  <c r="AI89" i="5"/>
  <c r="AE88" i="5"/>
  <c r="AB88" i="5"/>
  <c r="Z89" i="5" s="1"/>
  <c r="T89" i="5"/>
  <c r="AF88" i="5"/>
  <c r="AD88" i="5"/>
  <c r="AA88" i="5"/>
  <c r="Y89" i="5" s="1"/>
  <c r="V274" i="21"/>
  <c r="W274" i="21" s="1"/>
  <c r="V56" i="11"/>
  <c r="W56" i="11" s="1"/>
  <c r="AE56" i="11" s="1"/>
  <c r="AG277" i="21"/>
  <c r="AG279" i="21"/>
  <c r="AG281" i="21"/>
  <c r="U305" i="21"/>
  <c r="AG305" i="21" s="1"/>
  <c r="AF243" i="21"/>
  <c r="AB243" i="21"/>
  <c r="AE243" i="21"/>
  <c r="AD243" i="21"/>
  <c r="AA243" i="21"/>
  <c r="AF308" i="18"/>
  <c r="AF312" i="18"/>
  <c r="AF310" i="18"/>
  <c r="AB57" i="5"/>
  <c r="AA57" i="5"/>
  <c r="AF57" i="5"/>
  <c r="AD57" i="5"/>
  <c r="AE57" i="5"/>
  <c r="AI308" i="21"/>
  <c r="AI310" i="21"/>
  <c r="AI312" i="21"/>
  <c r="AJ279" i="18"/>
  <c r="AJ277" i="18"/>
  <c r="AJ281" i="18"/>
  <c r="AD425" i="18"/>
  <c r="AE425" i="18"/>
  <c r="AB425" i="18"/>
  <c r="AA425" i="18"/>
  <c r="AF425" i="18"/>
  <c r="AH304" i="21"/>
  <c r="AJ304" i="21"/>
  <c r="AD248" i="11"/>
  <c r="AH243" i="11"/>
  <c r="AD250" i="11"/>
  <c r="AD246" i="11"/>
  <c r="AJ243" i="11"/>
  <c r="AJ60" i="21"/>
  <c r="AJ64" i="21"/>
  <c r="AJ62" i="21"/>
  <c r="AK304" i="15"/>
  <c r="AF248" i="11"/>
  <c r="AF250" i="11"/>
  <c r="AF246" i="11"/>
  <c r="AK64" i="15"/>
  <c r="AK60" i="15"/>
  <c r="AK62" i="15"/>
  <c r="AK128" i="11"/>
  <c r="AK124" i="11"/>
  <c r="AK126" i="11"/>
  <c r="AE92" i="18"/>
  <c r="AE96" i="18"/>
  <c r="AE94" i="18"/>
  <c r="AD64" i="18"/>
  <c r="AD60" i="18"/>
  <c r="AD62" i="18"/>
  <c r="AG308" i="15"/>
  <c r="AG312" i="15"/>
  <c r="AG310" i="15"/>
  <c r="AE250" i="11"/>
  <c r="AE246" i="11"/>
  <c r="AE248" i="11"/>
  <c r="AK57" i="21"/>
  <c r="AH64" i="21"/>
  <c r="AH60" i="21"/>
  <c r="AH62" i="21"/>
  <c r="AM39" i="15" l="1"/>
  <c r="AM37" i="15"/>
  <c r="AM71" i="15"/>
  <c r="AM69" i="15"/>
  <c r="AM101" i="11"/>
  <c r="AM103" i="11"/>
  <c r="AM103" i="21"/>
  <c r="AM101" i="21"/>
  <c r="V11" i="5"/>
  <c r="W11" i="5" s="1"/>
  <c r="AF11" i="5" s="1"/>
  <c r="AJ10" i="5"/>
  <c r="AH10" i="5"/>
  <c r="AK274" i="18"/>
  <c r="AK281" i="18" s="1"/>
  <c r="AJ94" i="11"/>
  <c r="AH277" i="18"/>
  <c r="AH281" i="18"/>
  <c r="AK94" i="21"/>
  <c r="AJ96" i="11"/>
  <c r="AJ430" i="11"/>
  <c r="AK96" i="21"/>
  <c r="AH246" i="18"/>
  <c r="AK89" i="11"/>
  <c r="AK92" i="11" s="1"/>
  <c r="AH96" i="11"/>
  <c r="AH94" i="11"/>
  <c r="AH92" i="11"/>
  <c r="AH250" i="18"/>
  <c r="AK128" i="15"/>
  <c r="AK124" i="15"/>
  <c r="AK55" i="11"/>
  <c r="AK425" i="11"/>
  <c r="AK428" i="11" s="1"/>
  <c r="AD94" i="18"/>
  <c r="AE60" i="18"/>
  <c r="AJ432" i="11"/>
  <c r="AH430" i="11"/>
  <c r="AH310" i="11"/>
  <c r="AE62" i="18"/>
  <c r="AF92" i="18"/>
  <c r="AJ57" i="18"/>
  <c r="AJ64" i="18" s="1"/>
  <c r="AH432" i="11"/>
  <c r="AJ250" i="15"/>
  <c r="AJ248" i="15"/>
  <c r="AJ312" i="11"/>
  <c r="AF64" i="18"/>
  <c r="AJ432" i="21"/>
  <c r="AJ430" i="21"/>
  <c r="AD96" i="18"/>
  <c r="AD92" i="18"/>
  <c r="AK243" i="15"/>
  <c r="AK250" i="15" s="1"/>
  <c r="AJ308" i="11"/>
  <c r="AK243" i="18"/>
  <c r="AK246" i="18" s="1"/>
  <c r="AD308" i="18"/>
  <c r="AK425" i="21"/>
  <c r="AK428" i="21" s="1"/>
  <c r="AH57" i="18"/>
  <c r="AH62" i="18" s="1"/>
  <c r="AF60" i="18"/>
  <c r="AH248" i="15"/>
  <c r="AH246" i="15"/>
  <c r="AH250" i="15"/>
  <c r="AH428" i="21"/>
  <c r="AH432" i="21"/>
  <c r="AJ250" i="18"/>
  <c r="AH126" i="5"/>
  <c r="AH308" i="11"/>
  <c r="AE310" i="18"/>
  <c r="AF96" i="18"/>
  <c r="AH128" i="5"/>
  <c r="AH89" i="18"/>
  <c r="AK89" i="18" s="1"/>
  <c r="AE312" i="18"/>
  <c r="AH430" i="21"/>
  <c r="AJ305" i="18"/>
  <c r="AJ308" i="18" s="1"/>
  <c r="AK121" i="5"/>
  <c r="AK126" i="5" s="1"/>
  <c r="AJ248" i="18"/>
  <c r="AJ124" i="5"/>
  <c r="AJ128" i="5"/>
  <c r="AK273" i="21"/>
  <c r="AK305" i="11"/>
  <c r="AK312" i="11" s="1"/>
  <c r="AH305" i="18"/>
  <c r="AH308" i="18" s="1"/>
  <c r="AB305" i="15"/>
  <c r="AD312" i="18"/>
  <c r="AD305" i="15"/>
  <c r="AD308" i="15" s="1"/>
  <c r="AF56" i="11"/>
  <c r="AD56" i="11"/>
  <c r="AJ56" i="11" s="1"/>
  <c r="AI57" i="11"/>
  <c r="AI60" i="11" s="1"/>
  <c r="T57" i="11"/>
  <c r="U57" i="11" s="1"/>
  <c r="AG57" i="11" s="1"/>
  <c r="AB56" i="11"/>
  <c r="Z57" i="11" s="1"/>
  <c r="AF305" i="15"/>
  <c r="AF310" i="15" s="1"/>
  <c r="AA56" i="11"/>
  <c r="Y57" i="11" s="1"/>
  <c r="AE305" i="15"/>
  <c r="AE312" i="15" s="1"/>
  <c r="V305" i="21"/>
  <c r="W305" i="21" s="1"/>
  <c r="AE305" i="21" s="1"/>
  <c r="AD64" i="5"/>
  <c r="AH57" i="5"/>
  <c r="AD60" i="5"/>
  <c r="AD62" i="5"/>
  <c r="AJ57" i="5"/>
  <c r="AF250" i="21"/>
  <c r="AF246" i="21"/>
  <c r="AF248" i="21"/>
  <c r="AE274" i="21"/>
  <c r="AD274" i="21"/>
  <c r="AF274" i="21"/>
  <c r="AA274" i="21"/>
  <c r="AB274" i="21"/>
  <c r="AE428" i="18"/>
  <c r="AE432" i="18"/>
  <c r="AE430" i="18"/>
  <c r="AF62" i="5"/>
  <c r="AF64" i="5"/>
  <c r="AF60" i="5"/>
  <c r="AH425" i="18"/>
  <c r="AD432" i="18"/>
  <c r="AD428" i="18"/>
  <c r="AD430" i="18"/>
  <c r="AJ425" i="18"/>
  <c r="AI92" i="5"/>
  <c r="AI94" i="5"/>
  <c r="AI96" i="5"/>
  <c r="AD250" i="21"/>
  <c r="AH243" i="21"/>
  <c r="AD248" i="21"/>
  <c r="AD246" i="21"/>
  <c r="AJ243" i="21"/>
  <c r="AG308" i="21"/>
  <c r="AG310" i="21"/>
  <c r="AG312" i="21"/>
  <c r="AH88" i="5"/>
  <c r="AJ88" i="5"/>
  <c r="AK304" i="21"/>
  <c r="AF432" i="18"/>
  <c r="AF430" i="18"/>
  <c r="AF428" i="18"/>
  <c r="AE250" i="21"/>
  <c r="AE248" i="21"/>
  <c r="AE246" i="21"/>
  <c r="AE60" i="5"/>
  <c r="AE64" i="5"/>
  <c r="AE62" i="5"/>
  <c r="U89" i="5"/>
  <c r="AG89" i="5" s="1"/>
  <c r="AJ248" i="11"/>
  <c r="AJ246" i="11"/>
  <c r="AJ250" i="11"/>
  <c r="AK64" i="21"/>
  <c r="AK60" i="21"/>
  <c r="AK62" i="21"/>
  <c r="AJ92" i="18"/>
  <c r="AJ96" i="18"/>
  <c r="AJ94" i="18"/>
  <c r="AH246" i="11"/>
  <c r="AK243" i="11"/>
  <c r="AH250" i="11"/>
  <c r="AH248" i="11"/>
  <c r="AM256" i="18" l="1"/>
  <c r="AM254" i="18"/>
  <c r="AM225" i="15"/>
  <c r="AM223" i="15"/>
  <c r="AM103" i="15"/>
  <c r="AM101" i="15"/>
  <c r="AM285" i="11"/>
  <c r="AM287" i="11"/>
  <c r="AM39" i="21"/>
  <c r="AM37" i="21"/>
  <c r="AM71" i="21"/>
  <c r="AM69" i="21"/>
  <c r="AE11" i="5"/>
  <c r="AI12" i="5"/>
  <c r="T12" i="5"/>
  <c r="U12" i="5" s="1"/>
  <c r="AG12" i="5" s="1"/>
  <c r="AD11" i="5"/>
  <c r="AB11" i="5"/>
  <c r="Z12" i="5" s="1"/>
  <c r="AA11" i="5"/>
  <c r="Y12" i="5" s="1"/>
  <c r="AK10" i="5"/>
  <c r="AK279" i="18"/>
  <c r="AK277" i="18"/>
  <c r="AK94" i="11"/>
  <c r="AK96" i="11"/>
  <c r="AK432" i="11"/>
  <c r="AK430" i="11"/>
  <c r="AJ62" i="18"/>
  <c r="AJ60" i="18"/>
  <c r="AH60" i="18"/>
  <c r="AH96" i="18"/>
  <c r="AK248" i="18"/>
  <c r="AK246" i="15"/>
  <c r="AJ312" i="18"/>
  <c r="AK248" i="15"/>
  <c r="AJ310" i="18"/>
  <c r="AH64" i="18"/>
  <c r="AK430" i="21"/>
  <c r="AK250" i="18"/>
  <c r="AI64" i="11"/>
  <c r="AI62" i="11"/>
  <c r="AK432" i="21"/>
  <c r="AK57" i="18"/>
  <c r="AK62" i="18" s="1"/>
  <c r="AF308" i="15"/>
  <c r="AH56" i="11"/>
  <c r="AK56" i="11" s="1"/>
  <c r="AH94" i="18"/>
  <c r="AD310" i="15"/>
  <c r="AE308" i="15"/>
  <c r="AK308" i="11"/>
  <c r="AH92" i="18"/>
  <c r="AJ305" i="15"/>
  <c r="AJ310" i="15" s="1"/>
  <c r="AK310" i="11"/>
  <c r="AB305" i="21"/>
  <c r="AD312" i="15"/>
  <c r="AE310" i="15"/>
  <c r="AK305" i="18"/>
  <c r="AK308" i="18" s="1"/>
  <c r="AF305" i="21"/>
  <c r="AF308" i="21" s="1"/>
  <c r="AK124" i="5"/>
  <c r="AK128" i="5"/>
  <c r="AH312" i="18"/>
  <c r="AH310" i="18"/>
  <c r="AA305" i="21"/>
  <c r="AH305" i="15"/>
  <c r="AH312" i="15" s="1"/>
  <c r="AD305" i="21"/>
  <c r="AD312" i="21" s="1"/>
  <c r="AF312" i="15"/>
  <c r="V89" i="5"/>
  <c r="W89" i="5" s="1"/>
  <c r="AE89" i="5" s="1"/>
  <c r="AF279" i="21"/>
  <c r="AF281" i="21"/>
  <c r="AF277" i="21"/>
  <c r="AG92" i="5"/>
  <c r="AG96" i="5"/>
  <c r="AG94" i="5"/>
  <c r="AK88" i="5"/>
  <c r="AH250" i="21"/>
  <c r="AK243" i="21"/>
  <c r="AH248" i="21"/>
  <c r="AH246" i="21"/>
  <c r="AK425" i="18"/>
  <c r="AH428" i="18"/>
  <c r="AH430" i="18"/>
  <c r="AH432" i="18"/>
  <c r="AD281" i="21"/>
  <c r="AH274" i="21"/>
  <c r="AD279" i="21"/>
  <c r="AD277" i="21"/>
  <c r="AJ274" i="21"/>
  <c r="AJ60" i="5"/>
  <c r="AJ62" i="5"/>
  <c r="AJ64" i="5"/>
  <c r="AE279" i="21"/>
  <c r="AE277" i="21"/>
  <c r="AE281" i="21"/>
  <c r="AK57" i="5"/>
  <c r="AH62" i="5"/>
  <c r="AH64" i="5"/>
  <c r="AH60" i="5"/>
  <c r="V57" i="11"/>
  <c r="W57" i="11" s="1"/>
  <c r="AA57" i="11" s="1"/>
  <c r="AJ428" i="18"/>
  <c r="AJ432" i="18"/>
  <c r="AJ430" i="18"/>
  <c r="AJ250" i="21"/>
  <c r="AJ248" i="21"/>
  <c r="AJ246" i="21"/>
  <c r="AE308" i="21"/>
  <c r="AE310" i="21"/>
  <c r="AE312" i="21"/>
  <c r="AK250" i="11"/>
  <c r="AK246" i="11"/>
  <c r="AK248" i="11"/>
  <c r="AG60" i="11"/>
  <c r="AG64" i="11"/>
  <c r="AG62" i="11"/>
  <c r="AK92" i="18"/>
  <c r="AK94" i="18"/>
  <c r="AK96" i="18"/>
  <c r="AM223" i="18" l="1"/>
  <c r="AM225" i="18"/>
  <c r="AM71" i="18"/>
  <c r="AM69" i="18"/>
  <c r="AM223" i="11"/>
  <c r="AM225" i="11"/>
  <c r="AM405" i="11"/>
  <c r="AM407" i="11"/>
  <c r="AM69" i="11"/>
  <c r="AM71" i="11"/>
  <c r="AM101" i="5"/>
  <c r="AM103" i="5"/>
  <c r="AM407" i="21"/>
  <c r="AM405" i="21"/>
  <c r="AJ11" i="5"/>
  <c r="AH11" i="5"/>
  <c r="V12" i="5"/>
  <c r="W12" i="5" s="1"/>
  <c r="AF12" i="5" s="1"/>
  <c r="AK64" i="18"/>
  <c r="AK60" i="18"/>
  <c r="AD310" i="21"/>
  <c r="AK310" i="18"/>
  <c r="AJ312" i="15"/>
  <c r="AJ308" i="15"/>
  <c r="AF312" i="21"/>
  <c r="AF310" i="21"/>
  <c r="AK312" i="18"/>
  <c r="AD308" i="21"/>
  <c r="AH305" i="21"/>
  <c r="AH310" i="21" s="1"/>
  <c r="AJ305" i="21"/>
  <c r="AJ308" i="21" s="1"/>
  <c r="AF89" i="5"/>
  <c r="AF92" i="5" s="1"/>
  <c r="AH310" i="15"/>
  <c r="AH308" i="15"/>
  <c r="AK305" i="15"/>
  <c r="AK312" i="15" s="1"/>
  <c r="AD89" i="5"/>
  <c r="AD92" i="5" s="1"/>
  <c r="AA89" i="5"/>
  <c r="AB89" i="5"/>
  <c r="AE57" i="11"/>
  <c r="AE62" i="11" s="1"/>
  <c r="AK60" i="5"/>
  <c r="AK64" i="5"/>
  <c r="AK62" i="5"/>
  <c r="AF57" i="11"/>
  <c r="AF62" i="11" s="1"/>
  <c r="AK250" i="21"/>
  <c r="AK246" i="21"/>
  <c r="AK248" i="21"/>
  <c r="AD57" i="11"/>
  <c r="AJ279" i="21"/>
  <c r="AJ277" i="21"/>
  <c r="AJ281" i="21"/>
  <c r="AK428" i="18"/>
  <c r="AK430" i="18"/>
  <c r="AK432" i="18"/>
  <c r="AE92" i="5"/>
  <c r="AE94" i="5"/>
  <c r="AE96" i="5"/>
  <c r="AB57" i="11"/>
  <c r="AH277" i="21"/>
  <c r="AK274" i="21"/>
  <c r="AH279" i="21"/>
  <c r="AH281" i="21"/>
  <c r="AM39" i="18" l="1"/>
  <c r="AM37" i="18"/>
  <c r="AM407" i="18"/>
  <c r="AM405" i="18"/>
  <c r="AM287" i="18"/>
  <c r="AM285" i="18"/>
  <c r="AM287" i="15"/>
  <c r="AM285" i="15"/>
  <c r="AM37" i="5"/>
  <c r="AM39" i="5"/>
  <c r="AM225" i="21"/>
  <c r="AM223" i="21"/>
  <c r="AK11" i="5"/>
  <c r="AB12" i="5"/>
  <c r="Z13" i="5" s="1"/>
  <c r="AE12" i="5"/>
  <c r="T13" i="5"/>
  <c r="U13" i="5" s="1"/>
  <c r="AG13" i="5" s="1"/>
  <c r="AI13" i="5"/>
  <c r="AD12" i="5"/>
  <c r="AA12" i="5"/>
  <c r="Y13" i="5" s="1"/>
  <c r="AJ312" i="21"/>
  <c r="AJ310" i="21"/>
  <c r="AH308" i="21"/>
  <c r="AH312" i="21"/>
  <c r="AK305" i="21"/>
  <c r="AK310" i="21" s="1"/>
  <c r="AE64" i="11"/>
  <c r="AF94" i="5"/>
  <c r="AF96" i="5"/>
  <c r="AK308" i="15"/>
  <c r="AE60" i="11"/>
  <c r="AF64" i="11"/>
  <c r="AF60" i="11"/>
  <c r="AH89" i="5"/>
  <c r="AD96" i="5"/>
  <c r="AJ89" i="5"/>
  <c r="AJ94" i="5" s="1"/>
  <c r="AK310" i="15"/>
  <c r="AD94" i="5"/>
  <c r="AH57" i="11"/>
  <c r="AH64" i="11" s="1"/>
  <c r="AD62" i="11"/>
  <c r="AD60" i="11"/>
  <c r="AJ57" i="11"/>
  <c r="AJ62" i="11" s="1"/>
  <c r="AD64" i="11"/>
  <c r="AK281" i="21"/>
  <c r="AK277" i="21"/>
  <c r="AK279" i="21"/>
  <c r="AM256" i="21" l="1"/>
  <c r="AM254" i="21"/>
  <c r="AH12" i="5"/>
  <c r="AJ12" i="5"/>
  <c r="V13" i="5"/>
  <c r="W13" i="5" s="1"/>
  <c r="AE13" i="5" s="1"/>
  <c r="AK312" i="21"/>
  <c r="AK308" i="21"/>
  <c r="AK89" i="5"/>
  <c r="AK96" i="5" s="1"/>
  <c r="AH96" i="5"/>
  <c r="AH92" i="5"/>
  <c r="AJ92" i="5"/>
  <c r="AH94" i="5"/>
  <c r="AJ96" i="5"/>
  <c r="AH62" i="11"/>
  <c r="AH60" i="11"/>
  <c r="AJ64" i="11"/>
  <c r="AJ60" i="11"/>
  <c r="AK57" i="11"/>
  <c r="AK62" i="11" s="1"/>
  <c r="AM69" i="5" l="1"/>
  <c r="AM71" i="5"/>
  <c r="AM287" i="21"/>
  <c r="AM285" i="21"/>
  <c r="AA13" i="5"/>
  <c r="Y14" i="5" s="1"/>
  <c r="AK12" i="5"/>
  <c r="AF13" i="5"/>
  <c r="T14" i="5"/>
  <c r="U14" i="5" s="1"/>
  <c r="AG14" i="5" s="1"/>
  <c r="AD13" i="5"/>
  <c r="AJ13" i="5" s="1"/>
  <c r="AI14" i="5"/>
  <c r="AB13" i="5"/>
  <c r="Z14" i="5" s="1"/>
  <c r="AK92" i="5"/>
  <c r="AK94" i="5"/>
  <c r="AK60" i="11"/>
  <c r="AK64" i="11"/>
  <c r="AM37" i="11" l="1"/>
  <c r="AM39" i="11"/>
  <c r="V14" i="5"/>
  <c r="W14" i="5" s="1"/>
  <c r="T15" i="5" s="1"/>
  <c r="U15" i="5" s="1"/>
  <c r="AG15" i="5" s="1"/>
  <c r="AH13" i="5"/>
  <c r="AK13" i="5" s="1"/>
  <c r="V15" i="5" l="1"/>
  <c r="W15" i="5" s="1"/>
  <c r="AA15" i="5" s="1"/>
  <c r="Y16" i="5" s="1"/>
  <c r="AB14" i="5"/>
  <c r="Z15" i="5" s="1"/>
  <c r="AD14" i="5"/>
  <c r="AI15" i="5"/>
  <c r="AE14" i="5"/>
  <c r="AF14" i="5"/>
  <c r="AA14" i="5"/>
  <c r="Y15" i="5" s="1"/>
  <c r="AB15" i="5" l="1"/>
  <c r="Z16" i="5" s="1"/>
  <c r="AI16" i="5"/>
  <c r="AJ14" i="5"/>
  <c r="T16" i="5"/>
  <c r="U16" i="5" s="1"/>
  <c r="AG16" i="5" s="1"/>
  <c r="AD15" i="5"/>
  <c r="AE15" i="5"/>
  <c r="AF15" i="5"/>
  <c r="AH14" i="5"/>
  <c r="AK14" i="5" l="1"/>
  <c r="AJ15" i="5"/>
  <c r="V16" i="5"/>
  <c r="W16" i="5" s="1"/>
  <c r="AA16" i="5" s="1"/>
  <c r="Y17" i="5" s="1"/>
  <c r="AH15" i="5"/>
  <c r="AE16" i="5" l="1"/>
  <c r="AK15" i="5"/>
  <c r="AD16" i="5"/>
  <c r="AI17" i="5"/>
  <c r="AB16" i="5"/>
  <c r="Z17" i="5" s="1"/>
  <c r="AF16" i="5"/>
  <c r="T17" i="5"/>
  <c r="U17" i="5" s="1"/>
  <c r="AG17" i="5" s="1"/>
  <c r="AJ16" i="5" l="1"/>
  <c r="AH16" i="5"/>
  <c r="V17" i="5"/>
  <c r="W17" i="5" s="1"/>
  <c r="AF17" i="5" s="1"/>
  <c r="AK16" i="5" l="1"/>
  <c r="AI18" i="5"/>
  <c r="T18" i="5"/>
  <c r="U18" i="5" s="1"/>
  <c r="AG18" i="5" s="1"/>
  <c r="AB17" i="5"/>
  <c r="Z18" i="5" s="1"/>
  <c r="AA17" i="5"/>
  <c r="Y18" i="5" s="1"/>
  <c r="AD17" i="5"/>
  <c r="AE17" i="5"/>
  <c r="V18" i="5" l="1"/>
  <c r="W18" i="5" s="1"/>
  <c r="AF18" i="5" s="1"/>
  <c r="AJ17" i="5"/>
  <c r="AH17" i="5"/>
  <c r="AA18" i="5" l="1"/>
  <c r="Y19" i="5" s="1"/>
  <c r="AD18" i="5"/>
  <c r="AB18" i="5"/>
  <c r="Z19" i="5" s="1"/>
  <c r="AI19" i="5"/>
  <c r="AE18" i="5"/>
  <c r="T19" i="5"/>
  <c r="U19" i="5" s="1"/>
  <c r="AG19" i="5" s="1"/>
  <c r="AK17" i="5"/>
  <c r="AJ18" i="5" l="1"/>
  <c r="AH18" i="5"/>
  <c r="V19" i="5"/>
  <c r="W19" i="5" s="1"/>
  <c r="AE19" i="5" s="1"/>
  <c r="AK18" i="5" l="1"/>
  <c r="AI20" i="5"/>
  <c r="AB19" i="5"/>
  <c r="Z20" i="5" s="1"/>
  <c r="AD19" i="5"/>
  <c r="AJ19" i="5" s="1"/>
  <c r="AF19" i="5"/>
  <c r="AA19" i="5"/>
  <c r="Y20" i="5" s="1"/>
  <c r="T20" i="5"/>
  <c r="U20" i="5" s="1"/>
  <c r="AG20" i="5" s="1"/>
  <c r="AH19" i="5" l="1"/>
  <c r="AK19" i="5" s="1"/>
  <c r="V20" i="5"/>
  <c r="W20" i="5" s="1"/>
  <c r="AE20" i="5" s="1"/>
  <c r="T21" i="5" l="1"/>
  <c r="U21" i="5" s="1"/>
  <c r="AG21" i="5" s="1"/>
  <c r="AB20" i="5"/>
  <c r="Z21" i="5" s="1"/>
  <c r="AD20" i="5"/>
  <c r="AJ20" i="5" s="1"/>
  <c r="AI21" i="5"/>
  <c r="AF20" i="5"/>
  <c r="AA20" i="5"/>
  <c r="Y21" i="5" s="1"/>
  <c r="AH20" i="5" l="1"/>
  <c r="AK20" i="5" s="1"/>
  <c r="V21" i="5"/>
  <c r="W21" i="5" s="1"/>
  <c r="AD21" i="5" l="1"/>
  <c r="T22" i="5"/>
  <c r="AB21" i="5"/>
  <c r="Z22" i="5" s="1"/>
  <c r="AE21" i="5"/>
  <c r="AI22" i="5"/>
  <c r="AF21" i="5"/>
  <c r="AA21" i="5"/>
  <c r="Y22" i="5" s="1"/>
  <c r="U22" i="5" l="1"/>
  <c r="AG22" i="5" s="1"/>
  <c r="AH21" i="5"/>
  <c r="AJ21" i="5"/>
  <c r="AK21" i="5" l="1"/>
  <c r="V22" i="5"/>
  <c r="W22" i="5" s="1"/>
  <c r="AE22" i="5" l="1"/>
  <c r="AB22" i="5"/>
  <c r="Z23" i="5" s="1"/>
  <c r="AF22" i="5"/>
  <c r="AA22" i="5"/>
  <c r="Y23" i="5" s="1"/>
  <c r="T23" i="5"/>
  <c r="AI23" i="5"/>
  <c r="AD22" i="5"/>
  <c r="AH22" i="5" l="1"/>
  <c r="AJ22" i="5"/>
  <c r="U23" i="5"/>
  <c r="AG23" i="5" s="1"/>
  <c r="V23" i="5" l="1"/>
  <c r="W23" i="5" s="1"/>
  <c r="AK22" i="5"/>
  <c r="T24" i="5" l="1"/>
  <c r="AI24" i="5"/>
  <c r="AA23" i="5"/>
  <c r="Y24" i="5" s="1"/>
  <c r="AE23" i="5"/>
  <c r="AB23" i="5"/>
  <c r="Z24" i="5" s="1"/>
  <c r="AD23" i="5"/>
  <c r="AF23" i="5"/>
  <c r="AH23" i="5" l="1"/>
  <c r="AJ23" i="5"/>
  <c r="AI29" i="5"/>
  <c r="AI31" i="5"/>
  <c r="AI27" i="5"/>
  <c r="U24" i="5"/>
  <c r="AG24" i="5" s="1"/>
  <c r="AG29" i="5" l="1"/>
  <c r="AG31" i="5"/>
  <c r="AG27" i="5"/>
  <c r="AK23" i="5"/>
  <c r="V24" i="5"/>
  <c r="W24" i="5" s="1"/>
  <c r="AE24" i="5" l="1"/>
  <c r="AB24" i="5"/>
  <c r="AA24" i="5"/>
  <c r="AD24" i="5"/>
  <c r="AF24" i="5"/>
  <c r="AF31" i="5" l="1"/>
  <c r="AF29" i="5"/>
  <c r="AF27" i="5"/>
  <c r="AH24" i="5"/>
  <c r="AJ24" i="5"/>
  <c r="AD27" i="5"/>
  <c r="AD29" i="5"/>
  <c r="AD31" i="5"/>
  <c r="AE31" i="5"/>
  <c r="AE27" i="5"/>
  <c r="AE29" i="5"/>
  <c r="AJ27" i="5" l="1"/>
  <c r="AJ29" i="5"/>
  <c r="AJ31" i="5"/>
  <c r="AK24" i="5"/>
  <c r="AH29" i="5"/>
  <c r="AH31" i="5"/>
  <c r="AH27" i="5"/>
  <c r="U376" i="18"/>
  <c r="U163" i="18"/>
  <c r="U346" i="18"/>
  <c r="U437" i="18"/>
  <c r="U316" i="18"/>
  <c r="U193" i="18"/>
  <c r="U133" i="18"/>
  <c r="U5" i="18"/>
  <c r="U376" i="21"/>
  <c r="AK31" i="5" l="1"/>
  <c r="AK27" i="5"/>
  <c r="AK29" i="5"/>
  <c r="U316" i="21"/>
  <c r="AG376" i="21"/>
  <c r="V376" i="21"/>
  <c r="W376" i="21" s="1"/>
  <c r="U133" i="21"/>
  <c r="V193" i="18"/>
  <c r="W193" i="18" s="1"/>
  <c r="AG193" i="18"/>
  <c r="U163" i="21"/>
  <c r="V316" i="18"/>
  <c r="W316" i="18" s="1"/>
  <c r="AG316" i="18"/>
  <c r="AG346" i="18"/>
  <c r="V346" i="18"/>
  <c r="W346" i="18" s="1"/>
  <c r="U346" i="21"/>
  <c r="U193" i="21"/>
  <c r="U437" i="21"/>
  <c r="AG163" i="18"/>
  <c r="V163" i="18"/>
  <c r="W163" i="18" s="1"/>
  <c r="AG437" i="18"/>
  <c r="V437" i="18"/>
  <c r="W437" i="18" s="1"/>
  <c r="AG376" i="18"/>
  <c r="V376" i="18"/>
  <c r="W376" i="18" s="1"/>
  <c r="V133" i="18"/>
  <c r="W133" i="18" s="1"/>
  <c r="AG133" i="18"/>
  <c r="U5" i="21"/>
  <c r="AG5" i="18"/>
  <c r="V5" i="18"/>
  <c r="W5" i="18" s="1"/>
  <c r="AM4" i="5" l="1"/>
  <c r="AM6" i="5"/>
  <c r="AG133" i="21"/>
  <c r="V133" i="21"/>
  <c r="W133" i="21" s="1"/>
  <c r="AD376" i="21"/>
  <c r="AF376" i="21"/>
  <c r="AE376" i="21"/>
  <c r="T377" i="21"/>
  <c r="AI377" i="21"/>
  <c r="AB376" i="21"/>
  <c r="Z377" i="21" s="1"/>
  <c r="AA376" i="21"/>
  <c r="Y377" i="21" s="1"/>
  <c r="AG437" i="21"/>
  <c r="V437" i="21"/>
  <c r="W437" i="21" s="1"/>
  <c r="AA346" i="18"/>
  <c r="Y347" i="18" s="1"/>
  <c r="AF346" i="18"/>
  <c r="AE346" i="18"/>
  <c r="AD346" i="18"/>
  <c r="AB346" i="18"/>
  <c r="Z347" i="18" s="1"/>
  <c r="AI347" i="18"/>
  <c r="T347" i="18"/>
  <c r="AA376" i="18"/>
  <c r="Y377" i="18" s="1"/>
  <c r="AF376" i="18"/>
  <c r="AE376" i="18"/>
  <c r="T377" i="18"/>
  <c r="AB376" i="18"/>
  <c r="Z377" i="18" s="1"/>
  <c r="AD376" i="18"/>
  <c r="AI377" i="18"/>
  <c r="V316" i="21"/>
  <c r="W316" i="21" s="1"/>
  <c r="AG316" i="21"/>
  <c r="AA437" i="18"/>
  <c r="Y438" i="18" s="1"/>
  <c r="AB437" i="18"/>
  <c r="Z438" i="18" s="1"/>
  <c r="AF437" i="18"/>
  <c r="AE437" i="18"/>
  <c r="T438" i="18"/>
  <c r="AD437" i="18"/>
  <c r="AI438" i="18"/>
  <c r="AG193" i="21"/>
  <c r="V193" i="21"/>
  <c r="W193" i="21" s="1"/>
  <c r="AA193" i="18"/>
  <c r="Y194" i="18" s="1"/>
  <c r="AB193" i="18"/>
  <c r="Z194" i="18" s="1"/>
  <c r="AE193" i="18"/>
  <c r="AF193" i="18"/>
  <c r="AD193" i="18"/>
  <c r="T194" i="18"/>
  <c r="AI194" i="18"/>
  <c r="AI317" i="18"/>
  <c r="AA316" i="18"/>
  <c r="Y317" i="18" s="1"/>
  <c r="T317" i="18"/>
  <c r="AB316" i="18"/>
  <c r="Z317" i="18" s="1"/>
  <c r="AF316" i="18"/>
  <c r="AD316" i="18"/>
  <c r="AE316" i="18"/>
  <c r="AA133" i="18"/>
  <c r="Y134" i="18" s="1"/>
  <c r="AB133" i="18"/>
  <c r="Z134" i="18" s="1"/>
  <c r="T134" i="18"/>
  <c r="AF133" i="18"/>
  <c r="AI134" i="18"/>
  <c r="AE133" i="18"/>
  <c r="AD133" i="18"/>
  <c r="AF163" i="18"/>
  <c r="AI164" i="18"/>
  <c r="AB163" i="18"/>
  <c r="Z164" i="18" s="1"/>
  <c r="AA163" i="18"/>
  <c r="Y164" i="18" s="1"/>
  <c r="T164" i="18"/>
  <c r="AE163" i="18"/>
  <c r="AD163" i="18"/>
  <c r="AG346" i="21"/>
  <c r="V346" i="21"/>
  <c r="W346" i="21" s="1"/>
  <c r="AG163" i="21"/>
  <c r="V163" i="21"/>
  <c r="W163" i="21" s="1"/>
  <c r="U376" i="11"/>
  <c r="U133" i="15"/>
  <c r="U316" i="11"/>
  <c r="AE5" i="18"/>
  <c r="AD5" i="18"/>
  <c r="AF5" i="18"/>
  <c r="AB5" i="18"/>
  <c r="Z6" i="18" s="1"/>
  <c r="AI6" i="18"/>
  <c r="T6" i="18"/>
  <c r="AA5" i="18"/>
  <c r="Y6" i="18" s="1"/>
  <c r="U163" i="15"/>
  <c r="U376" i="15"/>
  <c r="U5" i="15"/>
  <c r="U5" i="11"/>
  <c r="U163" i="11"/>
  <c r="U437" i="15"/>
  <c r="U133" i="11"/>
  <c r="U316" i="15"/>
  <c r="U193" i="15"/>
  <c r="U437" i="11"/>
  <c r="AG5" i="21"/>
  <c r="V5" i="21"/>
  <c r="W5" i="21" s="1"/>
  <c r="U193" i="11"/>
  <c r="U346" i="15"/>
  <c r="U346" i="11"/>
  <c r="AD193" i="21" l="1"/>
  <c r="AI194" i="21"/>
  <c r="AA193" i="21"/>
  <c r="Y194" i="21" s="1"/>
  <c r="T194" i="21"/>
  <c r="AE193" i="21"/>
  <c r="AB193" i="21"/>
  <c r="Z194" i="21" s="1"/>
  <c r="AF193" i="21"/>
  <c r="U347" i="18"/>
  <c r="AG347" i="18" s="1"/>
  <c r="U377" i="21"/>
  <c r="AG377" i="21" s="1"/>
  <c r="AI347" i="21"/>
  <c r="AA346" i="21"/>
  <c r="Y347" i="21" s="1"/>
  <c r="AD346" i="21"/>
  <c r="AE346" i="21"/>
  <c r="AF346" i="21"/>
  <c r="T347" i="21"/>
  <c r="AB346" i="21"/>
  <c r="Z347" i="21" s="1"/>
  <c r="AH133" i="18"/>
  <c r="AJ133" i="18"/>
  <c r="AH316" i="18"/>
  <c r="AJ316" i="18"/>
  <c r="AH437" i="18"/>
  <c r="AJ437" i="18"/>
  <c r="AJ163" i="18"/>
  <c r="AH163" i="18"/>
  <c r="U194" i="18"/>
  <c r="AG194" i="18" s="1"/>
  <c r="U438" i="18"/>
  <c r="AG438" i="18" s="1"/>
  <c r="AH376" i="18"/>
  <c r="AJ376" i="18"/>
  <c r="AH193" i="18"/>
  <c r="AJ193" i="18"/>
  <c r="AI317" i="21"/>
  <c r="AA316" i="21"/>
  <c r="Y317" i="21" s="1"/>
  <c r="AB316" i="21"/>
  <c r="Z317" i="21" s="1"/>
  <c r="T317" i="21"/>
  <c r="AE316" i="21"/>
  <c r="AF316" i="21"/>
  <c r="AD316" i="21"/>
  <c r="AH346" i="18"/>
  <c r="AJ346" i="18"/>
  <c r="AB437" i="21"/>
  <c r="Z438" i="21" s="1"/>
  <c r="AA437" i="21"/>
  <c r="Y438" i="21" s="1"/>
  <c r="AD437" i="21"/>
  <c r="AE437" i="21"/>
  <c r="T438" i="21"/>
  <c r="AF437" i="21"/>
  <c r="AI438" i="21"/>
  <c r="AH376" i="21"/>
  <c r="AJ376" i="21"/>
  <c r="U377" i="18"/>
  <c r="AG377" i="18" s="1"/>
  <c r="U164" i="18"/>
  <c r="AG164" i="18" s="1"/>
  <c r="U317" i="18"/>
  <c r="AG317" i="18" s="1"/>
  <c r="U134" i="18"/>
  <c r="AG134" i="18" s="1"/>
  <c r="AA163" i="21"/>
  <c r="Y164" i="21" s="1"/>
  <c r="T164" i="21"/>
  <c r="AF163" i="21"/>
  <c r="AE163" i="21"/>
  <c r="AB163" i="21"/>
  <c r="Z164" i="21" s="1"/>
  <c r="AD163" i="21"/>
  <c r="AI164" i="21"/>
  <c r="T134" i="21"/>
  <c r="AE133" i="21"/>
  <c r="AF133" i="21"/>
  <c r="AI134" i="21"/>
  <c r="AB133" i="21"/>
  <c r="Z134" i="21" s="1"/>
  <c r="AA133" i="21"/>
  <c r="Y134" i="21" s="1"/>
  <c r="AD133" i="21"/>
  <c r="AG346" i="11"/>
  <c r="V346" i="11"/>
  <c r="W346" i="11" s="1"/>
  <c r="V316" i="15"/>
  <c r="W316" i="15" s="1"/>
  <c r="AG316" i="15"/>
  <c r="AH5" i="18"/>
  <c r="AJ5" i="18"/>
  <c r="AG346" i="15"/>
  <c r="V346" i="15"/>
  <c r="W346" i="15" s="1"/>
  <c r="AG316" i="11"/>
  <c r="V316" i="11"/>
  <c r="W316" i="11" s="1"/>
  <c r="AG437" i="15"/>
  <c r="V437" i="15"/>
  <c r="W437" i="15" s="1"/>
  <c r="AG437" i="11"/>
  <c r="V437" i="11"/>
  <c r="W437" i="11" s="1"/>
  <c r="AG5" i="11"/>
  <c r="V5" i="11"/>
  <c r="W5" i="11" s="1"/>
  <c r="AG163" i="15"/>
  <c r="V163" i="15"/>
  <c r="W163" i="15" s="1"/>
  <c r="AG133" i="11"/>
  <c r="V133" i="11"/>
  <c r="W133" i="11" s="1"/>
  <c r="AG193" i="11"/>
  <c r="V193" i="11"/>
  <c r="W193" i="11" s="1"/>
  <c r="V133" i="15"/>
  <c r="W133" i="15" s="1"/>
  <c r="AG133" i="15"/>
  <c r="AG376" i="11"/>
  <c r="V376" i="11"/>
  <c r="W376" i="11" s="1"/>
  <c r="AG5" i="15"/>
  <c r="V5" i="15"/>
  <c r="W5" i="15" s="1"/>
  <c r="V193" i="15"/>
  <c r="W193" i="15" s="1"/>
  <c r="AG193" i="15"/>
  <c r="U6" i="18"/>
  <c r="AG6" i="18" s="1"/>
  <c r="T6" i="21"/>
  <c r="AF5" i="21"/>
  <c r="AE5" i="21"/>
  <c r="AA5" i="21"/>
  <c r="Y6" i="21" s="1"/>
  <c r="AI6" i="21"/>
  <c r="AD5" i="21"/>
  <c r="AB5" i="21"/>
  <c r="Z6" i="21" s="1"/>
  <c r="AG163" i="11"/>
  <c r="V163" i="11"/>
  <c r="W163" i="11" s="1"/>
  <c r="V376" i="15"/>
  <c r="W376" i="15" s="1"/>
  <c r="AG376" i="15"/>
  <c r="AH5" i="21" l="1"/>
  <c r="V347" i="18"/>
  <c r="W347" i="18" s="1"/>
  <c r="AF347" i="18" s="1"/>
  <c r="V438" i="18"/>
  <c r="W438" i="18" s="1"/>
  <c r="AI439" i="18" s="1"/>
  <c r="U134" i="21"/>
  <c r="AG134" i="21" s="1"/>
  <c r="V164" i="18"/>
  <c r="W164" i="18" s="1"/>
  <c r="V377" i="18"/>
  <c r="W377" i="18" s="1"/>
  <c r="AJ437" i="21"/>
  <c r="AH437" i="21"/>
  <c r="AK193" i="18"/>
  <c r="AK376" i="18"/>
  <c r="V194" i="18"/>
  <c r="W194" i="18" s="1"/>
  <c r="AK133" i="18"/>
  <c r="AK163" i="18"/>
  <c r="AK316" i="18"/>
  <c r="AH133" i="21"/>
  <c r="AJ133" i="21"/>
  <c r="V377" i="21"/>
  <c r="W377" i="21" s="1"/>
  <c r="AH163" i="21"/>
  <c r="AJ163" i="21"/>
  <c r="U164" i="21"/>
  <c r="AG164" i="21" s="1"/>
  <c r="V317" i="18"/>
  <c r="W317" i="18" s="1"/>
  <c r="AK376" i="21"/>
  <c r="AH316" i="21"/>
  <c r="AJ316" i="21"/>
  <c r="U347" i="21"/>
  <c r="AG347" i="21" s="1"/>
  <c r="U194" i="21"/>
  <c r="AG194" i="21" s="1"/>
  <c r="V134" i="18"/>
  <c r="W134" i="18" s="1"/>
  <c r="U438" i="21"/>
  <c r="AG438" i="21" s="1"/>
  <c r="U317" i="21"/>
  <c r="AG317" i="21" s="1"/>
  <c r="AK346" i="18"/>
  <c r="AK437" i="18"/>
  <c r="AH346" i="21"/>
  <c r="AJ346" i="21"/>
  <c r="AH193" i="21"/>
  <c r="AJ193" i="21"/>
  <c r="AB376" i="15"/>
  <c r="Z377" i="15" s="1"/>
  <c r="AF376" i="15"/>
  <c r="AE376" i="15"/>
  <c r="T377" i="15"/>
  <c r="AA376" i="15"/>
  <c r="Y377" i="15" s="1"/>
  <c r="AI377" i="15"/>
  <c r="AD376" i="15"/>
  <c r="AB193" i="11"/>
  <c r="Z194" i="11" s="1"/>
  <c r="AA193" i="11"/>
  <c r="Y194" i="11" s="1"/>
  <c r="AD193" i="11"/>
  <c r="T194" i="11"/>
  <c r="AF193" i="11"/>
  <c r="AE193" i="11"/>
  <c r="AI194" i="11"/>
  <c r="U6" i="21"/>
  <c r="AG6" i="21" s="1"/>
  <c r="AF437" i="15"/>
  <c r="T438" i="15"/>
  <c r="AE437" i="15"/>
  <c r="AA437" i="15"/>
  <c r="Y438" i="15" s="1"/>
  <c r="AD437" i="15"/>
  <c r="AB437" i="15"/>
  <c r="Z438" i="15" s="1"/>
  <c r="AI438" i="15"/>
  <c r="AI317" i="15"/>
  <c r="AD316" i="15"/>
  <c r="AA316" i="15"/>
  <c r="Y317" i="15" s="1"/>
  <c r="AB316" i="15"/>
  <c r="Z317" i="15" s="1"/>
  <c r="AF316" i="15"/>
  <c r="AE316" i="15"/>
  <c r="T317" i="15"/>
  <c r="AI164" i="15"/>
  <c r="AA163" i="15"/>
  <c r="Y164" i="15" s="1"/>
  <c r="AB163" i="15"/>
  <c r="Z164" i="15" s="1"/>
  <c r="AF163" i="15"/>
  <c r="AD163" i="15"/>
  <c r="T164" i="15"/>
  <c r="AE163" i="15"/>
  <c r="AJ5" i="21"/>
  <c r="V6" i="18"/>
  <c r="W6" i="18" s="1"/>
  <c r="AI6" i="15"/>
  <c r="AA5" i="15"/>
  <c r="Y6" i="15" s="1"/>
  <c r="AD5" i="15"/>
  <c r="T6" i="15"/>
  <c r="AB5" i="15"/>
  <c r="Z6" i="15" s="1"/>
  <c r="AE5" i="15"/>
  <c r="AF5" i="15"/>
  <c r="AA346" i="11"/>
  <c r="Y347" i="11" s="1"/>
  <c r="AD346" i="11"/>
  <c r="AB346" i="11"/>
  <c r="Z347" i="11" s="1"/>
  <c r="T347" i="11"/>
  <c r="AF346" i="11"/>
  <c r="AE346" i="11"/>
  <c r="AI347" i="11"/>
  <c r="AD5" i="11"/>
  <c r="AF5" i="11"/>
  <c r="AA5" i="11"/>
  <c r="Y6" i="11" s="1"/>
  <c r="AI6" i="11"/>
  <c r="AB5" i="11"/>
  <c r="Z6" i="11" s="1"/>
  <c r="AE5" i="11"/>
  <c r="T6" i="11"/>
  <c r="AI317" i="11"/>
  <c r="AF316" i="11"/>
  <c r="AD316" i="11"/>
  <c r="AA316" i="11"/>
  <c r="Y317" i="11" s="1"/>
  <c r="T317" i="11"/>
  <c r="AE316" i="11"/>
  <c r="AB316" i="11"/>
  <c r="Z317" i="11" s="1"/>
  <c r="AK5" i="18"/>
  <c r="AI164" i="11"/>
  <c r="AA163" i="11"/>
  <c r="Y164" i="11" s="1"/>
  <c r="AD163" i="11"/>
  <c r="T164" i="11"/>
  <c r="AF163" i="11"/>
  <c r="AE163" i="11"/>
  <c r="AB163" i="11"/>
  <c r="Z164" i="11" s="1"/>
  <c r="AI377" i="11"/>
  <c r="T377" i="11"/>
  <c r="AD376" i="11"/>
  <c r="AA376" i="11"/>
  <c r="Y377" i="11" s="1"/>
  <c r="AB376" i="11"/>
  <c r="Z377" i="11" s="1"/>
  <c r="AE376" i="11"/>
  <c r="AF376" i="11"/>
  <c r="AD193" i="15"/>
  <c r="AB193" i="15"/>
  <c r="Z194" i="15" s="1"/>
  <c r="AI194" i="15"/>
  <c r="AA193" i="15"/>
  <c r="Y194" i="15" s="1"/>
  <c r="AF193" i="15"/>
  <c r="T194" i="15"/>
  <c r="AE193" i="15"/>
  <c r="AB133" i="15"/>
  <c r="Z134" i="15" s="1"/>
  <c r="AI134" i="15"/>
  <c r="AF133" i="15"/>
  <c r="T134" i="15"/>
  <c r="AD133" i="15"/>
  <c r="AE133" i="15"/>
  <c r="AA133" i="15"/>
  <c r="Y134" i="15" s="1"/>
  <c r="AI134" i="11"/>
  <c r="AB133" i="11"/>
  <c r="Z134" i="11" s="1"/>
  <c r="AD133" i="11"/>
  <c r="AF133" i="11"/>
  <c r="AE133" i="11"/>
  <c r="T134" i="11"/>
  <c r="AA133" i="11"/>
  <c r="Y134" i="11" s="1"/>
  <c r="AI438" i="11"/>
  <c r="AA437" i="11"/>
  <c r="Y438" i="11" s="1"/>
  <c r="T438" i="11"/>
  <c r="AF437" i="11"/>
  <c r="AE437" i="11"/>
  <c r="AD437" i="11"/>
  <c r="AB437" i="11"/>
  <c r="Z438" i="11" s="1"/>
  <c r="AB346" i="15"/>
  <c r="Z347" i="15" s="1"/>
  <c r="AA346" i="15"/>
  <c r="Y347" i="15" s="1"/>
  <c r="AD346" i="15"/>
  <c r="AF346" i="15"/>
  <c r="AE346" i="15"/>
  <c r="T347" i="15"/>
  <c r="AI347" i="15"/>
  <c r="AD347" i="18" l="1"/>
  <c r="T348" i="18"/>
  <c r="U348" i="18" s="1"/>
  <c r="AG348" i="18" s="1"/>
  <c r="AB347" i="18"/>
  <c r="Z348" i="18" s="1"/>
  <c r="AI348" i="18"/>
  <c r="AA347" i="18"/>
  <c r="Y348" i="18" s="1"/>
  <c r="AE347" i="18"/>
  <c r="AD438" i="18"/>
  <c r="AF438" i="18"/>
  <c r="T439" i="18"/>
  <c r="U439" i="18" s="1"/>
  <c r="AG439" i="18" s="1"/>
  <c r="AA438" i="18"/>
  <c r="Y439" i="18" s="1"/>
  <c r="AB438" i="18"/>
  <c r="Z439" i="18" s="1"/>
  <c r="AE438" i="18"/>
  <c r="V134" i="21"/>
  <c r="W134" i="21" s="1"/>
  <c r="AD134" i="21" s="1"/>
  <c r="V194" i="21"/>
  <c r="W194" i="21" s="1"/>
  <c r="AE194" i="21" s="1"/>
  <c r="V347" i="21"/>
  <c r="W347" i="21" s="1"/>
  <c r="AB347" i="21" s="1"/>
  <c r="Z348" i="21" s="1"/>
  <c r="V438" i="21"/>
  <c r="W438" i="21" s="1"/>
  <c r="AE438" i="21" s="1"/>
  <c r="AA134" i="18"/>
  <c r="Y135" i="18" s="1"/>
  <c r="AI135" i="18"/>
  <c r="AE134" i="18"/>
  <c r="T135" i="18"/>
  <c r="AD134" i="18"/>
  <c r="AF134" i="18"/>
  <c r="AB134" i="18"/>
  <c r="Z135" i="18" s="1"/>
  <c r="AK346" i="21"/>
  <c r="V317" i="21"/>
  <c r="W317" i="21" s="1"/>
  <c r="V164" i="21"/>
  <c r="W164" i="21" s="1"/>
  <c r="AK193" i="21"/>
  <c r="AD377" i="21"/>
  <c r="AF377" i="21"/>
  <c r="AE377" i="21"/>
  <c r="AB377" i="21"/>
  <c r="Z378" i="21" s="1"/>
  <c r="AA377" i="21"/>
  <c r="Y378" i="21" s="1"/>
  <c r="T378" i="21"/>
  <c r="AI378" i="21"/>
  <c r="AK437" i="21"/>
  <c r="AK316" i="21"/>
  <c r="AB377" i="18"/>
  <c r="Z378" i="18" s="1"/>
  <c r="AE377" i="18"/>
  <c r="T378" i="18"/>
  <c r="AI378" i="18"/>
  <c r="AD377" i="18"/>
  <c r="AA377" i="18"/>
  <c r="Y378" i="18" s="1"/>
  <c r="AF377" i="18"/>
  <c r="AK163" i="21"/>
  <c r="AD164" i="18"/>
  <c r="AF164" i="18"/>
  <c r="AE164" i="18"/>
  <c r="AB164" i="18"/>
  <c r="Z165" i="18" s="1"/>
  <c r="AA164" i="18"/>
  <c r="Y165" i="18" s="1"/>
  <c r="AI165" i="18"/>
  <c r="T165" i="18"/>
  <c r="V6" i="21"/>
  <c r="W6" i="21" s="1"/>
  <c r="AD6" i="21" s="1"/>
  <c r="T195" i="18"/>
  <c r="AA194" i="18"/>
  <c r="Y195" i="18" s="1"/>
  <c r="AB194" i="18"/>
  <c r="Z195" i="18" s="1"/>
  <c r="AD194" i="18"/>
  <c r="AI195" i="18"/>
  <c r="AE194" i="18"/>
  <c r="AF194" i="18"/>
  <c r="AI318" i="18"/>
  <c r="AA317" i="18"/>
  <c r="Y318" i="18" s="1"/>
  <c r="AE317" i="18"/>
  <c r="AB317" i="18"/>
  <c r="Z318" i="18" s="1"/>
  <c r="AF317" i="18"/>
  <c r="AD317" i="18"/>
  <c r="T318" i="18"/>
  <c r="AK133" i="21"/>
  <c r="AH133" i="11"/>
  <c r="AJ133" i="11"/>
  <c r="AH193" i="15"/>
  <c r="AJ193" i="15"/>
  <c r="AJ316" i="11"/>
  <c r="AH316" i="11"/>
  <c r="U347" i="11"/>
  <c r="AG347" i="11" s="1"/>
  <c r="U438" i="15"/>
  <c r="AG438" i="15" s="1"/>
  <c r="U438" i="11"/>
  <c r="AG438" i="11" s="1"/>
  <c r="AH5" i="11"/>
  <c r="U164" i="15"/>
  <c r="AG164" i="15" s="1"/>
  <c r="AH316" i="15"/>
  <c r="AJ316" i="15"/>
  <c r="AH376" i="15"/>
  <c r="AJ376" i="15"/>
  <c r="U347" i="15"/>
  <c r="AG347" i="15" s="1"/>
  <c r="AJ346" i="11"/>
  <c r="AH346" i="11"/>
  <c r="U6" i="15"/>
  <c r="AG6" i="15" s="1"/>
  <c r="AK5" i="21"/>
  <c r="AH163" i="15"/>
  <c r="AJ163" i="15"/>
  <c r="AH346" i="15"/>
  <c r="AJ346" i="15"/>
  <c r="U194" i="15"/>
  <c r="AG194" i="15" s="1"/>
  <c r="AH376" i="11"/>
  <c r="AJ376" i="11"/>
  <c r="U6" i="11"/>
  <c r="AG6" i="11" s="1"/>
  <c r="AH5" i="15"/>
  <c r="AJ5" i="15"/>
  <c r="U377" i="11"/>
  <c r="AG377" i="11" s="1"/>
  <c r="U164" i="11"/>
  <c r="AG164" i="11" s="1"/>
  <c r="AJ5" i="11"/>
  <c r="U317" i="15"/>
  <c r="AG317" i="15" s="1"/>
  <c r="U194" i="11"/>
  <c r="AG194" i="11" s="1"/>
  <c r="U377" i="15"/>
  <c r="AG377" i="15" s="1"/>
  <c r="U134" i="11"/>
  <c r="AG134" i="11" s="1"/>
  <c r="AJ133" i="15"/>
  <c r="AH133" i="15"/>
  <c r="AH163" i="11"/>
  <c r="AJ163" i="11"/>
  <c r="AH437" i="15"/>
  <c r="AJ437" i="15"/>
  <c r="AJ193" i="11"/>
  <c r="AH193" i="11"/>
  <c r="AH437" i="11"/>
  <c r="AJ437" i="11"/>
  <c r="U134" i="15"/>
  <c r="AG134" i="15" s="1"/>
  <c r="U317" i="11"/>
  <c r="AG317" i="11" s="1"/>
  <c r="T7" i="18"/>
  <c r="AE6" i="18"/>
  <c r="AF6" i="18"/>
  <c r="AA6" i="18"/>
  <c r="Y7" i="18" s="1"/>
  <c r="AB6" i="18"/>
  <c r="Z7" i="18" s="1"/>
  <c r="AD6" i="18"/>
  <c r="AI7" i="18"/>
  <c r="AH347" i="18" l="1"/>
  <c r="AJ347" i="18"/>
  <c r="AH438" i="18"/>
  <c r="T195" i="21"/>
  <c r="U195" i="21" s="1"/>
  <c r="AG195" i="21" s="1"/>
  <c r="AA438" i="21"/>
  <c r="Y439" i="21" s="1"/>
  <c r="AF438" i="21"/>
  <c r="AA347" i="21"/>
  <c r="Y348" i="21" s="1"/>
  <c r="AB438" i="21"/>
  <c r="Z439" i="21" s="1"/>
  <c r="T439" i="21"/>
  <c r="U439" i="21" s="1"/>
  <c r="AG439" i="21" s="1"/>
  <c r="AI439" i="21"/>
  <c r="AB134" i="21"/>
  <c r="Z135" i="21" s="1"/>
  <c r="T135" i="21"/>
  <c r="U135" i="21" s="1"/>
  <c r="AG135" i="21" s="1"/>
  <c r="AE6" i="21"/>
  <c r="AJ6" i="21" s="1"/>
  <c r="AB6" i="21"/>
  <c r="Z7" i="21" s="1"/>
  <c r="AI195" i="21"/>
  <c r="AA194" i="21"/>
  <c r="Y195" i="21" s="1"/>
  <c r="AI135" i="21"/>
  <c r="AE134" i="21"/>
  <c r="AA134" i="21"/>
  <c r="Y135" i="21" s="1"/>
  <c r="V317" i="11"/>
  <c r="W317" i="11" s="1"/>
  <c r="AA317" i="11" s="1"/>
  <c r="Y318" i="11" s="1"/>
  <c r="V377" i="15"/>
  <c r="W377" i="15" s="1"/>
  <c r="AE377" i="15" s="1"/>
  <c r="AF134" i="21"/>
  <c r="AF347" i="21"/>
  <c r="AB194" i="21"/>
  <c r="Z195" i="21" s="1"/>
  <c r="AF194" i="21"/>
  <c r="AI7" i="21"/>
  <c r="AA6" i="21"/>
  <c r="Y7" i="21" s="1"/>
  <c r="V347" i="15"/>
  <c r="W347" i="15" s="1"/>
  <c r="AF347" i="15" s="1"/>
  <c r="AJ438" i="18"/>
  <c r="AE347" i="21"/>
  <c r="AI348" i="21"/>
  <c r="AD438" i="21"/>
  <c r="AJ438" i="21" s="1"/>
  <c r="AD347" i="21"/>
  <c r="AD194" i="21"/>
  <c r="AJ194" i="21" s="1"/>
  <c r="AF6" i="21"/>
  <c r="T7" i="21"/>
  <c r="U7" i="21" s="1"/>
  <c r="AG7" i="21" s="1"/>
  <c r="T348" i="21"/>
  <c r="U348" i="21" s="1"/>
  <c r="AG348" i="21" s="1"/>
  <c r="V439" i="18"/>
  <c r="W439" i="18" s="1"/>
  <c r="AI440" i="18" s="1"/>
  <c r="V377" i="11"/>
  <c r="W377" i="11" s="1"/>
  <c r="T378" i="11" s="1"/>
  <c r="V6" i="15"/>
  <c r="W6" i="15" s="1"/>
  <c r="AD6" i="15" s="1"/>
  <c r="V164" i="15"/>
  <c r="W164" i="15" s="1"/>
  <c r="AA164" i="15" s="1"/>
  <c r="Y165" i="15" s="1"/>
  <c r="V134" i="15"/>
  <c r="W134" i="15" s="1"/>
  <c r="AI135" i="15" s="1"/>
  <c r="V347" i="11"/>
  <c r="W347" i="11" s="1"/>
  <c r="AI348" i="11" s="1"/>
  <c r="U378" i="18"/>
  <c r="AG378" i="18" s="1"/>
  <c r="AD317" i="21"/>
  <c r="AI318" i="21"/>
  <c r="AB317" i="21"/>
  <c r="Z318" i="21" s="1"/>
  <c r="T318" i="21"/>
  <c r="AE317" i="21"/>
  <c r="AF317" i="21"/>
  <c r="AA317" i="21"/>
  <c r="Y318" i="21" s="1"/>
  <c r="AH134" i="18"/>
  <c r="AJ134" i="18"/>
  <c r="U195" i="18"/>
  <c r="AG195" i="18" s="1"/>
  <c r="AH164" i="18"/>
  <c r="AJ164" i="18"/>
  <c r="AF164" i="21"/>
  <c r="AE164" i="21"/>
  <c r="AD164" i="21"/>
  <c r="AI165" i="21"/>
  <c r="AA164" i="21"/>
  <c r="Y165" i="21" s="1"/>
  <c r="AB164" i="21"/>
  <c r="Z165" i="21" s="1"/>
  <c r="T165" i="21"/>
  <c r="U135" i="18"/>
  <c r="AG135" i="18" s="1"/>
  <c r="V134" i="11"/>
  <c r="W134" i="11" s="1"/>
  <c r="AI135" i="11" s="1"/>
  <c r="U318" i="18"/>
  <c r="AG318" i="18" s="1"/>
  <c r="U165" i="18"/>
  <c r="AG165" i="18" s="1"/>
  <c r="AH377" i="21"/>
  <c r="AJ377" i="21"/>
  <c r="V438" i="11"/>
  <c r="W438" i="11" s="1"/>
  <c r="AF438" i="11" s="1"/>
  <c r="AH317" i="18"/>
  <c r="AJ317" i="18"/>
  <c r="V348" i="18"/>
  <c r="W348" i="18" s="1"/>
  <c r="V438" i="15"/>
  <c r="W438" i="15" s="1"/>
  <c r="AB438" i="15" s="1"/>
  <c r="Z439" i="15" s="1"/>
  <c r="AH194" i="18"/>
  <c r="AJ194" i="18"/>
  <c r="AH377" i="18"/>
  <c r="AJ377" i="18"/>
  <c r="U378" i="21"/>
  <c r="AG378" i="21" s="1"/>
  <c r="AK163" i="11"/>
  <c r="AK346" i="15"/>
  <c r="AK163" i="15"/>
  <c r="AK316" i="15"/>
  <c r="AK133" i="11"/>
  <c r="AK346" i="11"/>
  <c r="AK316" i="11"/>
  <c r="AK193" i="15"/>
  <c r="AK193" i="11"/>
  <c r="AK5" i="15"/>
  <c r="AK437" i="11"/>
  <c r="U7" i="18"/>
  <c r="AG7" i="18" s="1"/>
  <c r="V194" i="11"/>
  <c r="W194" i="11" s="1"/>
  <c r="V6" i="11"/>
  <c r="W6" i="11" s="1"/>
  <c r="AK376" i="11"/>
  <c r="V317" i="15"/>
  <c r="W317" i="15" s="1"/>
  <c r="V194" i="15"/>
  <c r="W194" i="15" s="1"/>
  <c r="AK376" i="15"/>
  <c r="AH6" i="18"/>
  <c r="AJ6" i="18"/>
  <c r="AK437" i="15"/>
  <c r="AK133" i="15"/>
  <c r="V164" i="11"/>
  <c r="W164" i="11" s="1"/>
  <c r="AK5" i="11"/>
  <c r="AK347" i="18" l="1"/>
  <c r="AF439" i="18"/>
  <c r="AD317" i="11"/>
  <c r="AK438" i="18"/>
  <c r="AI378" i="11"/>
  <c r="AF377" i="11"/>
  <c r="AA6" i="15"/>
  <c r="Y7" i="15" s="1"/>
  <c r="AE347" i="15"/>
  <c r="AA377" i="15"/>
  <c r="Y378" i="15" s="1"/>
  <c r="AD439" i="18"/>
  <c r="AD347" i="15"/>
  <c r="AD377" i="11"/>
  <c r="AI348" i="15"/>
  <c r="AJ347" i="21"/>
  <c r="AI7" i="15"/>
  <c r="AB134" i="15"/>
  <c r="Z135" i="15" s="1"/>
  <c r="AI318" i="11"/>
  <c r="AF6" i="15"/>
  <c r="AF134" i="15"/>
  <c r="AB377" i="15"/>
  <c r="Z378" i="15" s="1"/>
  <c r="T165" i="15"/>
  <c r="U165" i="15" s="1"/>
  <c r="AG165" i="15" s="1"/>
  <c r="AE6" i="15"/>
  <c r="AJ6" i="15" s="1"/>
  <c r="AA134" i="15"/>
  <c r="Y135" i="15" s="1"/>
  <c r="AB164" i="15"/>
  <c r="Z165" i="15" s="1"/>
  <c r="AH6" i="21"/>
  <c r="AK6" i="21" s="1"/>
  <c r="AD377" i="15"/>
  <c r="AJ377" i="15" s="1"/>
  <c r="AF347" i="11"/>
  <c r="AE317" i="11"/>
  <c r="T348" i="15"/>
  <c r="U348" i="15" s="1"/>
  <c r="AG348" i="15" s="1"/>
  <c r="AF377" i="15"/>
  <c r="AB347" i="11"/>
  <c r="Z348" i="11" s="1"/>
  <c r="AE347" i="11"/>
  <c r="AE134" i="15"/>
  <c r="AI378" i="15"/>
  <c r="AD347" i="11"/>
  <c r="T135" i="15"/>
  <c r="U135" i="15" s="1"/>
  <c r="AG135" i="15" s="1"/>
  <c r="T378" i="15"/>
  <c r="U378" i="15" s="1"/>
  <c r="AG378" i="15" s="1"/>
  <c r="AA347" i="11"/>
  <c r="Y348" i="11" s="1"/>
  <c r="AF317" i="11"/>
  <c r="AA347" i="15"/>
  <c r="Y348" i="15" s="1"/>
  <c r="AD134" i="15"/>
  <c r="T348" i="11"/>
  <c r="U348" i="11" s="1"/>
  <c r="AG348" i="11" s="1"/>
  <c r="AD164" i="15"/>
  <c r="AE377" i="11"/>
  <c r="AH134" i="21"/>
  <c r="AB6" i="15"/>
  <c r="Z7" i="15" s="1"/>
  <c r="AB347" i="15"/>
  <c r="Z348" i="15" s="1"/>
  <c r="T7" i="15"/>
  <c r="U7" i="15" s="1"/>
  <c r="AG7" i="15" s="1"/>
  <c r="AJ134" i="21"/>
  <c r="AH438" i="21"/>
  <c r="AK438" i="21" s="1"/>
  <c r="V195" i="21"/>
  <c r="W195" i="21" s="1"/>
  <c r="AD195" i="21" s="1"/>
  <c r="AH194" i="21"/>
  <c r="AK194" i="21" s="1"/>
  <c r="AA377" i="11"/>
  <c r="Y378" i="11" s="1"/>
  <c r="T318" i="11"/>
  <c r="U318" i="11" s="1"/>
  <c r="AG318" i="11" s="1"/>
  <c r="V135" i="18"/>
  <c r="W135" i="18" s="1"/>
  <c r="AD135" i="18" s="1"/>
  <c r="AB377" i="11"/>
  <c r="Z378" i="11" s="1"/>
  <c r="AB317" i="11"/>
  <c r="Z318" i="11" s="1"/>
  <c r="T440" i="18"/>
  <c r="U440" i="18" s="1"/>
  <c r="AG440" i="18" s="1"/>
  <c r="AF134" i="11"/>
  <c r="AE439" i="18"/>
  <c r="AB439" i="18"/>
  <c r="Z440" i="18" s="1"/>
  <c r="AA439" i="18"/>
  <c r="Y440" i="18" s="1"/>
  <c r="AI165" i="15"/>
  <c r="AE164" i="15"/>
  <c r="AA438" i="15"/>
  <c r="Y439" i="15" s="1"/>
  <c r="V318" i="18"/>
  <c r="W318" i="18" s="1"/>
  <c r="AA318" i="18" s="1"/>
  <c r="Y319" i="18" s="1"/>
  <c r="AA134" i="11"/>
  <c r="Y135" i="11" s="1"/>
  <c r="AF164" i="15"/>
  <c r="AH347" i="21"/>
  <c r="AE438" i="15"/>
  <c r="T135" i="11"/>
  <c r="U135" i="11" s="1"/>
  <c r="AG135" i="11" s="1"/>
  <c r="AI439" i="15"/>
  <c r="AB438" i="11"/>
  <c r="Z439" i="11" s="1"/>
  <c r="AB134" i="11"/>
  <c r="Z135" i="11" s="1"/>
  <c r="AD134" i="11"/>
  <c r="T439" i="11"/>
  <c r="U439" i="11" s="1"/>
  <c r="AG439" i="11" s="1"/>
  <c r="V7" i="21"/>
  <c r="W7" i="21" s="1"/>
  <c r="AB7" i="21" s="1"/>
  <c r="Z8" i="21" s="1"/>
  <c r="V135" i="21"/>
  <c r="W135" i="21" s="1"/>
  <c r="AD135" i="21" s="1"/>
  <c r="V165" i="18"/>
  <c r="W165" i="18" s="1"/>
  <c r="AD165" i="18" s="1"/>
  <c r="AE134" i="11"/>
  <c r="T439" i="15"/>
  <c r="U439" i="15" s="1"/>
  <c r="AG439" i="15" s="1"/>
  <c r="AA438" i="11"/>
  <c r="Y439" i="11" s="1"/>
  <c r="V439" i="21"/>
  <c r="W439" i="21" s="1"/>
  <c r="T440" i="21" s="1"/>
  <c r="V378" i="18"/>
  <c r="W378" i="18" s="1"/>
  <c r="AI379" i="18" s="1"/>
  <c r="AF438" i="15"/>
  <c r="AE438" i="11"/>
  <c r="V378" i="21"/>
  <c r="W378" i="21" s="1"/>
  <c r="AD378" i="21" s="1"/>
  <c r="AD438" i="15"/>
  <c r="AD438" i="11"/>
  <c r="V195" i="18"/>
  <c r="W195" i="18" s="1"/>
  <c r="AK377" i="21"/>
  <c r="V348" i="21"/>
  <c r="W348" i="21" s="1"/>
  <c r="AH164" i="21"/>
  <c r="AJ164" i="21"/>
  <c r="AK134" i="18"/>
  <c r="U318" i="21"/>
  <c r="AG318" i="21" s="1"/>
  <c r="AI439" i="11"/>
  <c r="AK377" i="18"/>
  <c r="AE348" i="18"/>
  <c r="AD348" i="18"/>
  <c r="AB348" i="18"/>
  <c r="Z349" i="18" s="1"/>
  <c r="AI349" i="18"/>
  <c r="AA348" i="18"/>
  <c r="Y349" i="18" s="1"/>
  <c r="T349" i="18"/>
  <c r="AF348" i="18"/>
  <c r="AK317" i="18"/>
  <c r="U165" i="21"/>
  <c r="AG165" i="21" s="1"/>
  <c r="AH317" i="21"/>
  <c r="AJ317" i="21"/>
  <c r="AK194" i="18"/>
  <c r="AK164" i="18"/>
  <c r="U378" i="11"/>
  <c r="AG378" i="11" s="1"/>
  <c r="AB6" i="11"/>
  <c r="Z7" i="11" s="1"/>
  <c r="AA6" i="11"/>
  <c r="Y7" i="11" s="1"/>
  <c r="T7" i="11"/>
  <c r="AI7" i="11"/>
  <c r="AF6" i="11"/>
  <c r="AE6" i="11"/>
  <c r="AD6" i="11"/>
  <c r="AF164" i="11"/>
  <c r="AE164" i="11"/>
  <c r="AI165" i="11"/>
  <c r="AD164" i="11"/>
  <c r="AB164" i="11"/>
  <c r="Z165" i="11" s="1"/>
  <c r="AA164" i="11"/>
  <c r="Y165" i="11" s="1"/>
  <c r="T165" i="11"/>
  <c r="AF194" i="11"/>
  <c r="AE194" i="11"/>
  <c r="AD194" i="11"/>
  <c r="AA194" i="11"/>
  <c r="Y195" i="11" s="1"/>
  <c r="AI195" i="11"/>
  <c r="AB194" i="11"/>
  <c r="Z195" i="11" s="1"/>
  <c r="T195" i="11"/>
  <c r="AF194" i="15"/>
  <c r="AB194" i="15"/>
  <c r="Z195" i="15" s="1"/>
  <c r="AD194" i="15"/>
  <c r="AE194" i="15"/>
  <c r="AA194" i="15"/>
  <c r="Y195" i="15" s="1"/>
  <c r="AI195" i="15"/>
  <c r="T195" i="15"/>
  <c r="V7" i="18"/>
  <c r="W7" i="18" s="1"/>
  <c r="AK6" i="18"/>
  <c r="AA317" i="15"/>
  <c r="Y318" i="15" s="1"/>
  <c r="AB317" i="15"/>
  <c r="Z318" i="15" s="1"/>
  <c r="AI318" i="15"/>
  <c r="T318" i="15"/>
  <c r="AF317" i="15"/>
  <c r="AE317" i="15"/>
  <c r="AD317" i="15"/>
  <c r="AD318" i="18" l="1"/>
  <c r="AJ134" i="15"/>
  <c r="AJ438" i="15"/>
  <c r="AJ317" i="11"/>
  <c r="AA195" i="21"/>
  <c r="Y196" i="21" s="1"/>
  <c r="AJ347" i="11"/>
  <c r="AJ347" i="15"/>
  <c r="AH439" i="18"/>
  <c r="AH6" i="15"/>
  <c r="AK6" i="15" s="1"/>
  <c r="AH347" i="15"/>
  <c r="AJ164" i="15"/>
  <c r="AH317" i="11"/>
  <c r="AH377" i="11"/>
  <c r="AJ377" i="11"/>
  <c r="AH438" i="11"/>
  <c r="AE195" i="21"/>
  <c r="AJ195" i="21" s="1"/>
  <c r="AI196" i="21"/>
  <c r="AK347" i="21"/>
  <c r="AH347" i="11"/>
  <c r="AH134" i="15"/>
  <c r="AA135" i="21"/>
  <c r="Y136" i="21" s="1"/>
  <c r="AE7" i="21"/>
  <c r="AA7" i="21"/>
  <c r="Y8" i="21" s="1"/>
  <c r="AD7" i="21"/>
  <c r="AE135" i="21"/>
  <c r="AK134" i="21"/>
  <c r="AF135" i="18"/>
  <c r="AF7" i="21"/>
  <c r="AH164" i="15"/>
  <c r="AH377" i="15"/>
  <c r="AK377" i="15" s="1"/>
  <c r="T8" i="21"/>
  <c r="U8" i="21" s="1"/>
  <c r="AG8" i="21" s="1"/>
  <c r="AI136" i="18"/>
  <c r="AF439" i="21"/>
  <c r="AB195" i="21"/>
  <c r="Z196" i="21" s="1"/>
  <c r="AF195" i="21"/>
  <c r="T136" i="21"/>
  <c r="U136" i="21" s="1"/>
  <c r="AG136" i="21" s="1"/>
  <c r="T196" i="21"/>
  <c r="U196" i="21" s="1"/>
  <c r="AG196" i="21" s="1"/>
  <c r="AD439" i="21"/>
  <c r="T166" i="18"/>
  <c r="U166" i="18" s="1"/>
  <c r="AG166" i="18" s="1"/>
  <c r="AF378" i="18"/>
  <c r="AI8" i="21"/>
  <c r="AE135" i="18"/>
  <c r="AE378" i="18"/>
  <c r="AJ439" i="18"/>
  <c r="AB378" i="18"/>
  <c r="Z379" i="18" s="1"/>
  <c r="AI136" i="21"/>
  <c r="V318" i="11"/>
  <c r="W318" i="11" s="1"/>
  <c r="AI319" i="11" s="1"/>
  <c r="AF135" i="21"/>
  <c r="AI440" i="21"/>
  <c r="AB135" i="18"/>
  <c r="Z136" i="18" s="1"/>
  <c r="AJ134" i="11"/>
  <c r="AA135" i="18"/>
  <c r="Y136" i="18" s="1"/>
  <c r="AF318" i="18"/>
  <c r="T136" i="18"/>
  <c r="U136" i="18" s="1"/>
  <c r="AG136" i="18" s="1"/>
  <c r="AE318" i="18"/>
  <c r="AH134" i="11"/>
  <c r="AA439" i="21"/>
  <c r="Y440" i="21" s="1"/>
  <c r="AB135" i="21"/>
  <c r="Z136" i="21" s="1"/>
  <c r="AD378" i="18"/>
  <c r="V135" i="15"/>
  <c r="W135" i="15" s="1"/>
  <c r="AA135" i="15" s="1"/>
  <c r="Y136" i="15" s="1"/>
  <c r="AH438" i="15"/>
  <c r="AI319" i="18"/>
  <c r="V440" i="18"/>
  <c r="W440" i="18" s="1"/>
  <c r="T441" i="18" s="1"/>
  <c r="T319" i="18"/>
  <c r="U319" i="18" s="1"/>
  <c r="AG319" i="18" s="1"/>
  <c r="AB318" i="18"/>
  <c r="Z319" i="18" s="1"/>
  <c r="AA378" i="18"/>
  <c r="Y379" i="18" s="1"/>
  <c r="T379" i="18"/>
  <c r="U379" i="18" s="1"/>
  <c r="AG379" i="18" s="1"/>
  <c r="AA165" i="18"/>
  <c r="Y166" i="18" s="1"/>
  <c r="AJ438" i="11"/>
  <c r="AB378" i="21"/>
  <c r="Z379" i="21" s="1"/>
  <c r="V165" i="15"/>
  <c r="W165" i="15" s="1"/>
  <c r="T166" i="15" s="1"/>
  <c r="AF165" i="18"/>
  <c r="AF378" i="21"/>
  <c r="AE165" i="18"/>
  <c r="AJ165" i="18" s="1"/>
  <c r="T379" i="21"/>
  <c r="U379" i="21" s="1"/>
  <c r="AG379" i="21" s="1"/>
  <c r="V165" i="21"/>
  <c r="W165" i="21" s="1"/>
  <c r="AB165" i="21" s="1"/>
  <c r="Z166" i="21" s="1"/>
  <c r="V439" i="15"/>
  <c r="W439" i="15" s="1"/>
  <c r="AA439" i="15" s="1"/>
  <c r="Y440" i="15" s="1"/>
  <c r="AB165" i="18"/>
  <c r="Z166" i="18" s="1"/>
  <c r="AE378" i="21"/>
  <c r="AJ378" i="21" s="1"/>
  <c r="AI166" i="18"/>
  <c r="AA378" i="21"/>
  <c r="Y379" i="21" s="1"/>
  <c r="V348" i="15"/>
  <c r="W348" i="15" s="1"/>
  <c r="AI349" i="15" s="1"/>
  <c r="AB439" i="21"/>
  <c r="Z440" i="21" s="1"/>
  <c r="AI379" i="21"/>
  <c r="V135" i="11"/>
  <c r="W135" i="11" s="1"/>
  <c r="AA135" i="11" s="1"/>
  <c r="Y136" i="11" s="1"/>
  <c r="AE439" i="21"/>
  <c r="U349" i="18"/>
  <c r="AG349" i="18" s="1"/>
  <c r="AK164" i="21"/>
  <c r="V318" i="21"/>
  <c r="W318" i="21" s="1"/>
  <c r="AE348" i="21"/>
  <c r="AD348" i="21"/>
  <c r="T349" i="21"/>
  <c r="AF348" i="21"/>
  <c r="AB348" i="21"/>
  <c r="Z349" i="21" s="1"/>
  <c r="AI349" i="21"/>
  <c r="AA348" i="21"/>
  <c r="Y349" i="21" s="1"/>
  <c r="AD195" i="18"/>
  <c r="T196" i="18"/>
  <c r="AF195" i="18"/>
  <c r="AI196" i="18"/>
  <c r="AB195" i="18"/>
  <c r="Z196" i="18" s="1"/>
  <c r="AE195" i="18"/>
  <c r="AA195" i="18"/>
  <c r="Y196" i="18" s="1"/>
  <c r="V439" i="11"/>
  <c r="W439" i="11" s="1"/>
  <c r="AB439" i="11" s="1"/>
  <c r="Z440" i="11" s="1"/>
  <c r="V348" i="11"/>
  <c r="W348" i="11" s="1"/>
  <c r="T349" i="11" s="1"/>
  <c r="V378" i="11"/>
  <c r="W378" i="11" s="1"/>
  <c r="AB378" i="11" s="1"/>
  <c r="Z379" i="11" s="1"/>
  <c r="AK317" i="21"/>
  <c r="AH348" i="18"/>
  <c r="AJ348" i="18"/>
  <c r="U440" i="21"/>
  <c r="AG440" i="21" s="1"/>
  <c r="AH194" i="11"/>
  <c r="AJ194" i="11"/>
  <c r="U318" i="15"/>
  <c r="AG318" i="15" s="1"/>
  <c r="AD7" i="18"/>
  <c r="AB7" i="18"/>
  <c r="Z8" i="18" s="1"/>
  <c r="AI8" i="18"/>
  <c r="AF7" i="18"/>
  <c r="T8" i="18"/>
  <c r="AA7" i="18"/>
  <c r="Y8" i="18" s="1"/>
  <c r="AE7" i="18"/>
  <c r="V7" i="15"/>
  <c r="W7" i="15" s="1"/>
  <c r="AH164" i="11"/>
  <c r="AJ164" i="11"/>
  <c r="AH6" i="11"/>
  <c r="AJ6" i="11"/>
  <c r="AH317" i="15"/>
  <c r="AJ317" i="15"/>
  <c r="AH194" i="15"/>
  <c r="AJ194" i="15"/>
  <c r="U165" i="11"/>
  <c r="AG165" i="11" s="1"/>
  <c r="U195" i="15"/>
  <c r="AG195" i="15" s="1"/>
  <c r="U195" i="11"/>
  <c r="AG195" i="11" s="1"/>
  <c r="V378" i="15"/>
  <c r="W378" i="15" s="1"/>
  <c r="U7" i="11"/>
  <c r="AG7" i="11" s="1"/>
  <c r="AJ318" i="18" l="1"/>
  <c r="AK134" i="15"/>
  <c r="AH135" i="18"/>
  <c r="AK438" i="15"/>
  <c r="AK317" i="11"/>
  <c r="AK347" i="15"/>
  <c r="AJ7" i="21"/>
  <c r="AK377" i="11"/>
  <c r="AK347" i="11"/>
  <c r="AF135" i="15"/>
  <c r="AI136" i="15"/>
  <c r="AB318" i="11"/>
  <c r="Z319" i="11" s="1"/>
  <c r="AA318" i="11"/>
  <c r="Y319" i="11" s="1"/>
  <c r="AB348" i="15"/>
  <c r="Z349" i="15" s="1"/>
  <c r="AE318" i="11"/>
  <c r="AH7" i="21"/>
  <c r="AD318" i="11"/>
  <c r="AH195" i="21"/>
  <c r="AK195" i="21" s="1"/>
  <c r="T136" i="15"/>
  <c r="U136" i="15" s="1"/>
  <c r="AG136" i="15" s="1"/>
  <c r="AK439" i="18"/>
  <c r="AE135" i="15"/>
  <c r="AK164" i="15"/>
  <c r="AK438" i="11"/>
  <c r="AD135" i="15"/>
  <c r="AB135" i="15"/>
  <c r="Z136" i="15" s="1"/>
  <c r="AA440" i="18"/>
  <c r="Y441" i="18" s="1"/>
  <c r="AK134" i="11"/>
  <c r="T319" i="11"/>
  <c r="U319" i="11" s="1"/>
  <c r="AG319" i="11" s="1"/>
  <c r="AF318" i="11"/>
  <c r="T440" i="15"/>
  <c r="U440" i="15" s="1"/>
  <c r="AG440" i="15" s="1"/>
  <c r="AJ135" i="18"/>
  <c r="AB165" i="15"/>
  <c r="Z166" i="15" s="1"/>
  <c r="AH135" i="21"/>
  <c r="AJ135" i="21"/>
  <c r="AH378" i="18"/>
  <c r="AE135" i="11"/>
  <c r="AD439" i="15"/>
  <c r="AI441" i="18"/>
  <c r="AJ439" i="21"/>
  <c r="AH318" i="18"/>
  <c r="AF165" i="21"/>
  <c r="T136" i="11"/>
  <c r="U136" i="11" s="1"/>
  <c r="AG136" i="11" s="1"/>
  <c r="AI440" i="15"/>
  <c r="AE165" i="15"/>
  <c r="AJ378" i="18"/>
  <c r="AI136" i="11"/>
  <c r="AE439" i="15"/>
  <c r="AH165" i="18"/>
  <c r="AK165" i="18" s="1"/>
  <c r="AF135" i="11"/>
  <c r="T440" i="11"/>
  <c r="U440" i="11" s="1"/>
  <c r="AG440" i="11" s="1"/>
  <c r="AF439" i="15"/>
  <c r="AA165" i="15"/>
  <c r="Y166" i="15" s="1"/>
  <c r="AH439" i="21"/>
  <c r="AH378" i="21"/>
  <c r="AK378" i="21" s="1"/>
  <c r="AD348" i="11"/>
  <c r="AE440" i="18"/>
  <c r="AB348" i="11"/>
  <c r="Z349" i="11" s="1"/>
  <c r="AD135" i="11"/>
  <c r="AE348" i="11"/>
  <c r="AB439" i="15"/>
  <c r="Z440" i="15" s="1"/>
  <c r="AF165" i="15"/>
  <c r="AD440" i="18"/>
  <c r="AE439" i="11"/>
  <c r="AA348" i="11"/>
  <c r="Y349" i="11" s="1"/>
  <c r="AD165" i="15"/>
  <c r="AF440" i="18"/>
  <c r="AB440" i="18"/>
  <c r="Z441" i="18" s="1"/>
  <c r="AB135" i="11"/>
  <c r="Z136" i="11" s="1"/>
  <c r="AI166" i="15"/>
  <c r="AI349" i="11"/>
  <c r="AE165" i="21"/>
  <c r="AI166" i="21"/>
  <c r="AF439" i="11"/>
  <c r="AD439" i="11"/>
  <c r="T349" i="15"/>
  <c r="U349" i="15" s="1"/>
  <c r="AG349" i="15" s="1"/>
  <c r="AF348" i="11"/>
  <c r="AI440" i="11"/>
  <c r="AD348" i="15"/>
  <c r="T166" i="21"/>
  <c r="U166" i="21" s="1"/>
  <c r="AG166" i="21" s="1"/>
  <c r="AF348" i="15"/>
  <c r="AA348" i="15"/>
  <c r="Y349" i="15" s="1"/>
  <c r="T379" i="11"/>
  <c r="U379" i="11" s="1"/>
  <c r="AG379" i="11" s="1"/>
  <c r="AE348" i="15"/>
  <c r="AE378" i="11"/>
  <c r="AD165" i="21"/>
  <c r="AA165" i="21"/>
  <c r="Y166" i="21" s="1"/>
  <c r="AI379" i="11"/>
  <c r="AF378" i="11"/>
  <c r="V379" i="21"/>
  <c r="W379" i="21" s="1"/>
  <c r="AI380" i="21" s="1"/>
  <c r="AA378" i="11"/>
  <c r="Y379" i="11" s="1"/>
  <c r="AA439" i="11"/>
  <c r="Y440" i="11" s="1"/>
  <c r="V349" i="18"/>
  <c r="W349" i="18" s="1"/>
  <c r="AA349" i="18" s="1"/>
  <c r="Y350" i="18" s="1"/>
  <c r="V318" i="15"/>
  <c r="W318" i="15" s="1"/>
  <c r="AE318" i="15" s="1"/>
  <c r="V165" i="11"/>
  <c r="W165" i="11" s="1"/>
  <c r="AB165" i="11" s="1"/>
  <c r="Z166" i="11" s="1"/>
  <c r="V379" i="18"/>
  <c r="W379" i="18" s="1"/>
  <c r="AI380" i="18" s="1"/>
  <c r="AJ195" i="18"/>
  <c r="U441" i="18"/>
  <c r="AG441" i="18" s="1"/>
  <c r="AD378" i="11"/>
  <c r="V440" i="21"/>
  <c r="W440" i="21" s="1"/>
  <c r="V136" i="21"/>
  <c r="W136" i="21" s="1"/>
  <c r="V195" i="11"/>
  <c r="W195" i="11" s="1"/>
  <c r="AI196" i="11" s="1"/>
  <c r="AK348" i="18"/>
  <c r="U196" i="18"/>
  <c r="AG196" i="18" s="1"/>
  <c r="AH195" i="18"/>
  <c r="U349" i="21"/>
  <c r="AG349" i="21" s="1"/>
  <c r="AE318" i="21"/>
  <c r="AD318" i="21"/>
  <c r="AI319" i="21"/>
  <c r="AF318" i="21"/>
  <c r="AB318" i="21"/>
  <c r="Z319" i="21" s="1"/>
  <c r="AA318" i="21"/>
  <c r="Y319" i="21" s="1"/>
  <c r="T319" i="21"/>
  <c r="V195" i="15"/>
  <c r="W195" i="15" s="1"/>
  <c r="AB195" i="15" s="1"/>
  <c r="Z196" i="15" s="1"/>
  <c r="V136" i="18"/>
  <c r="W136" i="18" s="1"/>
  <c r="V319" i="18"/>
  <c r="W319" i="18" s="1"/>
  <c r="V166" i="18"/>
  <c r="W166" i="18" s="1"/>
  <c r="AH348" i="21"/>
  <c r="AJ348" i="21"/>
  <c r="V196" i="21"/>
  <c r="W196" i="21" s="1"/>
  <c r="AK164" i="11"/>
  <c r="AF378" i="15"/>
  <c r="AE378" i="15"/>
  <c r="T379" i="15"/>
  <c r="AB378" i="15"/>
  <c r="Z379" i="15" s="1"/>
  <c r="AI379" i="15"/>
  <c r="AA378" i="15"/>
  <c r="Y379" i="15" s="1"/>
  <c r="AD378" i="15"/>
  <c r="AK194" i="11"/>
  <c r="AK317" i="15"/>
  <c r="U349" i="11"/>
  <c r="AG349" i="11" s="1"/>
  <c r="AB7" i="15"/>
  <c r="Z8" i="15" s="1"/>
  <c r="AI8" i="15"/>
  <c r="AE7" i="15"/>
  <c r="AD7" i="15"/>
  <c r="T8" i="15"/>
  <c r="AF7" i="15"/>
  <c r="AA7" i="15"/>
  <c r="Y8" i="15" s="1"/>
  <c r="AH7" i="18"/>
  <c r="AJ7" i="18"/>
  <c r="AK194" i="15"/>
  <c r="U8" i="18"/>
  <c r="AG8" i="18" s="1"/>
  <c r="U166" i="15"/>
  <c r="AG166" i="15" s="1"/>
  <c r="V7" i="11"/>
  <c r="W7" i="11" s="1"/>
  <c r="V8" i="21"/>
  <c r="W8" i="21" s="1"/>
  <c r="AK6" i="11"/>
  <c r="AK318" i="18" l="1"/>
  <c r="AK7" i="21"/>
  <c r="AK135" i="18"/>
  <c r="AJ135" i="15"/>
  <c r="AJ378" i="11"/>
  <c r="AH318" i="11"/>
  <c r="AH135" i="15"/>
  <c r="AE165" i="11"/>
  <c r="AI166" i="11"/>
  <c r="AJ318" i="11"/>
  <c r="AK439" i="21"/>
  <c r="AK135" i="21"/>
  <c r="AJ440" i="18"/>
  <c r="T319" i="15"/>
  <c r="U319" i="15" s="1"/>
  <c r="AG319" i="15" s="1"/>
  <c r="AI319" i="15"/>
  <c r="AJ439" i="11"/>
  <c r="AH135" i="11"/>
  <c r="AD318" i="15"/>
  <c r="AJ318" i="15" s="1"/>
  <c r="AB318" i="15"/>
  <c r="Z319" i="15" s="1"/>
  <c r="AH348" i="11"/>
  <c r="AJ439" i="15"/>
  <c r="AD165" i="11"/>
  <c r="AH165" i="15"/>
  <c r="AK378" i="18"/>
  <c r="AJ348" i="15"/>
  <c r="AD195" i="11"/>
  <c r="AJ135" i="11"/>
  <c r="AH439" i="11"/>
  <c r="T166" i="11"/>
  <c r="U166" i="11" s="1"/>
  <c r="AG166" i="11" s="1"/>
  <c r="AJ165" i="15"/>
  <c r="AH348" i="15"/>
  <c r="AH439" i="15"/>
  <c r="AE195" i="11"/>
  <c r="AA195" i="11"/>
  <c r="Y196" i="11" s="1"/>
  <c r="AF318" i="15"/>
  <c r="AB195" i="11"/>
  <c r="Z196" i="11" s="1"/>
  <c r="AA318" i="15"/>
  <c r="Y319" i="15" s="1"/>
  <c r="T196" i="11"/>
  <c r="U196" i="11" s="1"/>
  <c r="AG196" i="11" s="1"/>
  <c r="AJ348" i="11"/>
  <c r="AF165" i="11"/>
  <c r="AB379" i="18"/>
  <c r="Z380" i="18" s="1"/>
  <c r="AA165" i="11"/>
  <c r="Y166" i="11" s="1"/>
  <c r="AH440" i="18"/>
  <c r="AF195" i="11"/>
  <c r="T380" i="21"/>
  <c r="U380" i="21" s="1"/>
  <c r="AG380" i="21" s="1"/>
  <c r="AB379" i="21"/>
  <c r="Z380" i="21" s="1"/>
  <c r="AE195" i="15"/>
  <c r="AH378" i="11"/>
  <c r="AD379" i="21"/>
  <c r="AD379" i="18"/>
  <c r="T380" i="18"/>
  <c r="U380" i="18" s="1"/>
  <c r="AG380" i="18" s="1"/>
  <c r="AD195" i="15"/>
  <c r="AE379" i="21"/>
  <c r="AI196" i="15"/>
  <c r="AA379" i="18"/>
  <c r="Y380" i="18" s="1"/>
  <c r="T350" i="18"/>
  <c r="U350" i="18" s="1"/>
  <c r="AG350" i="18" s="1"/>
  <c r="AF349" i="18"/>
  <c r="AE379" i="18"/>
  <c r="AJ165" i="21"/>
  <c r="AB349" i="18"/>
  <c r="Z350" i="18" s="1"/>
  <c r="AH165" i="21"/>
  <c r="AD349" i="18"/>
  <c r="AA195" i="15"/>
  <c r="Y196" i="15" s="1"/>
  <c r="AI350" i="18"/>
  <c r="V8" i="18"/>
  <c r="W8" i="18" s="1"/>
  <c r="AB8" i="18" s="1"/>
  <c r="Z9" i="18" s="1"/>
  <c r="AE349" i="18"/>
  <c r="AF379" i="18"/>
  <c r="AF379" i="21"/>
  <c r="AA379" i="21"/>
  <c r="Y380" i="21" s="1"/>
  <c r="AF195" i="15"/>
  <c r="T196" i="15"/>
  <c r="U196" i="15" s="1"/>
  <c r="AG196" i="15" s="1"/>
  <c r="V349" i="15"/>
  <c r="W349" i="15" s="1"/>
  <c r="AB349" i="15" s="1"/>
  <c r="Z350" i="15" s="1"/>
  <c r="V379" i="11"/>
  <c r="W379" i="11" s="1"/>
  <c r="AD379" i="11" s="1"/>
  <c r="V166" i="21"/>
  <c r="W166" i="21" s="1"/>
  <c r="AI167" i="21" s="1"/>
  <c r="U319" i="21"/>
  <c r="AG319" i="21" s="1"/>
  <c r="AK348" i="21"/>
  <c r="AK195" i="18"/>
  <c r="V440" i="15"/>
  <c r="W440" i="15" s="1"/>
  <c r="T441" i="15" s="1"/>
  <c r="V136" i="15"/>
  <c r="W136" i="15" s="1"/>
  <c r="AI137" i="15" s="1"/>
  <c r="AH318" i="21"/>
  <c r="AJ318" i="21"/>
  <c r="AF440" i="21"/>
  <c r="T441" i="21"/>
  <c r="AB440" i="21"/>
  <c r="Z441" i="21" s="1"/>
  <c r="AD440" i="21"/>
  <c r="AE440" i="21"/>
  <c r="AA440" i="21"/>
  <c r="Y441" i="21" s="1"/>
  <c r="AI441" i="21"/>
  <c r="V166" i="15"/>
  <c r="W166" i="15" s="1"/>
  <c r="AI167" i="15" s="1"/>
  <c r="V349" i="21"/>
  <c r="W349" i="21" s="1"/>
  <c r="V196" i="18"/>
  <c r="W196" i="18" s="1"/>
  <c r="AA136" i="18"/>
  <c r="Y137" i="18" s="1"/>
  <c r="AB136" i="18"/>
  <c r="Z137" i="18" s="1"/>
  <c r="AF136" i="18"/>
  <c r="T137" i="18"/>
  <c r="AE136" i="18"/>
  <c r="AD136" i="18"/>
  <c r="AI137" i="18"/>
  <c r="AF196" i="21"/>
  <c r="AD196" i="21"/>
  <c r="T197" i="21"/>
  <c r="AI197" i="21"/>
  <c r="AA196" i="21"/>
  <c r="Y197" i="21" s="1"/>
  <c r="AB196" i="21"/>
  <c r="Z197" i="21" s="1"/>
  <c r="AE196" i="21"/>
  <c r="AD166" i="18"/>
  <c r="T167" i="18"/>
  <c r="AE166" i="18"/>
  <c r="AB166" i="18"/>
  <c r="Z167" i="18" s="1"/>
  <c r="AF166" i="18"/>
  <c r="AA166" i="18"/>
  <c r="Y167" i="18" s="1"/>
  <c r="AI167" i="18"/>
  <c r="V319" i="11"/>
  <c r="W319" i="11" s="1"/>
  <c r="AD319" i="11" s="1"/>
  <c r="AE319" i="18"/>
  <c r="AF319" i="18"/>
  <c r="AI320" i="18"/>
  <c r="AD319" i="18"/>
  <c r="AA319" i="18"/>
  <c r="Y320" i="18" s="1"/>
  <c r="T320" i="18"/>
  <c r="AB319" i="18"/>
  <c r="Z320" i="18" s="1"/>
  <c r="AA136" i="21"/>
  <c r="Y137" i="21" s="1"/>
  <c r="AF136" i="21"/>
  <c r="T137" i="21"/>
  <c r="AE136" i="21"/>
  <c r="AD136" i="21"/>
  <c r="AI137" i="21"/>
  <c r="AB136" i="21"/>
  <c r="Z137" i="21" s="1"/>
  <c r="V441" i="18"/>
  <c r="W441" i="18" s="1"/>
  <c r="V440" i="11"/>
  <c r="W440" i="11" s="1"/>
  <c r="AH378" i="15"/>
  <c r="AJ378" i="15"/>
  <c r="AK7" i="18"/>
  <c r="AH7" i="15"/>
  <c r="AJ7" i="15"/>
  <c r="U379" i="15"/>
  <c r="AG379" i="15" s="1"/>
  <c r="U8" i="15"/>
  <c r="AG8" i="15" s="1"/>
  <c r="AE8" i="21"/>
  <c r="T9" i="21"/>
  <c r="AD8" i="21"/>
  <c r="AA8" i="21"/>
  <c r="Y9" i="21" s="1"/>
  <c r="AI9" i="21"/>
  <c r="AB8" i="21"/>
  <c r="Z9" i="21" s="1"/>
  <c r="AF8" i="21"/>
  <c r="AD7" i="11"/>
  <c r="AA7" i="11"/>
  <c r="Y8" i="11" s="1"/>
  <c r="T8" i="11"/>
  <c r="AF7" i="11"/>
  <c r="AB7" i="11"/>
  <c r="Z8" i="11" s="1"/>
  <c r="AE7" i="11"/>
  <c r="AI8" i="11"/>
  <c r="V136" i="11"/>
  <c r="W136" i="11" s="1"/>
  <c r="V349" i="11"/>
  <c r="W349" i="11" s="1"/>
  <c r="AK439" i="11" l="1"/>
  <c r="AK135" i="15"/>
  <c r="AK378" i="11"/>
  <c r="AK348" i="15"/>
  <c r="AH165" i="11"/>
  <c r="AK318" i="11"/>
  <c r="AK135" i="11"/>
  <c r="AJ165" i="11"/>
  <c r="AK439" i="15"/>
  <c r="AK348" i="11"/>
  <c r="AH318" i="15"/>
  <c r="AK318" i="15" s="1"/>
  <c r="AA379" i="11"/>
  <c r="Y380" i="11" s="1"/>
  <c r="AK165" i="15"/>
  <c r="AJ379" i="18"/>
  <c r="AA8" i="18"/>
  <c r="Y9" i="18" s="1"/>
  <c r="AE8" i="18"/>
  <c r="AH195" i="11"/>
  <c r="T9" i="18"/>
  <c r="U9" i="18" s="1"/>
  <c r="AG9" i="18" s="1"/>
  <c r="AK440" i="18"/>
  <c r="AD166" i="15"/>
  <c r="AF8" i="18"/>
  <c r="AD349" i="15"/>
  <c r="AB136" i="15"/>
  <c r="Z137" i="15" s="1"/>
  <c r="AJ195" i="11"/>
  <c r="AJ195" i="15"/>
  <c r="AI441" i="15"/>
  <c r="AB440" i="15"/>
  <c r="Z441" i="15" s="1"/>
  <c r="AA440" i="15"/>
  <c r="Y441" i="15" s="1"/>
  <c r="AK165" i="21"/>
  <c r="AH349" i="18"/>
  <c r="AH379" i="21"/>
  <c r="AE319" i="11"/>
  <c r="AJ319" i="11" s="1"/>
  <c r="AE379" i="11"/>
  <c r="AJ379" i="11" s="1"/>
  <c r="AF379" i="11"/>
  <c r="AB379" i="11"/>
  <c r="Z380" i="11" s="1"/>
  <c r="AI9" i="18"/>
  <c r="AJ379" i="21"/>
  <c r="T167" i="21"/>
  <c r="U167" i="21" s="1"/>
  <c r="AG167" i="21" s="1"/>
  <c r="AH195" i="15"/>
  <c r="AD8" i="18"/>
  <c r="AF136" i="15"/>
  <c r="AD136" i="15"/>
  <c r="T137" i="15"/>
  <c r="U137" i="15" s="1"/>
  <c r="AG137" i="15" s="1"/>
  <c r="T320" i="11"/>
  <c r="U320" i="11" s="1"/>
  <c r="AG320" i="11" s="1"/>
  <c r="AA136" i="15"/>
  <c r="Y137" i="15" s="1"/>
  <c r="AH379" i="18"/>
  <c r="AD166" i="21"/>
  <c r="AJ349" i="18"/>
  <c r="AE166" i="21"/>
  <c r="AF166" i="21"/>
  <c r="AB166" i="21"/>
  <c r="Z167" i="21" s="1"/>
  <c r="AA166" i="21"/>
  <c r="Y167" i="21" s="1"/>
  <c r="AE166" i="15"/>
  <c r="AE349" i="15"/>
  <c r="T350" i="15"/>
  <c r="U350" i="15" s="1"/>
  <c r="AG350" i="15" s="1"/>
  <c r="V380" i="18"/>
  <c r="W380" i="18" s="1"/>
  <c r="AE380" i="18" s="1"/>
  <c r="V380" i="21"/>
  <c r="W380" i="21" s="1"/>
  <c r="AE380" i="21" s="1"/>
  <c r="V196" i="11"/>
  <c r="W196" i="11" s="1"/>
  <c r="AF196" i="11" s="1"/>
  <c r="V319" i="15"/>
  <c r="W319" i="15" s="1"/>
  <c r="AA319" i="15" s="1"/>
  <c r="Y320" i="15" s="1"/>
  <c r="T380" i="11"/>
  <c r="U380" i="11" s="1"/>
  <c r="AG380" i="11" s="1"/>
  <c r="AF349" i="15"/>
  <c r="AF440" i="15"/>
  <c r="AI380" i="11"/>
  <c r="AI350" i="15"/>
  <c r="AA349" i="15"/>
  <c r="Y350" i="15" s="1"/>
  <c r="AD440" i="15"/>
  <c r="AE440" i="15"/>
  <c r="V8" i="15"/>
  <c r="W8" i="15" s="1"/>
  <c r="AB8" i="15" s="1"/>
  <c r="Z9" i="15" s="1"/>
  <c r="AE136" i="15"/>
  <c r="V196" i="15"/>
  <c r="W196" i="15" s="1"/>
  <c r="T197" i="15" s="1"/>
  <c r="V350" i="18"/>
  <c r="W350" i="18" s="1"/>
  <c r="AI351" i="18" s="1"/>
  <c r="AB319" i="11"/>
  <c r="Z320" i="11" s="1"/>
  <c r="T167" i="15"/>
  <c r="U167" i="15" s="1"/>
  <c r="AG167" i="15" s="1"/>
  <c r="AD441" i="18"/>
  <c r="T442" i="18"/>
  <c r="AB441" i="18"/>
  <c r="Z442" i="18" s="1"/>
  <c r="AF441" i="18"/>
  <c r="AA441" i="18"/>
  <c r="Y442" i="18" s="1"/>
  <c r="AI442" i="18"/>
  <c r="AE441" i="18"/>
  <c r="U167" i="18"/>
  <c r="AG167" i="18" s="1"/>
  <c r="U137" i="18"/>
  <c r="AG137" i="18" s="1"/>
  <c r="V319" i="21"/>
  <c r="W319" i="21" s="1"/>
  <c r="U197" i="21"/>
  <c r="AG197" i="21" s="1"/>
  <c r="AA319" i="11"/>
  <c r="Y320" i="11" s="1"/>
  <c r="AB166" i="15"/>
  <c r="Z167" i="15" s="1"/>
  <c r="AH166" i="18"/>
  <c r="AI320" i="11"/>
  <c r="AA166" i="15"/>
  <c r="Y167" i="15" s="1"/>
  <c r="AE196" i="18"/>
  <c r="AB196" i="18"/>
  <c r="Z197" i="18" s="1"/>
  <c r="AD196" i="18"/>
  <c r="AI197" i="18"/>
  <c r="AF196" i="18"/>
  <c r="T197" i="18"/>
  <c r="AA196" i="18"/>
  <c r="Y197" i="18" s="1"/>
  <c r="AH440" i="21"/>
  <c r="AJ440" i="21"/>
  <c r="U320" i="18"/>
  <c r="AG320" i="18" s="1"/>
  <c r="AH196" i="21"/>
  <c r="AJ196" i="21"/>
  <c r="U441" i="21"/>
  <c r="AG441" i="21" s="1"/>
  <c r="AK318" i="21"/>
  <c r="AF319" i="11"/>
  <c r="AF166" i="15"/>
  <c r="AJ319" i="18"/>
  <c r="AH319" i="18"/>
  <c r="AH136" i="18"/>
  <c r="AJ136" i="18"/>
  <c r="AF349" i="21"/>
  <c r="AD349" i="21"/>
  <c r="AB349" i="21"/>
  <c r="Z350" i="21" s="1"/>
  <c r="AI350" i="21"/>
  <c r="AA349" i="21"/>
  <c r="Y350" i="21" s="1"/>
  <c r="T350" i="21"/>
  <c r="AE349" i="21"/>
  <c r="AH136" i="21"/>
  <c r="AJ136" i="21"/>
  <c r="V166" i="11"/>
  <c r="W166" i="11" s="1"/>
  <c r="AA166" i="11" s="1"/>
  <c r="Y167" i="11" s="1"/>
  <c r="V379" i="15"/>
  <c r="W379" i="15" s="1"/>
  <c r="AD379" i="15" s="1"/>
  <c r="U137" i="21"/>
  <c r="AG137" i="21" s="1"/>
  <c r="AJ166" i="18"/>
  <c r="AD349" i="11"/>
  <c r="AF349" i="11"/>
  <c r="AB349" i="11"/>
  <c r="Z350" i="11" s="1"/>
  <c r="AE349" i="11"/>
  <c r="T350" i="11"/>
  <c r="AI350" i="11"/>
  <c r="AA349" i="11"/>
  <c r="Y350" i="11" s="1"/>
  <c r="AE136" i="11"/>
  <c r="AI137" i="11"/>
  <c r="AB136" i="11"/>
  <c r="Z137" i="11" s="1"/>
  <c r="AA136" i="11"/>
  <c r="Y137" i="11" s="1"/>
  <c r="AD136" i="11"/>
  <c r="T137" i="11"/>
  <c r="AF136" i="11"/>
  <c r="AK7" i="15"/>
  <c r="AH8" i="21"/>
  <c r="AJ8" i="21"/>
  <c r="AK378" i="15"/>
  <c r="U8" i="11"/>
  <c r="AG8" i="11" s="1"/>
  <c r="U9" i="21"/>
  <c r="AG9" i="21" s="1"/>
  <c r="U441" i="15"/>
  <c r="AG441" i="15" s="1"/>
  <c r="AH7" i="11"/>
  <c r="AJ7" i="11"/>
  <c r="AF440" i="11"/>
  <c r="T441" i="11"/>
  <c r="AE440" i="11"/>
  <c r="AB440" i="11"/>
  <c r="Z441" i="11" s="1"/>
  <c r="AD440" i="11"/>
  <c r="AI441" i="11"/>
  <c r="AA440" i="11"/>
  <c r="Y441" i="11" s="1"/>
  <c r="AK195" i="15" l="1"/>
  <c r="AJ136" i="15"/>
  <c r="AK165" i="11"/>
  <c r="AK195" i="11"/>
  <c r="AI197" i="11"/>
  <c r="AK379" i="18"/>
  <c r="AB196" i="11"/>
  <c r="Z197" i="11" s="1"/>
  <c r="AH319" i="11"/>
  <c r="AK319" i="11" s="1"/>
  <c r="AH379" i="11"/>
  <c r="AK379" i="11" s="1"/>
  <c r="AJ8" i="18"/>
  <c r="AA196" i="11"/>
  <c r="Y197" i="11" s="1"/>
  <c r="T320" i="15"/>
  <c r="U320" i="15" s="1"/>
  <c r="AG320" i="15" s="1"/>
  <c r="AH8" i="18"/>
  <c r="AJ166" i="15"/>
  <c r="AE196" i="11"/>
  <c r="AK349" i="18"/>
  <c r="AD319" i="15"/>
  <c r="AB319" i="15"/>
  <c r="Z320" i="15" s="1"/>
  <c r="AI197" i="15"/>
  <c r="AA8" i="15"/>
  <c r="Y9" i="15" s="1"/>
  <c r="AJ349" i="15"/>
  <c r="AB196" i="15"/>
  <c r="Z197" i="15" s="1"/>
  <c r="AE196" i="15"/>
  <c r="AK379" i="21"/>
  <c r="AD196" i="11"/>
  <c r="AH166" i="15"/>
  <c r="AH349" i="15"/>
  <c r="AF8" i="15"/>
  <c r="AI9" i="15"/>
  <c r="AH440" i="15"/>
  <c r="AH136" i="15"/>
  <c r="AJ166" i="21"/>
  <c r="AE350" i="18"/>
  <c r="AD8" i="15"/>
  <c r="T9" i="15"/>
  <c r="U9" i="15" s="1"/>
  <c r="AG9" i="15" s="1"/>
  <c r="AE8" i="15"/>
  <c r="AE319" i="15"/>
  <c r="AH166" i="21"/>
  <c r="AB380" i="21"/>
  <c r="Z381" i="21" s="1"/>
  <c r="AA380" i="21"/>
  <c r="Y381" i="21" s="1"/>
  <c r="AJ440" i="15"/>
  <c r="AD380" i="21"/>
  <c r="AJ380" i="21" s="1"/>
  <c r="AF319" i="15"/>
  <c r="AI320" i="15"/>
  <c r="T197" i="11"/>
  <c r="U197" i="11" s="1"/>
  <c r="AG197" i="11" s="1"/>
  <c r="AA196" i="15"/>
  <c r="Y197" i="15" s="1"/>
  <c r="AB380" i="18"/>
  <c r="Z381" i="18" s="1"/>
  <c r="AD196" i="15"/>
  <c r="AF196" i="15"/>
  <c r="AI381" i="21"/>
  <c r="AF380" i="21"/>
  <c r="AA380" i="18"/>
  <c r="Y381" i="18" s="1"/>
  <c r="AF380" i="18"/>
  <c r="T381" i="21"/>
  <c r="U381" i="21" s="1"/>
  <c r="AG381" i="21" s="1"/>
  <c r="AD380" i="18"/>
  <c r="AJ380" i="18" s="1"/>
  <c r="T381" i="18"/>
  <c r="U381" i="18" s="1"/>
  <c r="AG381" i="18" s="1"/>
  <c r="AI381" i="18"/>
  <c r="AE379" i="15"/>
  <c r="AJ379" i="15" s="1"/>
  <c r="AA350" i="18"/>
  <c r="Y351" i="18" s="1"/>
  <c r="AD350" i="18"/>
  <c r="AB379" i="15"/>
  <c r="Z380" i="15" s="1"/>
  <c r="T351" i="18"/>
  <c r="U351" i="18" s="1"/>
  <c r="AG351" i="18" s="1"/>
  <c r="AF350" i="18"/>
  <c r="AI380" i="15"/>
  <c r="AB350" i="18"/>
  <c r="Z351" i="18" s="1"/>
  <c r="V9" i="18"/>
  <c r="W9" i="18" s="1"/>
  <c r="AA9" i="18" s="1"/>
  <c r="Y10" i="18" s="1"/>
  <c r="V9" i="21"/>
  <c r="W9" i="21" s="1"/>
  <c r="AD9" i="21" s="1"/>
  <c r="AF166" i="11"/>
  <c r="V137" i="18"/>
  <c r="W137" i="18" s="1"/>
  <c r="AB137" i="18" s="1"/>
  <c r="Z138" i="18" s="1"/>
  <c r="V167" i="18"/>
  <c r="W167" i="18" s="1"/>
  <c r="AB167" i="18" s="1"/>
  <c r="Z168" i="18" s="1"/>
  <c r="V320" i="18"/>
  <c r="W320" i="18" s="1"/>
  <c r="AA320" i="18" s="1"/>
  <c r="Y321" i="18" s="1"/>
  <c r="V197" i="21"/>
  <c r="W197" i="21" s="1"/>
  <c r="AF197" i="21" s="1"/>
  <c r="V380" i="11"/>
  <c r="W380" i="11" s="1"/>
  <c r="AF380" i="11" s="1"/>
  <c r="V167" i="15"/>
  <c r="W167" i="15" s="1"/>
  <c r="AE167" i="15" s="1"/>
  <c r="V441" i="21"/>
  <c r="W441" i="21" s="1"/>
  <c r="AI442" i="21" s="1"/>
  <c r="T380" i="15"/>
  <c r="U380" i="15" s="1"/>
  <c r="AG380" i="15" s="1"/>
  <c r="AB166" i="11"/>
  <c r="Z167" i="11" s="1"/>
  <c r="AA379" i="15"/>
  <c r="Y380" i="15" s="1"/>
  <c r="AE166" i="11"/>
  <c r="V137" i="21"/>
  <c r="W137" i="21" s="1"/>
  <c r="AH349" i="21"/>
  <c r="AJ349" i="21"/>
  <c r="AH196" i="18"/>
  <c r="AJ196" i="18"/>
  <c r="AK166" i="18"/>
  <c r="AK136" i="21"/>
  <c r="V167" i="21"/>
  <c r="W167" i="21" s="1"/>
  <c r="U442" i="18"/>
  <c r="AG442" i="18" s="1"/>
  <c r="T167" i="11"/>
  <c r="U167" i="11" s="1"/>
  <c r="AG167" i="11" s="1"/>
  <c r="V441" i="15"/>
  <c r="W441" i="15" s="1"/>
  <c r="AE441" i="15" s="1"/>
  <c r="AF379" i="15"/>
  <c r="AD166" i="11"/>
  <c r="V137" i="15"/>
  <c r="W137" i="15" s="1"/>
  <c r="AI138" i="15" s="1"/>
  <c r="U350" i="21"/>
  <c r="AG350" i="21" s="1"/>
  <c r="AH441" i="18"/>
  <c r="AJ441" i="18"/>
  <c r="AI167" i="11"/>
  <c r="U197" i="18"/>
  <c r="AG197" i="18" s="1"/>
  <c r="AI320" i="21"/>
  <c r="AF319" i="21"/>
  <c r="T320" i="21"/>
  <c r="AB319" i="21"/>
  <c r="Z320" i="21" s="1"/>
  <c r="AA319" i="21"/>
  <c r="Y320" i="21" s="1"/>
  <c r="AE319" i="21"/>
  <c r="AD319" i="21"/>
  <c r="AK440" i="21"/>
  <c r="AK319" i="18"/>
  <c r="AK136" i="18"/>
  <c r="AK196" i="21"/>
  <c r="U137" i="11"/>
  <c r="AG137" i="11" s="1"/>
  <c r="V320" i="11"/>
  <c r="W320" i="11" s="1"/>
  <c r="AH136" i="11"/>
  <c r="AJ136" i="11"/>
  <c r="AK8" i="21"/>
  <c r="U441" i="11"/>
  <c r="AG441" i="11" s="1"/>
  <c r="U350" i="11"/>
  <c r="AG350" i="11" s="1"/>
  <c r="AH440" i="11"/>
  <c r="AJ440" i="11"/>
  <c r="AJ349" i="11"/>
  <c r="U197" i="15"/>
  <c r="AG197" i="15" s="1"/>
  <c r="AK7" i="11"/>
  <c r="V350" i="15"/>
  <c r="W350" i="15" s="1"/>
  <c r="V8" i="11"/>
  <c r="W8" i="11" s="1"/>
  <c r="AH349" i="11"/>
  <c r="AK136" i="15" l="1"/>
  <c r="AA167" i="15"/>
  <c r="Y168" i="15" s="1"/>
  <c r="AB167" i="15"/>
  <c r="Z168" i="15" s="1"/>
  <c r="AK8" i="18"/>
  <c r="AK166" i="15"/>
  <c r="AK349" i="15"/>
  <c r="AI381" i="11"/>
  <c r="AH196" i="11"/>
  <c r="AB380" i="11"/>
  <c r="Z381" i="11" s="1"/>
  <c r="AD9" i="18"/>
  <c r="AF9" i="18"/>
  <c r="AI10" i="18"/>
  <c r="AB9" i="18"/>
  <c r="Z10" i="18" s="1"/>
  <c r="AE9" i="18"/>
  <c r="AF167" i="15"/>
  <c r="AD167" i="15"/>
  <c r="AJ167" i="15" s="1"/>
  <c r="T10" i="18"/>
  <c r="U10" i="18" s="1"/>
  <c r="AG10" i="18" s="1"/>
  <c r="AI168" i="15"/>
  <c r="T168" i="15"/>
  <c r="U168" i="15" s="1"/>
  <c r="AG168" i="15" s="1"/>
  <c r="AA9" i="21"/>
  <c r="Y10" i="21" s="1"/>
  <c r="AJ319" i="15"/>
  <c r="AI10" i="21"/>
  <c r="AE9" i="21"/>
  <c r="AJ9" i="21" s="1"/>
  <c r="AJ196" i="15"/>
  <c r="AB9" i="21"/>
  <c r="Z10" i="21" s="1"/>
  <c r="AF9" i="21"/>
  <c r="T10" i="21"/>
  <c r="U10" i="21" s="1"/>
  <c r="AG10" i="21" s="1"/>
  <c r="AJ196" i="11"/>
  <c r="AJ8" i="15"/>
  <c r="AK440" i="15"/>
  <c r="T381" i="11"/>
  <c r="U381" i="11" s="1"/>
  <c r="AG381" i="11" s="1"/>
  <c r="AA380" i="11"/>
  <c r="Y381" i="11" s="1"/>
  <c r="AH379" i="15"/>
  <c r="AK379" i="15" s="1"/>
  <c r="AD380" i="11"/>
  <c r="AH8" i="15"/>
  <c r="AH319" i="15"/>
  <c r="AJ350" i="18"/>
  <c r="AK166" i="21"/>
  <c r="AE380" i="11"/>
  <c r="AH380" i="21"/>
  <c r="AK380" i="21" s="1"/>
  <c r="AF137" i="15"/>
  <c r="T138" i="15"/>
  <c r="U138" i="15" s="1"/>
  <c r="AG138" i="15" s="1"/>
  <c r="AH196" i="15"/>
  <c r="AI198" i="21"/>
  <c r="AB137" i="15"/>
  <c r="Z138" i="15" s="1"/>
  <c r="T321" i="18"/>
  <c r="U321" i="18" s="1"/>
  <c r="AG321" i="18" s="1"/>
  <c r="AI138" i="18"/>
  <c r="AD197" i="21"/>
  <c r="T198" i="21"/>
  <c r="U198" i="21" s="1"/>
  <c r="AG198" i="21" s="1"/>
  <c r="AH380" i="18"/>
  <c r="AK380" i="18" s="1"/>
  <c r="AE137" i="18"/>
  <c r="T138" i="18"/>
  <c r="U138" i="18" s="1"/>
  <c r="AG138" i="18" s="1"/>
  <c r="AD320" i="18"/>
  <c r="AH350" i="18"/>
  <c r="AH166" i="11"/>
  <c r="AA441" i="21"/>
  <c r="Y442" i="21" s="1"/>
  <c r="AB197" i="21"/>
  <c r="Z198" i="21" s="1"/>
  <c r="AA197" i="21"/>
  <c r="Y198" i="21" s="1"/>
  <c r="AE197" i="21"/>
  <c r="AJ166" i="11"/>
  <c r="AF137" i="18"/>
  <c r="AF441" i="21"/>
  <c r="AD137" i="18"/>
  <c r="T442" i="21"/>
  <c r="U442" i="21" s="1"/>
  <c r="AG442" i="21" s="1"/>
  <c r="AI321" i="18"/>
  <c r="V9" i="15"/>
  <c r="W9" i="15" s="1"/>
  <c r="AA137" i="18"/>
  <c r="Y138" i="18" s="1"/>
  <c r="AB320" i="18"/>
  <c r="Z321" i="18" s="1"/>
  <c r="AA167" i="18"/>
  <c r="Y168" i="18" s="1"/>
  <c r="T168" i="18"/>
  <c r="U168" i="18" s="1"/>
  <c r="AG168" i="18" s="1"/>
  <c r="AE441" i="21"/>
  <c r="AD441" i="21"/>
  <c r="AE167" i="18"/>
  <c r="AD441" i="15"/>
  <c r="AJ441" i="15" s="1"/>
  <c r="AF167" i="18"/>
  <c r="AA441" i="15"/>
  <c r="Y442" i="15" s="1"/>
  <c r="AD167" i="18"/>
  <c r="AI168" i="18"/>
  <c r="AB441" i="21"/>
  <c r="Z442" i="21" s="1"/>
  <c r="AB441" i="15"/>
  <c r="Z442" i="15" s="1"/>
  <c r="AI442" i="15"/>
  <c r="AE320" i="18"/>
  <c r="AF320" i="18"/>
  <c r="V320" i="15"/>
  <c r="W320" i="15" s="1"/>
  <c r="AD320" i="15" s="1"/>
  <c r="AA137" i="15"/>
  <c r="Y138" i="15" s="1"/>
  <c r="V197" i="11"/>
  <c r="W197" i="11" s="1"/>
  <c r="T198" i="11" s="1"/>
  <c r="AK441" i="18"/>
  <c r="V381" i="21"/>
  <c r="W381" i="21" s="1"/>
  <c r="AE381" i="21" s="1"/>
  <c r="AE137" i="15"/>
  <c r="V351" i="18"/>
  <c r="W351" i="18" s="1"/>
  <c r="AI352" i="18" s="1"/>
  <c r="AD137" i="15"/>
  <c r="AF441" i="15"/>
  <c r="T442" i="15"/>
  <c r="U442" i="15" s="1"/>
  <c r="AG442" i="15" s="1"/>
  <c r="V442" i="18"/>
  <c r="W442" i="18" s="1"/>
  <c r="AE442" i="18" s="1"/>
  <c r="V350" i="21"/>
  <c r="W350" i="21" s="1"/>
  <c r="AB167" i="21"/>
  <c r="Z168" i="21" s="1"/>
  <c r="T168" i="21"/>
  <c r="AA167" i="21"/>
  <c r="Y168" i="21" s="1"/>
  <c r="AF167" i="21"/>
  <c r="AD167" i="21"/>
  <c r="AI168" i="21"/>
  <c r="AE167" i="21"/>
  <c r="AH319" i="21"/>
  <c r="AJ319" i="21"/>
  <c r="V441" i="11"/>
  <c r="W441" i="11" s="1"/>
  <c r="AF441" i="11" s="1"/>
  <c r="V197" i="18"/>
  <c r="W197" i="18" s="1"/>
  <c r="AK196" i="18"/>
  <c r="AK349" i="21"/>
  <c r="U320" i="21"/>
  <c r="AG320" i="21" s="1"/>
  <c r="V381" i="18"/>
  <c r="W381" i="18" s="1"/>
  <c r="AB137" i="21"/>
  <c r="Z138" i="21" s="1"/>
  <c r="AA137" i="21"/>
  <c r="Y138" i="21" s="1"/>
  <c r="AI138" i="21"/>
  <c r="T138" i="21"/>
  <c r="AF137" i="21"/>
  <c r="AE137" i="21"/>
  <c r="AD137" i="21"/>
  <c r="V167" i="11"/>
  <c r="W167" i="11" s="1"/>
  <c r="V350" i="11"/>
  <c r="W350" i="11" s="1"/>
  <c r="AK440" i="11"/>
  <c r="V197" i="15"/>
  <c r="W197" i="15" s="1"/>
  <c r="V380" i="15"/>
  <c r="W380" i="15" s="1"/>
  <c r="AI9" i="11"/>
  <c r="AA8" i="11"/>
  <c r="Y9" i="11" s="1"/>
  <c r="T9" i="11"/>
  <c r="AE8" i="11"/>
  <c r="AD8" i="11"/>
  <c r="AF8" i="11"/>
  <c r="AB8" i="11"/>
  <c r="Z9" i="11" s="1"/>
  <c r="T351" i="15"/>
  <c r="AF350" i="15"/>
  <c r="AE350" i="15"/>
  <c r="AB350" i="15"/>
  <c r="Z351" i="15" s="1"/>
  <c r="AD350" i="15"/>
  <c r="AI351" i="15"/>
  <c r="AA350" i="15"/>
  <c r="Y351" i="15" s="1"/>
  <c r="AK136" i="11"/>
  <c r="V137" i="11"/>
  <c r="W137" i="11" s="1"/>
  <c r="AK349" i="11"/>
  <c r="AI321" i="11"/>
  <c r="AE320" i="11"/>
  <c r="AD320" i="11"/>
  <c r="T321" i="11"/>
  <c r="AF320" i="11"/>
  <c r="AA320" i="11"/>
  <c r="Y321" i="11" s="1"/>
  <c r="AB320" i="11"/>
  <c r="Z321" i="11" s="1"/>
  <c r="AI10" i="15" l="1"/>
  <c r="AF9" i="15"/>
  <c r="AH167" i="15"/>
  <c r="AK167" i="15" s="1"/>
  <c r="AH380" i="11"/>
  <c r="AK196" i="11"/>
  <c r="AH9" i="18"/>
  <c r="AJ380" i="11"/>
  <c r="AJ9" i="18"/>
  <c r="AK196" i="15"/>
  <c r="AK319" i="15"/>
  <c r="AB197" i="11"/>
  <c r="Z198" i="11" s="1"/>
  <c r="AH9" i="21"/>
  <c r="AK9" i="21" s="1"/>
  <c r="AK8" i="15"/>
  <c r="AK350" i="18"/>
  <c r="T10" i="15"/>
  <c r="U10" i="15" s="1"/>
  <c r="AG10" i="15" s="1"/>
  <c r="AE441" i="11"/>
  <c r="AB9" i="15"/>
  <c r="Z10" i="15" s="1"/>
  <c r="AA9" i="15"/>
  <c r="Y10" i="15" s="1"/>
  <c r="AD9" i="15"/>
  <c r="AH137" i="18"/>
  <c r="AB320" i="15"/>
  <c r="Z321" i="15" s="1"/>
  <c r="AH197" i="21"/>
  <c r="AI198" i="11"/>
  <c r="AE197" i="11"/>
  <c r="AH441" i="15"/>
  <c r="AK441" i="15" s="1"/>
  <c r="AJ441" i="21"/>
  <c r="AK166" i="11"/>
  <c r="AI442" i="11"/>
  <c r="AJ197" i="21"/>
  <c r="AJ137" i="18"/>
  <c r="T382" i="21"/>
  <c r="U382" i="21" s="1"/>
  <c r="AG382" i="21" s="1"/>
  <c r="AH320" i="18"/>
  <c r="AE9" i="15"/>
  <c r="AD381" i="21"/>
  <c r="AJ381" i="21" s="1"/>
  <c r="AJ320" i="18"/>
  <c r="AE320" i="15"/>
  <c r="AJ320" i="15" s="1"/>
  <c r="AB351" i="18"/>
  <c r="Z352" i="18" s="1"/>
  <c r="T321" i="15"/>
  <c r="U321" i="15" s="1"/>
  <c r="AG321" i="15" s="1"/>
  <c r="AD351" i="18"/>
  <c r="AI321" i="15"/>
  <c r="AF197" i="11"/>
  <c r="AD197" i="11"/>
  <c r="AI382" i="21"/>
  <c r="AA197" i="11"/>
  <c r="Y198" i="11" s="1"/>
  <c r="AH137" i="15"/>
  <c r="AJ167" i="18"/>
  <c r="AD442" i="18"/>
  <c r="AJ442" i="18" s="1"/>
  <c r="AH441" i="21"/>
  <c r="AA441" i="11"/>
  <c r="Y442" i="11" s="1"/>
  <c r="AJ137" i="15"/>
  <c r="T352" i="18"/>
  <c r="U352" i="18" s="1"/>
  <c r="AG352" i="18" s="1"/>
  <c r="AH167" i="18"/>
  <c r="T442" i="11"/>
  <c r="U442" i="11" s="1"/>
  <c r="AG442" i="11" s="1"/>
  <c r="V138" i="18"/>
  <c r="W138" i="18" s="1"/>
  <c r="AF138" i="18" s="1"/>
  <c r="AF381" i="21"/>
  <c r="AB441" i="11"/>
  <c r="Z442" i="11" s="1"/>
  <c r="AA381" i="21"/>
  <c r="Y382" i="21" s="1"/>
  <c r="AF442" i="18"/>
  <c r="AA320" i="15"/>
  <c r="Y321" i="15" s="1"/>
  <c r="AF351" i="18"/>
  <c r="AD441" i="11"/>
  <c r="AF320" i="15"/>
  <c r="V10" i="21"/>
  <c r="W10" i="21" s="1"/>
  <c r="AD10" i="21" s="1"/>
  <c r="V381" i="11"/>
  <c r="W381" i="11" s="1"/>
  <c r="AE381" i="11" s="1"/>
  <c r="AA351" i="18"/>
  <c r="Y352" i="18" s="1"/>
  <c r="AE351" i="18"/>
  <c r="T443" i="18"/>
  <c r="U443" i="18" s="1"/>
  <c r="AG443" i="18" s="1"/>
  <c r="V442" i="15"/>
  <c r="W442" i="15" s="1"/>
  <c r="AB442" i="15" s="1"/>
  <c r="Z443" i="15" s="1"/>
  <c r="V10" i="18"/>
  <c r="W10" i="18" s="1"/>
  <c r="AD10" i="18" s="1"/>
  <c r="AA442" i="18"/>
  <c r="Y443" i="18" s="1"/>
  <c r="AB381" i="21"/>
  <c r="Z382" i="21" s="1"/>
  <c r="AB442" i="18"/>
  <c r="Z443" i="18" s="1"/>
  <c r="V442" i="21"/>
  <c r="W442" i="21" s="1"/>
  <c r="AA442" i="21" s="1"/>
  <c r="Y443" i="21" s="1"/>
  <c r="AI443" i="18"/>
  <c r="V168" i="15"/>
  <c r="W168" i="15" s="1"/>
  <c r="AD168" i="15" s="1"/>
  <c r="V168" i="18"/>
  <c r="W168" i="18" s="1"/>
  <c r="V198" i="21"/>
  <c r="W198" i="21" s="1"/>
  <c r="U168" i="21"/>
  <c r="AG168" i="21" s="1"/>
  <c r="U138" i="21"/>
  <c r="AG138" i="21" s="1"/>
  <c r="V321" i="18"/>
  <c r="W321" i="18" s="1"/>
  <c r="AI382" i="18"/>
  <c r="T382" i="18"/>
  <c r="AA381" i="18"/>
  <c r="Y382" i="18" s="1"/>
  <c r="AD381" i="18"/>
  <c r="AF381" i="18"/>
  <c r="AE381" i="18"/>
  <c r="AB381" i="18"/>
  <c r="Z382" i="18" s="1"/>
  <c r="AK319" i="21"/>
  <c r="T351" i="21"/>
  <c r="AF350" i="21"/>
  <c r="AD350" i="21"/>
  <c r="AE350" i="21"/>
  <c r="AI351" i="21"/>
  <c r="AB350" i="21"/>
  <c r="Z351" i="21" s="1"/>
  <c r="AA350" i="21"/>
  <c r="Y351" i="21" s="1"/>
  <c r="V320" i="21"/>
  <c r="W320" i="21" s="1"/>
  <c r="AB197" i="18"/>
  <c r="Z198" i="18" s="1"/>
  <c r="AA197" i="18"/>
  <c r="Y198" i="18" s="1"/>
  <c r="T198" i="18"/>
  <c r="AD197" i="18"/>
  <c r="AF197" i="18"/>
  <c r="AE197" i="18"/>
  <c r="AI198" i="18"/>
  <c r="AH167" i="21"/>
  <c r="AJ167" i="21"/>
  <c r="AH137" i="21"/>
  <c r="AJ137" i="21"/>
  <c r="U9" i="11"/>
  <c r="AG9" i="11" s="1"/>
  <c r="AB350" i="11"/>
  <c r="Z351" i="11" s="1"/>
  <c r="AA350" i="11"/>
  <c r="Y351" i="11" s="1"/>
  <c r="AI351" i="11"/>
  <c r="AE350" i="11"/>
  <c r="T351" i="11"/>
  <c r="AF350" i="11"/>
  <c r="AD350" i="11"/>
  <c r="AA167" i="11"/>
  <c r="Y168" i="11" s="1"/>
  <c r="AF167" i="11"/>
  <c r="AI168" i="11"/>
  <c r="AE167" i="11"/>
  <c r="T168" i="11"/>
  <c r="AD167" i="11"/>
  <c r="AB167" i="11"/>
  <c r="Z168" i="11" s="1"/>
  <c r="AH350" i="15"/>
  <c r="AJ350" i="15"/>
  <c r="U321" i="11"/>
  <c r="AG321" i="11" s="1"/>
  <c r="AA380" i="15"/>
  <c r="Y381" i="15" s="1"/>
  <c r="AF380" i="15"/>
  <c r="AE380" i="15"/>
  <c r="T381" i="15"/>
  <c r="AD380" i="15"/>
  <c r="AI381" i="15"/>
  <c r="AB380" i="15"/>
  <c r="Z381" i="15" s="1"/>
  <c r="AH320" i="11"/>
  <c r="AJ320" i="11"/>
  <c r="AA137" i="11"/>
  <c r="Y138" i="11" s="1"/>
  <c r="AF137" i="11"/>
  <c r="AI138" i="11"/>
  <c r="AE137" i="11"/>
  <c r="T138" i="11"/>
  <c r="AD137" i="11"/>
  <c r="AB137" i="11"/>
  <c r="Z138" i="11" s="1"/>
  <c r="U198" i="11"/>
  <c r="AG198" i="11" s="1"/>
  <c r="AF197" i="15"/>
  <c r="AE197" i="15"/>
  <c r="AB197" i="15"/>
  <c r="Z198" i="15" s="1"/>
  <c r="AI198" i="15"/>
  <c r="AA197" i="15"/>
  <c r="Y198" i="15" s="1"/>
  <c r="AD197" i="15"/>
  <c r="T198" i="15"/>
  <c r="U351" i="15"/>
  <c r="AG351" i="15" s="1"/>
  <c r="V138" i="15"/>
  <c r="W138" i="15" s="1"/>
  <c r="AH8" i="11"/>
  <c r="AJ8" i="11"/>
  <c r="AK9" i="18" l="1"/>
  <c r="AK380" i="11"/>
  <c r="AA442" i="15"/>
  <c r="Y443" i="15" s="1"/>
  <c r="AH320" i="15"/>
  <c r="AK320" i="15" s="1"/>
  <c r="AI443" i="15"/>
  <c r="AF442" i="15"/>
  <c r="T443" i="15"/>
  <c r="U443" i="15" s="1"/>
  <c r="AG443" i="15" s="1"/>
  <c r="T11" i="18"/>
  <c r="U11" i="18" s="1"/>
  <c r="AG11" i="18" s="1"/>
  <c r="AJ197" i="11"/>
  <c r="AH441" i="11"/>
  <c r="AJ9" i="15"/>
  <c r="AH9" i="15"/>
  <c r="AE10" i="18"/>
  <c r="AJ10" i="18" s="1"/>
  <c r="T139" i="18"/>
  <c r="U139" i="18" s="1"/>
  <c r="AG139" i="18" s="1"/>
  <c r="AD442" i="15"/>
  <c r="AA10" i="18"/>
  <c r="Y11" i="18" s="1"/>
  <c r="AE442" i="15"/>
  <c r="AB10" i="18"/>
  <c r="Z11" i="18" s="1"/>
  <c r="AI11" i="18"/>
  <c r="T11" i="21"/>
  <c r="U11" i="21" s="1"/>
  <c r="AG11" i="21" s="1"/>
  <c r="AK197" i="21"/>
  <c r="AK137" i="18"/>
  <c r="AJ441" i="11"/>
  <c r="AB138" i="18"/>
  <c r="Z139" i="18" s="1"/>
  <c r="AI382" i="11"/>
  <c r="AK441" i="21"/>
  <c r="AA138" i="18"/>
  <c r="Y139" i="18" s="1"/>
  <c r="AI139" i="18"/>
  <c r="AE138" i="18"/>
  <c r="AA10" i="21"/>
  <c r="Y11" i="21" s="1"/>
  <c r="AK320" i="18"/>
  <c r="AF168" i="15"/>
  <c r="T169" i="15"/>
  <c r="U169" i="15" s="1"/>
  <c r="AG169" i="15" s="1"/>
  <c r="AI169" i="15"/>
  <c r="AE168" i="15"/>
  <c r="AJ168" i="15" s="1"/>
  <c r="AB168" i="15"/>
  <c r="Z169" i="15" s="1"/>
  <c r="AK137" i="15"/>
  <c r="AH197" i="11"/>
  <c r="AK167" i="18"/>
  <c r="T382" i="11"/>
  <c r="U382" i="11" s="1"/>
  <c r="AG382" i="11" s="1"/>
  <c r="AF381" i="11"/>
  <c r="AA381" i="11"/>
  <c r="Y382" i="11" s="1"/>
  <c r="AB381" i="11"/>
  <c r="Z382" i="11" s="1"/>
  <c r="AH381" i="21"/>
  <c r="AK381" i="21" s="1"/>
  <c r="AF10" i="18"/>
  <c r="AD381" i="11"/>
  <c r="AH442" i="18"/>
  <c r="AK442" i="18" s="1"/>
  <c r="AE10" i="21"/>
  <c r="AJ10" i="21" s="1"/>
  <c r="AA168" i="15"/>
  <c r="Y169" i="15" s="1"/>
  <c r="AI11" i="21"/>
  <c r="AD138" i="18"/>
  <c r="AF10" i="21"/>
  <c r="AB442" i="21"/>
  <c r="Z443" i="21" s="1"/>
  <c r="AH351" i="18"/>
  <c r="AK167" i="21"/>
  <c r="AI443" i="21"/>
  <c r="T443" i="21"/>
  <c r="U443" i="21" s="1"/>
  <c r="AG443" i="21" s="1"/>
  <c r="V168" i="21"/>
  <c r="W168" i="21" s="1"/>
  <c r="AD168" i="21" s="1"/>
  <c r="AF442" i="21"/>
  <c r="AD442" i="21"/>
  <c r="AB10" i="21"/>
  <c r="Z11" i="21" s="1"/>
  <c r="AE442" i="21"/>
  <c r="AJ351" i="18"/>
  <c r="V10" i="15"/>
  <c r="W10" i="15" s="1"/>
  <c r="AE10" i="15" s="1"/>
  <c r="V443" i="18"/>
  <c r="W443" i="18" s="1"/>
  <c r="AI444" i="18" s="1"/>
  <c r="V138" i="21"/>
  <c r="W138" i="21" s="1"/>
  <c r="AE138" i="21" s="1"/>
  <c r="V9" i="11"/>
  <c r="W9" i="11" s="1"/>
  <c r="AI10" i="11" s="1"/>
  <c r="V352" i="18"/>
  <c r="W352" i="18" s="1"/>
  <c r="T353" i="18" s="1"/>
  <c r="AK137" i="21"/>
  <c r="U351" i="21"/>
  <c r="AG351" i="21" s="1"/>
  <c r="U382" i="18"/>
  <c r="AG382" i="18" s="1"/>
  <c r="AE321" i="18"/>
  <c r="AF321" i="18"/>
  <c r="AB321" i="18"/>
  <c r="Z322" i="18" s="1"/>
  <c r="T322" i="18"/>
  <c r="AI322" i="18"/>
  <c r="AD321" i="18"/>
  <c r="AA321" i="18"/>
  <c r="Y322" i="18" s="1"/>
  <c r="AD198" i="21"/>
  <c r="AI199" i="21"/>
  <c r="AE198" i="21"/>
  <c r="T199" i="21"/>
  <c r="AF198" i="21"/>
  <c r="AA198" i="21"/>
  <c r="Y199" i="21" s="1"/>
  <c r="AB198" i="21"/>
  <c r="Z199" i="21" s="1"/>
  <c r="AA168" i="18"/>
  <c r="Y169" i="18" s="1"/>
  <c r="AD168" i="18"/>
  <c r="AI169" i="18"/>
  <c r="AF168" i="18"/>
  <c r="T169" i="18"/>
  <c r="AE168" i="18"/>
  <c r="AB168" i="18"/>
  <c r="Z169" i="18" s="1"/>
  <c r="AH197" i="18"/>
  <c r="AJ197" i="18"/>
  <c r="U198" i="18"/>
  <c r="AG198" i="18" s="1"/>
  <c r="AE320" i="21"/>
  <c r="AD320" i="21"/>
  <c r="T321" i="21"/>
  <c r="AF320" i="21"/>
  <c r="AB320" i="21"/>
  <c r="Z321" i="21" s="1"/>
  <c r="AI321" i="21"/>
  <c r="AA320" i="21"/>
  <c r="Y321" i="21" s="1"/>
  <c r="AH350" i="21"/>
  <c r="AJ350" i="21"/>
  <c r="AH381" i="18"/>
  <c r="AJ381" i="18"/>
  <c r="V382" i="21"/>
  <c r="W382" i="21" s="1"/>
  <c r="AK320" i="11"/>
  <c r="V198" i="11"/>
  <c r="W198" i="11" s="1"/>
  <c r="V442" i="11"/>
  <c r="W442" i="11" s="1"/>
  <c r="U381" i="15"/>
  <c r="AG381" i="15" s="1"/>
  <c r="U198" i="15"/>
  <c r="AG198" i="15" s="1"/>
  <c r="AI139" i="15"/>
  <c r="AE138" i="15"/>
  <c r="AF138" i="15"/>
  <c r="AD138" i="15"/>
  <c r="AB138" i="15"/>
  <c r="Z139" i="15" s="1"/>
  <c r="AA138" i="15"/>
  <c r="Y139" i="15" s="1"/>
  <c r="T139" i="15"/>
  <c r="V351" i="15"/>
  <c r="W351" i="15" s="1"/>
  <c r="AH197" i="15"/>
  <c r="AJ197" i="15"/>
  <c r="AH137" i="11"/>
  <c r="AJ137" i="11"/>
  <c r="AK350" i="15"/>
  <c r="AH350" i="11"/>
  <c r="AJ350" i="11"/>
  <c r="AH167" i="11"/>
  <c r="AJ167" i="11"/>
  <c r="U351" i="11"/>
  <c r="AG351" i="11" s="1"/>
  <c r="U138" i="11"/>
  <c r="AG138" i="11" s="1"/>
  <c r="V321" i="11"/>
  <c r="W321" i="11" s="1"/>
  <c r="U168" i="11"/>
  <c r="AG168" i="11" s="1"/>
  <c r="AK8" i="11"/>
  <c r="V321" i="15"/>
  <c r="W321" i="15" s="1"/>
  <c r="AH380" i="15"/>
  <c r="AJ380" i="15"/>
  <c r="AH442" i="15" l="1"/>
  <c r="AJ442" i="15"/>
  <c r="AK441" i="11"/>
  <c r="AK9" i="15"/>
  <c r="AK197" i="11"/>
  <c r="AH10" i="18"/>
  <c r="AK10" i="18" s="1"/>
  <c r="AH10" i="21"/>
  <c r="AK10" i="21" s="1"/>
  <c r="AD9" i="11"/>
  <c r="AD138" i="21"/>
  <c r="AJ138" i="21" s="1"/>
  <c r="T11" i="15"/>
  <c r="U11" i="15" s="1"/>
  <c r="AG11" i="15" s="1"/>
  <c r="AH138" i="18"/>
  <c r="AH168" i="15"/>
  <c r="AK168" i="15" s="1"/>
  <c r="AI11" i="15"/>
  <c r="AJ138" i="18"/>
  <c r="AB138" i="21"/>
  <c r="Z139" i="21" s="1"/>
  <c r="AB352" i="18"/>
  <c r="Z353" i="18" s="1"/>
  <c r="AA352" i="18"/>
  <c r="Y353" i="18" s="1"/>
  <c r="AI353" i="18"/>
  <c r="AH381" i="11"/>
  <c r="AD352" i="18"/>
  <c r="AE352" i="18"/>
  <c r="AF352" i="18"/>
  <c r="AJ381" i="11"/>
  <c r="T10" i="11"/>
  <c r="U10" i="11" s="1"/>
  <c r="AG10" i="11" s="1"/>
  <c r="AD10" i="15"/>
  <c r="AJ10" i="15" s="1"/>
  <c r="AA9" i="11"/>
  <c r="Y10" i="11" s="1"/>
  <c r="AA10" i="15"/>
  <c r="Y11" i="15" s="1"/>
  <c r="AE9" i="11"/>
  <c r="AF9" i="11"/>
  <c r="AB9" i="11"/>
  <c r="Z10" i="11" s="1"/>
  <c r="AF10" i="15"/>
  <c r="AB10" i="15"/>
  <c r="Z11" i="15" s="1"/>
  <c r="T169" i="21"/>
  <c r="U169" i="21" s="1"/>
  <c r="AG169" i="21" s="1"/>
  <c r="AK351" i="18"/>
  <c r="AF168" i="21"/>
  <c r="AH442" i="21"/>
  <c r="AJ442" i="21"/>
  <c r="AB168" i="21"/>
  <c r="Z169" i="21" s="1"/>
  <c r="AA168" i="21"/>
  <c r="Y169" i="21" s="1"/>
  <c r="AI139" i="21"/>
  <c r="AE443" i="18"/>
  <c r="AF138" i="21"/>
  <c r="AB443" i="18"/>
  <c r="Z444" i="18" s="1"/>
  <c r="AE168" i="21"/>
  <c r="AJ168" i="21" s="1"/>
  <c r="AF443" i="18"/>
  <c r="AA443" i="18"/>
  <c r="Y444" i="18" s="1"/>
  <c r="AI169" i="21"/>
  <c r="T444" i="18"/>
  <c r="U444" i="18" s="1"/>
  <c r="AG444" i="18" s="1"/>
  <c r="AD443" i="18"/>
  <c r="T139" i="21"/>
  <c r="U139" i="21" s="1"/>
  <c r="AG139" i="21" s="1"/>
  <c r="V139" i="18"/>
  <c r="W139" i="18" s="1"/>
  <c r="AE139" i="18" s="1"/>
  <c r="V382" i="18"/>
  <c r="W382" i="18" s="1"/>
  <c r="AI383" i="18" s="1"/>
  <c r="AA138" i="21"/>
  <c r="Y139" i="21" s="1"/>
  <c r="V11" i="18"/>
  <c r="W11" i="18" s="1"/>
  <c r="AA11" i="18" s="1"/>
  <c r="Y12" i="18" s="1"/>
  <c r="V198" i="18"/>
  <c r="W198" i="18" s="1"/>
  <c r="U199" i="21"/>
  <c r="AG199" i="21" s="1"/>
  <c r="AK381" i="18"/>
  <c r="U169" i="18"/>
  <c r="AG169" i="18" s="1"/>
  <c r="V381" i="15"/>
  <c r="W381" i="15" s="1"/>
  <c r="AE381" i="15" s="1"/>
  <c r="AH198" i="21"/>
  <c r="AJ198" i="21"/>
  <c r="AI383" i="21"/>
  <c r="T383" i="21"/>
  <c r="AE382" i="21"/>
  <c r="AB382" i="21"/>
  <c r="Z383" i="21" s="1"/>
  <c r="AD382" i="21"/>
  <c r="AA382" i="21"/>
  <c r="Y383" i="21" s="1"/>
  <c r="AF382" i="21"/>
  <c r="U353" i="18"/>
  <c r="AG353" i="18" s="1"/>
  <c r="AH168" i="18"/>
  <c r="AJ168" i="18"/>
  <c r="AK350" i="21"/>
  <c r="U321" i="21"/>
  <c r="AG321" i="21" s="1"/>
  <c r="AJ321" i="18"/>
  <c r="AH321" i="18"/>
  <c r="AH320" i="21"/>
  <c r="AJ320" i="21"/>
  <c r="V443" i="21"/>
  <c r="W443" i="21" s="1"/>
  <c r="AK197" i="18"/>
  <c r="U322" i="18"/>
  <c r="AG322" i="18" s="1"/>
  <c r="V351" i="21"/>
  <c r="W351" i="21" s="1"/>
  <c r="AK137" i="11"/>
  <c r="V168" i="11"/>
  <c r="W168" i="11" s="1"/>
  <c r="V351" i="11"/>
  <c r="W351" i="11" s="1"/>
  <c r="AF442" i="11"/>
  <c r="AE442" i="11"/>
  <c r="AI443" i="11"/>
  <c r="AD442" i="11"/>
  <c r="AB442" i="11"/>
  <c r="Z443" i="11" s="1"/>
  <c r="T443" i="11"/>
  <c r="AA442" i="11"/>
  <c r="Y443" i="11" s="1"/>
  <c r="V382" i="11"/>
  <c r="W382" i="11" s="1"/>
  <c r="AE198" i="11"/>
  <c r="T199" i="11"/>
  <c r="AF198" i="11"/>
  <c r="AB198" i="11"/>
  <c r="Z199" i="11" s="1"/>
  <c r="AI199" i="11"/>
  <c r="AD198" i="11"/>
  <c r="AA198" i="11"/>
  <c r="Y199" i="11" s="1"/>
  <c r="T322" i="15"/>
  <c r="AA321" i="15"/>
  <c r="Y322" i="15" s="1"/>
  <c r="AI322" i="15"/>
  <c r="AE321" i="15"/>
  <c r="AD321" i="15"/>
  <c r="AB321" i="15"/>
  <c r="Z322" i="15" s="1"/>
  <c r="AF321" i="15"/>
  <c r="U139" i="15"/>
  <c r="AG139" i="15" s="1"/>
  <c r="V198" i="15"/>
  <c r="W198" i="15" s="1"/>
  <c r="AK380" i="15"/>
  <c r="AK350" i="11"/>
  <c r="AA351" i="15"/>
  <c r="Y352" i="15" s="1"/>
  <c r="AI352" i="15"/>
  <c r="T352" i="15"/>
  <c r="AD351" i="15"/>
  <c r="AF351" i="15"/>
  <c r="AE351" i="15"/>
  <c r="AB351" i="15"/>
  <c r="Z352" i="15" s="1"/>
  <c r="AH138" i="15"/>
  <c r="AJ138" i="15"/>
  <c r="AK197" i="15"/>
  <c r="AB321" i="11"/>
  <c r="Z322" i="11" s="1"/>
  <c r="T322" i="11"/>
  <c r="AF321" i="11"/>
  <c r="AA321" i="11"/>
  <c r="Y322" i="11" s="1"/>
  <c r="AE321" i="11"/>
  <c r="AI322" i="11"/>
  <c r="AD321" i="11"/>
  <c r="V443" i="15"/>
  <c r="W443" i="15" s="1"/>
  <c r="V138" i="11"/>
  <c r="W138" i="11" s="1"/>
  <c r="AK167" i="11"/>
  <c r="V11" i="21"/>
  <c r="W11" i="21" s="1"/>
  <c r="V169" i="15"/>
  <c r="W169" i="15" s="1"/>
  <c r="AK442" i="15" l="1"/>
  <c r="AH10" i="15"/>
  <c r="AK10" i="15" s="1"/>
  <c r="AH138" i="21"/>
  <c r="AK138" i="21" s="1"/>
  <c r="AK381" i="11"/>
  <c r="AK138" i="18"/>
  <c r="AA382" i="18"/>
  <c r="Y383" i="18" s="1"/>
  <c r="AH352" i="18"/>
  <c r="AE11" i="18"/>
  <c r="AJ352" i="18"/>
  <c r="AI12" i="18"/>
  <c r="AF11" i="18"/>
  <c r="AK442" i="21"/>
  <c r="AH9" i="11"/>
  <c r="AF382" i="18"/>
  <c r="AJ9" i="11"/>
  <c r="AD382" i="18"/>
  <c r="AB11" i="18"/>
  <c r="Z12" i="18" s="1"/>
  <c r="AB382" i="18"/>
  <c r="Z383" i="18" s="1"/>
  <c r="T12" i="18"/>
  <c r="U12" i="18" s="1"/>
  <c r="AG12" i="18" s="1"/>
  <c r="AD11" i="18"/>
  <c r="AE382" i="18"/>
  <c r="AH443" i="18"/>
  <c r="AH168" i="21"/>
  <c r="AK168" i="21" s="1"/>
  <c r="AJ443" i="18"/>
  <c r="T140" i="18"/>
  <c r="U140" i="18" s="1"/>
  <c r="AG140" i="18" s="1"/>
  <c r="AI382" i="15"/>
  <c r="AK198" i="21"/>
  <c r="AD139" i="18"/>
  <c r="AJ139" i="18" s="1"/>
  <c r="AA139" i="18"/>
  <c r="Y140" i="18" s="1"/>
  <c r="V169" i="18"/>
  <c r="W169" i="18" s="1"/>
  <c r="AE169" i="18" s="1"/>
  <c r="AK320" i="21"/>
  <c r="AB381" i="15"/>
  <c r="Z382" i="15" s="1"/>
  <c r="T382" i="15"/>
  <c r="U382" i="15" s="1"/>
  <c r="AG382" i="15" s="1"/>
  <c r="AD381" i="15"/>
  <c r="AJ381" i="15" s="1"/>
  <c r="AF381" i="15"/>
  <c r="AA381" i="15"/>
  <c r="Y382" i="15" s="1"/>
  <c r="V199" i="21"/>
  <c r="W199" i="21" s="1"/>
  <c r="AI200" i="21" s="1"/>
  <c r="AI140" i="18"/>
  <c r="AK321" i="18"/>
  <c r="AB139" i="18"/>
  <c r="Z140" i="18" s="1"/>
  <c r="AF139" i="18"/>
  <c r="V139" i="21"/>
  <c r="W139" i="21" s="1"/>
  <c r="AD139" i="21" s="1"/>
  <c r="T383" i="18"/>
  <c r="U383" i="18" s="1"/>
  <c r="AG383" i="18" s="1"/>
  <c r="V139" i="15"/>
  <c r="W139" i="15" s="1"/>
  <c r="AA139" i="15" s="1"/>
  <c r="Y140" i="15" s="1"/>
  <c r="V10" i="11"/>
  <c r="W10" i="11" s="1"/>
  <c r="AA10" i="11" s="1"/>
  <c r="Y11" i="11" s="1"/>
  <c r="V353" i="18"/>
  <c r="W353" i="18" s="1"/>
  <c r="AF353" i="18" s="1"/>
  <c r="V444" i="18"/>
  <c r="W444" i="18" s="1"/>
  <c r="V169" i="21"/>
  <c r="W169" i="21" s="1"/>
  <c r="AI444" i="21"/>
  <c r="AF443" i="21"/>
  <c r="AA443" i="21"/>
  <c r="Y444" i="21" s="1"/>
  <c r="AE443" i="21"/>
  <c r="AB443" i="21"/>
  <c r="Z444" i="21" s="1"/>
  <c r="T444" i="21"/>
  <c r="AD443" i="21"/>
  <c r="AH382" i="21"/>
  <c r="AJ382" i="21"/>
  <c r="AK168" i="18"/>
  <c r="AD351" i="21"/>
  <c r="T352" i="21"/>
  <c r="AE351" i="21"/>
  <c r="AB351" i="21"/>
  <c r="Z352" i="21" s="1"/>
  <c r="AI352" i="21"/>
  <c r="AF351" i="21"/>
  <c r="AA351" i="21"/>
  <c r="Y352" i="21" s="1"/>
  <c r="U383" i="21"/>
  <c r="AG383" i="21" s="1"/>
  <c r="V11" i="15"/>
  <c r="W11" i="15" s="1"/>
  <c r="AD11" i="15" s="1"/>
  <c r="V322" i="18"/>
  <c r="W322" i="18" s="1"/>
  <c r="V321" i="21"/>
  <c r="W321" i="21" s="1"/>
  <c r="AF198" i="18"/>
  <c r="T199" i="18"/>
  <c r="AA198" i="18"/>
  <c r="Y199" i="18" s="1"/>
  <c r="AB198" i="18"/>
  <c r="Z199" i="18" s="1"/>
  <c r="AI199" i="18"/>
  <c r="AE198" i="18"/>
  <c r="AD198" i="18"/>
  <c r="AD351" i="11"/>
  <c r="AB351" i="11"/>
  <c r="Z352" i="11" s="1"/>
  <c r="T352" i="11"/>
  <c r="AA351" i="11"/>
  <c r="Y352" i="11" s="1"/>
  <c r="AF351" i="11"/>
  <c r="AE351" i="11"/>
  <c r="AI352" i="11"/>
  <c r="AH321" i="15"/>
  <c r="AJ321" i="15"/>
  <c r="AH198" i="11"/>
  <c r="AJ198" i="11"/>
  <c r="U443" i="11"/>
  <c r="AG443" i="11" s="1"/>
  <c r="AA168" i="11"/>
  <c r="Y169" i="11" s="1"/>
  <c r="AE168" i="11"/>
  <c r="AI169" i="11"/>
  <c r="AF168" i="11"/>
  <c r="AB168" i="11"/>
  <c r="Z169" i="11" s="1"/>
  <c r="T169" i="11"/>
  <c r="AD168" i="11"/>
  <c r="AD138" i="11"/>
  <c r="T139" i="11"/>
  <c r="AB138" i="11"/>
  <c r="Z139" i="11" s="1"/>
  <c r="AI139" i="11"/>
  <c r="AF138" i="11"/>
  <c r="AE138" i="11"/>
  <c r="AA138" i="11"/>
  <c r="Y139" i="11" s="1"/>
  <c r="AH442" i="11"/>
  <c r="AJ442" i="11"/>
  <c r="AK138" i="15"/>
  <c r="AD198" i="15"/>
  <c r="AI199" i="15"/>
  <c r="AA198" i="15"/>
  <c r="Y199" i="15" s="1"/>
  <c r="AB198" i="15"/>
  <c r="Z199" i="15" s="1"/>
  <c r="T199" i="15"/>
  <c r="AF198" i="15"/>
  <c r="AE198" i="15"/>
  <c r="U322" i="15"/>
  <c r="AG322" i="15" s="1"/>
  <c r="U199" i="11"/>
  <c r="AG199" i="11" s="1"/>
  <c r="AH351" i="15"/>
  <c r="AJ351" i="15"/>
  <c r="T12" i="21"/>
  <c r="AD11" i="21"/>
  <c r="AI12" i="21"/>
  <c r="AB11" i="21"/>
  <c r="Z12" i="21" s="1"/>
  <c r="AF11" i="21"/>
  <c r="AE11" i="21"/>
  <c r="AA11" i="21"/>
  <c r="Y12" i="21" s="1"/>
  <c r="AI444" i="15"/>
  <c r="AB443" i="15"/>
  <c r="Z444" i="15" s="1"/>
  <c r="AF443" i="15"/>
  <c r="AA443" i="15"/>
  <c r="Y444" i="15" s="1"/>
  <c r="T444" i="15"/>
  <c r="AE443" i="15"/>
  <c r="AD443" i="15"/>
  <c r="U352" i="15"/>
  <c r="AG352" i="15" s="1"/>
  <c r="AH321" i="11"/>
  <c r="AJ321" i="11"/>
  <c r="T170" i="15"/>
  <c r="AI170" i="15"/>
  <c r="AF169" i="15"/>
  <c r="AA169" i="15"/>
  <c r="Y170" i="15" s="1"/>
  <c r="AD169" i="15"/>
  <c r="AB169" i="15"/>
  <c r="Z170" i="15" s="1"/>
  <c r="AE169" i="15"/>
  <c r="U322" i="11"/>
  <c r="AG322" i="11" s="1"/>
  <c r="AE382" i="11"/>
  <c r="T383" i="11"/>
  <c r="AD382" i="11"/>
  <c r="AB382" i="11"/>
  <c r="Z383" i="11" s="1"/>
  <c r="AI383" i="11"/>
  <c r="AF382" i="11"/>
  <c r="AA382" i="11"/>
  <c r="Y383" i="11" s="1"/>
  <c r="AJ11" i="18" l="1"/>
  <c r="AK9" i="11"/>
  <c r="AB10" i="11"/>
  <c r="Z11" i="11" s="1"/>
  <c r="AF10" i="11"/>
  <c r="T11" i="11"/>
  <c r="U11" i="11" s="1"/>
  <c r="AG11" i="11" s="1"/>
  <c r="AD10" i="11"/>
  <c r="AE10" i="11"/>
  <c r="AB139" i="15"/>
  <c r="Z140" i="15" s="1"/>
  <c r="AJ382" i="18"/>
  <c r="AD139" i="15"/>
  <c r="AK352" i="18"/>
  <c r="T140" i="15"/>
  <c r="U140" i="15" s="1"/>
  <c r="AG140" i="15" s="1"/>
  <c r="AD199" i="21"/>
  <c r="AA199" i="21"/>
  <c r="Y200" i="21" s="1"/>
  <c r="AH381" i="15"/>
  <c r="AK381" i="15" s="1"/>
  <c r="AH11" i="18"/>
  <c r="AA139" i="21"/>
  <c r="Y140" i="21" s="1"/>
  <c r="AE199" i="21"/>
  <c r="AK443" i="18"/>
  <c r="AF139" i="15"/>
  <c r="AE139" i="15"/>
  <c r="AH382" i="18"/>
  <c r="T140" i="21"/>
  <c r="U140" i="21" s="1"/>
  <c r="AG140" i="21" s="1"/>
  <c r="AE139" i="21"/>
  <c r="AJ139" i="21" s="1"/>
  <c r="AI140" i="15"/>
  <c r="T170" i="18"/>
  <c r="U170" i="18" s="1"/>
  <c r="AG170" i="18" s="1"/>
  <c r="AD169" i="18"/>
  <c r="AJ169" i="18" s="1"/>
  <c r="AB169" i="18"/>
  <c r="Z170" i="18" s="1"/>
  <c r="AD353" i="18"/>
  <c r="AB199" i="21"/>
  <c r="Z200" i="21" s="1"/>
  <c r="T200" i="21"/>
  <c r="U200" i="21" s="1"/>
  <c r="AG200" i="21" s="1"/>
  <c r="V352" i="15"/>
  <c r="W352" i="15" s="1"/>
  <c r="AI353" i="15" s="1"/>
  <c r="AI170" i="18"/>
  <c r="AH139" i="18"/>
  <c r="AK139" i="18" s="1"/>
  <c r="AI11" i="11"/>
  <c r="AF139" i="21"/>
  <c r="AI140" i="21"/>
  <c r="AE353" i="18"/>
  <c r="AF169" i="18"/>
  <c r="AB139" i="21"/>
  <c r="Z140" i="21" s="1"/>
  <c r="AA169" i="18"/>
  <c r="Y170" i="18" s="1"/>
  <c r="AF199" i="21"/>
  <c r="V382" i="15"/>
  <c r="W382" i="15" s="1"/>
  <c r="AD382" i="15" s="1"/>
  <c r="AA353" i="18"/>
  <c r="Y354" i="18" s="1"/>
  <c r="V322" i="15"/>
  <c r="W322" i="15" s="1"/>
  <c r="AD322" i="15" s="1"/>
  <c r="AI354" i="18"/>
  <c r="V383" i="21"/>
  <c r="W383" i="21" s="1"/>
  <c r="T384" i="21" s="1"/>
  <c r="T354" i="18"/>
  <c r="U354" i="18" s="1"/>
  <c r="AG354" i="18" s="1"/>
  <c r="AB353" i="18"/>
  <c r="Z354" i="18" s="1"/>
  <c r="V199" i="11"/>
  <c r="W199" i="11" s="1"/>
  <c r="AD199" i="11" s="1"/>
  <c r="AF11" i="15"/>
  <c r="AA11" i="15"/>
  <c r="Y12" i="15" s="1"/>
  <c r="V322" i="11"/>
  <c r="W322" i="11" s="1"/>
  <c r="AE322" i="11" s="1"/>
  <c r="V443" i="11"/>
  <c r="W443" i="11" s="1"/>
  <c r="AF443" i="11" s="1"/>
  <c r="AE11" i="15"/>
  <c r="AJ11" i="15" s="1"/>
  <c r="AD169" i="21"/>
  <c r="AI170" i="21"/>
  <c r="AA169" i="21"/>
  <c r="Y170" i="21" s="1"/>
  <c r="T170" i="21"/>
  <c r="AB169" i="21"/>
  <c r="Z170" i="21" s="1"/>
  <c r="AE169" i="21"/>
  <c r="AF169" i="21"/>
  <c r="V12" i="18"/>
  <c r="W12" i="18" s="1"/>
  <c r="AF12" i="18" s="1"/>
  <c r="AE322" i="18"/>
  <c r="AI323" i="18"/>
  <c r="AB322" i="18"/>
  <c r="Z323" i="18" s="1"/>
  <c r="AA322" i="18"/>
  <c r="Y323" i="18" s="1"/>
  <c r="T323" i="18"/>
  <c r="AF322" i="18"/>
  <c r="AD322" i="18"/>
  <c r="AI12" i="15"/>
  <c r="U352" i="21"/>
  <c r="AG352" i="21" s="1"/>
  <c r="V140" i="18"/>
  <c r="W140" i="18" s="1"/>
  <c r="AB11" i="15"/>
  <c r="Z12" i="15" s="1"/>
  <c r="U199" i="18"/>
  <c r="AG199" i="18" s="1"/>
  <c r="AH351" i="21"/>
  <c r="AJ351" i="21"/>
  <c r="AH443" i="21"/>
  <c r="AJ443" i="21"/>
  <c r="T12" i="15"/>
  <c r="U12" i="15" s="1"/>
  <c r="AG12" i="15" s="1"/>
  <c r="U444" i="21"/>
  <c r="AG444" i="21" s="1"/>
  <c r="AK382" i="21"/>
  <c r="AA444" i="18"/>
  <c r="Y445" i="18" s="1"/>
  <c r="AI445" i="18"/>
  <c r="AD444" i="18"/>
  <c r="AF444" i="18"/>
  <c r="AB444" i="18"/>
  <c r="Z445" i="18" s="1"/>
  <c r="T445" i="18"/>
  <c r="AE444" i="18"/>
  <c r="AH198" i="18"/>
  <c r="AJ198" i="18"/>
  <c r="AD321" i="21"/>
  <c r="AE321" i="21"/>
  <c r="T322" i="21"/>
  <c r="AI322" i="21"/>
  <c r="AF321" i="21"/>
  <c r="AB321" i="21"/>
  <c r="Z322" i="21" s="1"/>
  <c r="AA321" i="21"/>
  <c r="Y322" i="21" s="1"/>
  <c r="V383" i="18"/>
  <c r="W383" i="18" s="1"/>
  <c r="AK321" i="11"/>
  <c r="U383" i="11"/>
  <c r="AG383" i="11" s="1"/>
  <c r="AH198" i="15"/>
  <c r="AJ198" i="15"/>
  <c r="AK321" i="15"/>
  <c r="U170" i="15"/>
  <c r="AG170" i="15" s="1"/>
  <c r="AK351" i="15"/>
  <c r="AH168" i="11"/>
  <c r="AJ168" i="11"/>
  <c r="AK442" i="11"/>
  <c r="U169" i="11"/>
  <c r="AG169" i="11" s="1"/>
  <c r="U444" i="15"/>
  <c r="AG444" i="15" s="1"/>
  <c r="AH351" i="11"/>
  <c r="AJ351" i="11"/>
  <c r="AH11" i="21"/>
  <c r="AJ11" i="21"/>
  <c r="U199" i="15"/>
  <c r="AG199" i="15" s="1"/>
  <c r="U12" i="21"/>
  <c r="AG12" i="21" s="1"/>
  <c r="AH169" i="15"/>
  <c r="AJ169" i="15"/>
  <c r="AH443" i="15"/>
  <c r="AJ443" i="15"/>
  <c r="U139" i="11"/>
  <c r="AG139" i="11" s="1"/>
  <c r="U352" i="11"/>
  <c r="AG352" i="11" s="1"/>
  <c r="AJ382" i="11"/>
  <c r="AH382" i="11"/>
  <c r="AH138" i="11"/>
  <c r="AJ138" i="11"/>
  <c r="AK198" i="11"/>
  <c r="AK11" i="18" l="1"/>
  <c r="AJ139" i="15"/>
  <c r="AD443" i="11"/>
  <c r="AH169" i="18"/>
  <c r="AK169" i="18" s="1"/>
  <c r="AI444" i="11"/>
  <c r="AE352" i="15"/>
  <c r="AK382" i="18"/>
  <c r="AJ10" i="11"/>
  <c r="AH139" i="15"/>
  <c r="AH10" i="11"/>
  <c r="AA352" i="15"/>
  <c r="Y353" i="15" s="1"/>
  <c r="AD352" i="15"/>
  <c r="T353" i="15"/>
  <c r="U353" i="15" s="1"/>
  <c r="AG353" i="15" s="1"/>
  <c r="AI323" i="15"/>
  <c r="AB443" i="11"/>
  <c r="Z444" i="11" s="1"/>
  <c r="T383" i="15"/>
  <c r="U383" i="15" s="1"/>
  <c r="AG383" i="15" s="1"/>
  <c r="AF199" i="11"/>
  <c r="T200" i="11"/>
  <c r="U200" i="11" s="1"/>
  <c r="AG200" i="11" s="1"/>
  <c r="AI200" i="11"/>
  <c r="AI383" i="15"/>
  <c r="AH139" i="21"/>
  <c r="AK139" i="21" s="1"/>
  <c r="AA383" i="21"/>
  <c r="Y384" i="21" s="1"/>
  <c r="AE199" i="11"/>
  <c r="AJ199" i="11" s="1"/>
  <c r="AE382" i="15"/>
  <c r="AH199" i="21"/>
  <c r="AB199" i="11"/>
  <c r="Z200" i="11" s="1"/>
  <c r="AA322" i="15"/>
  <c r="Y323" i="15" s="1"/>
  <c r="AB382" i="15"/>
  <c r="Z383" i="15" s="1"/>
  <c r="AF322" i="15"/>
  <c r="AJ199" i="21"/>
  <c r="AA199" i="11"/>
  <c r="Y200" i="11" s="1"/>
  <c r="AF382" i="15"/>
  <c r="AE322" i="15"/>
  <c r="AA382" i="15"/>
  <c r="Y383" i="15" s="1"/>
  <c r="AB322" i="15"/>
  <c r="Z323" i="15" s="1"/>
  <c r="AI13" i="18"/>
  <c r="T13" i="18"/>
  <c r="U13" i="18" s="1"/>
  <c r="AG13" i="18" s="1"/>
  <c r="AE12" i="18"/>
  <c r="AD12" i="18"/>
  <c r="AH11" i="15"/>
  <c r="AK11" i="15" s="1"/>
  <c r="T444" i="11"/>
  <c r="U444" i="11" s="1"/>
  <c r="AG444" i="11" s="1"/>
  <c r="AE443" i="11"/>
  <c r="AH353" i="18"/>
  <c r="AB352" i="15"/>
  <c r="Z353" i="15" s="1"/>
  <c r="T323" i="15"/>
  <c r="U323" i="15" s="1"/>
  <c r="AG323" i="15" s="1"/>
  <c r="AF352" i="15"/>
  <c r="AA322" i="11"/>
  <c r="Y323" i="11" s="1"/>
  <c r="AJ353" i="18"/>
  <c r="AB383" i="21"/>
  <c r="Z384" i="21" s="1"/>
  <c r="AD322" i="11"/>
  <c r="AJ322" i="11" s="1"/>
  <c r="AB12" i="18"/>
  <c r="Z13" i="18" s="1"/>
  <c r="V199" i="15"/>
  <c r="W199" i="15" s="1"/>
  <c r="AA199" i="15" s="1"/>
  <c r="Y200" i="15" s="1"/>
  <c r="AA12" i="18"/>
  <c r="Y13" i="18" s="1"/>
  <c r="AK443" i="21"/>
  <c r="T323" i="11"/>
  <c r="U323" i="11" s="1"/>
  <c r="AG323" i="11" s="1"/>
  <c r="AE383" i="21"/>
  <c r="V170" i="18"/>
  <c r="W170" i="18" s="1"/>
  <c r="AD170" i="18" s="1"/>
  <c r="AK198" i="18"/>
  <c r="AI384" i="21"/>
  <c r="AI323" i="11"/>
  <c r="AF383" i="21"/>
  <c r="V139" i="11"/>
  <c r="W139" i="11" s="1"/>
  <c r="AE139" i="11" s="1"/>
  <c r="AB322" i="11"/>
  <c r="Z323" i="11" s="1"/>
  <c r="AD383" i="21"/>
  <c r="V11" i="11"/>
  <c r="W11" i="11" s="1"/>
  <c r="T12" i="11" s="1"/>
  <c r="V170" i="15"/>
  <c r="W170" i="15" s="1"/>
  <c r="AD170" i="15" s="1"/>
  <c r="AA443" i="11"/>
  <c r="Y444" i="11" s="1"/>
  <c r="AF322" i="11"/>
  <c r="V352" i="21"/>
  <c r="W352" i="21" s="1"/>
  <c r="T353" i="21" s="1"/>
  <c r="V200" i="21"/>
  <c r="W200" i="21" s="1"/>
  <c r="AA200" i="21" s="1"/>
  <c r="Y201" i="21" s="1"/>
  <c r="V444" i="21"/>
  <c r="W444" i="21" s="1"/>
  <c r="AI445" i="21" s="1"/>
  <c r="V12" i="21"/>
  <c r="W12" i="21" s="1"/>
  <c r="AB12" i="21" s="1"/>
  <c r="Z13" i="21" s="1"/>
  <c r="U322" i="21"/>
  <c r="AG322" i="21" s="1"/>
  <c r="AH169" i="21"/>
  <c r="AJ169" i="21"/>
  <c r="U384" i="21"/>
  <c r="AG384" i="21" s="1"/>
  <c r="AH321" i="21"/>
  <c r="AJ321" i="21"/>
  <c r="V140" i="21"/>
  <c r="W140" i="21" s="1"/>
  <c r="V354" i="18"/>
  <c r="W354" i="18" s="1"/>
  <c r="T384" i="18"/>
  <c r="AI384" i="18"/>
  <c r="AF383" i="18"/>
  <c r="AE383" i="18"/>
  <c r="AD383" i="18"/>
  <c r="AB383" i="18"/>
  <c r="Z384" i="18" s="1"/>
  <c r="AA383" i="18"/>
  <c r="Y384" i="18" s="1"/>
  <c r="U445" i="18"/>
  <c r="AG445" i="18" s="1"/>
  <c r="AK351" i="21"/>
  <c r="AH322" i="18"/>
  <c r="AJ322" i="18"/>
  <c r="U170" i="21"/>
  <c r="AG170" i="21" s="1"/>
  <c r="AH444" i="18"/>
  <c r="AJ444" i="18"/>
  <c r="U323" i="18"/>
  <c r="AG323" i="18" s="1"/>
  <c r="AK382" i="11"/>
  <c r="V352" i="11"/>
  <c r="W352" i="11" s="1"/>
  <c r="T353" i="11" s="1"/>
  <c r="V169" i="11"/>
  <c r="W169" i="11" s="1"/>
  <c r="AA169" i="11" s="1"/>
  <c r="Y170" i="11" s="1"/>
  <c r="V383" i="11"/>
  <c r="W383" i="11" s="1"/>
  <c r="AB383" i="11" s="1"/>
  <c r="Z384" i="11" s="1"/>
  <c r="V199" i="18"/>
  <c r="W199" i="18" s="1"/>
  <c r="AE140" i="18"/>
  <c r="AD140" i="18"/>
  <c r="AI141" i="18"/>
  <c r="AF140" i="18"/>
  <c r="AB140" i="18"/>
  <c r="Z141" i="18" s="1"/>
  <c r="AA140" i="18"/>
  <c r="Y141" i="18" s="1"/>
  <c r="T141" i="18"/>
  <c r="AK138" i="11"/>
  <c r="AK198" i="15"/>
  <c r="V140" i="15"/>
  <c r="W140" i="15" s="1"/>
  <c r="AK443" i="15"/>
  <c r="AK168" i="11"/>
  <c r="AK11" i="21"/>
  <c r="AK351" i="11"/>
  <c r="AK169" i="15"/>
  <c r="V444" i="15"/>
  <c r="W444" i="15" s="1"/>
  <c r="V12" i="15"/>
  <c r="W12" i="15" s="1"/>
  <c r="AK139" i="15" l="1"/>
  <c r="AH443" i="11"/>
  <c r="AJ352" i="15"/>
  <c r="AH199" i="11"/>
  <c r="AK199" i="11" s="1"/>
  <c r="AK10" i="11"/>
  <c r="AH322" i="15"/>
  <c r="AJ322" i="15"/>
  <c r="T200" i="15"/>
  <c r="U200" i="15" s="1"/>
  <c r="AG200" i="15" s="1"/>
  <c r="AH352" i="15"/>
  <c r="AJ443" i="11"/>
  <c r="AJ12" i="18"/>
  <c r="AH382" i="15"/>
  <c r="AH322" i="11"/>
  <c r="AK322" i="11" s="1"/>
  <c r="AE199" i="15"/>
  <c r="AJ382" i="15"/>
  <c r="AF139" i="11"/>
  <c r="AB139" i="11"/>
  <c r="Z140" i="11" s="1"/>
  <c r="T140" i="11"/>
  <c r="U140" i="11" s="1"/>
  <c r="AG140" i="11" s="1"/>
  <c r="AK199" i="21"/>
  <c r="AK353" i="18"/>
  <c r="AB352" i="21"/>
  <c r="Z353" i="21" s="1"/>
  <c r="AI13" i="21"/>
  <c r="AI140" i="11"/>
  <c r="AA12" i="21"/>
  <c r="Y13" i="21" s="1"/>
  <c r="AD12" i="21"/>
  <c r="AF12" i="21"/>
  <c r="AH12" i="18"/>
  <c r="AF199" i="15"/>
  <c r="AD199" i="15"/>
  <c r="AB11" i="11"/>
  <c r="Z12" i="11" s="1"/>
  <c r="AD139" i="11"/>
  <c r="AF352" i="21"/>
  <c r="AI353" i="21"/>
  <c r="AF170" i="18"/>
  <c r="AI200" i="15"/>
  <c r="AF11" i="11"/>
  <c r="T171" i="18"/>
  <c r="U171" i="18" s="1"/>
  <c r="AG171" i="18" s="1"/>
  <c r="AI201" i="21"/>
  <c r="V384" i="21"/>
  <c r="W384" i="21" s="1"/>
  <c r="AE384" i="21" s="1"/>
  <c r="AE170" i="18"/>
  <c r="AJ170" i="18" s="1"/>
  <c r="AE11" i="11"/>
  <c r="AB199" i="15"/>
  <c r="Z200" i="15" s="1"/>
  <c r="AA170" i="18"/>
  <c r="Y171" i="18" s="1"/>
  <c r="AA383" i="11"/>
  <c r="Y384" i="11" s="1"/>
  <c r="AE383" i="11"/>
  <c r="AI171" i="18"/>
  <c r="AF170" i="15"/>
  <c r="AD11" i="11"/>
  <c r="T13" i="21"/>
  <c r="U13" i="21" s="1"/>
  <c r="AG13" i="21" s="1"/>
  <c r="AA11" i="11"/>
  <c r="Y12" i="11" s="1"/>
  <c r="AA352" i="21"/>
  <c r="Y353" i="21" s="1"/>
  <c r="AB170" i="18"/>
  <c r="Z171" i="18" s="1"/>
  <c r="AK169" i="21"/>
  <c r="AH383" i="21"/>
  <c r="V323" i="11"/>
  <c r="W323" i="11" s="1"/>
  <c r="AA323" i="11" s="1"/>
  <c r="Y324" i="11" s="1"/>
  <c r="AJ383" i="21"/>
  <c r="AD383" i="11"/>
  <c r="AE170" i="15"/>
  <c r="AJ170" i="15" s="1"/>
  <c r="AE352" i="21"/>
  <c r="AI171" i="15"/>
  <c r="AA170" i="15"/>
  <c r="Y171" i="15" s="1"/>
  <c r="AF383" i="11"/>
  <c r="T171" i="15"/>
  <c r="U171" i="15" s="1"/>
  <c r="AG171" i="15" s="1"/>
  <c r="AI384" i="11"/>
  <c r="T384" i="11"/>
  <c r="U384" i="11" s="1"/>
  <c r="AG384" i="11" s="1"/>
  <c r="AE12" i="21"/>
  <c r="AI12" i="11"/>
  <c r="AA139" i="11"/>
  <c r="Y140" i="11" s="1"/>
  <c r="AB170" i="15"/>
  <c r="Z171" i="15" s="1"/>
  <c r="AD352" i="21"/>
  <c r="AK322" i="18"/>
  <c r="T445" i="21"/>
  <c r="U445" i="21" s="1"/>
  <c r="AG445" i="21" s="1"/>
  <c r="T201" i="21"/>
  <c r="U201" i="21" s="1"/>
  <c r="AG201" i="21" s="1"/>
  <c r="AF200" i="21"/>
  <c r="AD352" i="11"/>
  <c r="AD200" i="21"/>
  <c r="AD444" i="21"/>
  <c r="V13" i="18"/>
  <c r="W13" i="18" s="1"/>
  <c r="T14" i="18" s="1"/>
  <c r="AA444" i="21"/>
  <c r="Y445" i="21" s="1"/>
  <c r="AE200" i="21"/>
  <c r="AE444" i="21"/>
  <c r="AF444" i="21"/>
  <c r="AB200" i="21"/>
  <c r="Z201" i="21" s="1"/>
  <c r="AB444" i="21"/>
  <c r="Z445" i="21" s="1"/>
  <c r="AE169" i="11"/>
  <c r="AE352" i="11"/>
  <c r="AH140" i="18"/>
  <c r="AJ140" i="18"/>
  <c r="V200" i="11"/>
  <c r="W200" i="11" s="1"/>
  <c r="AF200" i="11" s="1"/>
  <c r="AI353" i="11"/>
  <c r="AD169" i="11"/>
  <c r="U353" i="21"/>
  <c r="AG353" i="21" s="1"/>
  <c r="V445" i="18"/>
  <c r="W445" i="18" s="1"/>
  <c r="U384" i="18"/>
  <c r="AG384" i="18" s="1"/>
  <c r="T355" i="18"/>
  <c r="AA354" i="18"/>
  <c r="Y355" i="18" s="1"/>
  <c r="AD354" i="18"/>
  <c r="AF354" i="18"/>
  <c r="AE354" i="18"/>
  <c r="AB354" i="18"/>
  <c r="Z355" i="18" s="1"/>
  <c r="AI355" i="18"/>
  <c r="AB352" i="11"/>
  <c r="Z353" i="11" s="1"/>
  <c r="T170" i="11"/>
  <c r="U170" i="11" s="1"/>
  <c r="AG170" i="11" s="1"/>
  <c r="T200" i="18"/>
  <c r="AB199" i="18"/>
  <c r="Z200" i="18" s="1"/>
  <c r="AI200" i="18"/>
  <c r="AF199" i="18"/>
  <c r="AD199" i="18"/>
  <c r="AE199" i="18"/>
  <c r="AA199" i="18"/>
  <c r="Y200" i="18" s="1"/>
  <c r="V323" i="15"/>
  <c r="W323" i="15" s="1"/>
  <c r="AE323" i="15" s="1"/>
  <c r="AA352" i="11"/>
  <c r="Y353" i="11" s="1"/>
  <c r="AB169" i="11"/>
  <c r="Z170" i="11" s="1"/>
  <c r="U141" i="18"/>
  <c r="AG141" i="18" s="1"/>
  <c r="AK444" i="18"/>
  <c r="V170" i="21"/>
  <c r="W170" i="21" s="1"/>
  <c r="AI141" i="21"/>
  <c r="AF140" i="21"/>
  <c r="AA140" i="21"/>
  <c r="Y141" i="21" s="1"/>
  <c r="AE140" i="21"/>
  <c r="AB140" i="21"/>
  <c r="Z141" i="21" s="1"/>
  <c r="T141" i="21"/>
  <c r="AD140" i="21"/>
  <c r="AF169" i="11"/>
  <c r="AH383" i="18"/>
  <c r="AJ383" i="18"/>
  <c r="AF352" i="11"/>
  <c r="AI170" i="11"/>
  <c r="V323" i="18"/>
  <c r="W323" i="18" s="1"/>
  <c r="AK321" i="21"/>
  <c r="V444" i="11"/>
  <c r="W444" i="11" s="1"/>
  <c r="AB444" i="11" s="1"/>
  <c r="Z445" i="11" s="1"/>
  <c r="V322" i="21"/>
  <c r="W322" i="21" s="1"/>
  <c r="AA12" i="15"/>
  <c r="Y13" i="15" s="1"/>
  <c r="AB12" i="15"/>
  <c r="Z13" i="15" s="1"/>
  <c r="T13" i="15"/>
  <c r="AF12" i="15"/>
  <c r="AE12" i="15"/>
  <c r="AD12" i="15"/>
  <c r="AI13" i="15"/>
  <c r="AB140" i="15"/>
  <c r="Z141" i="15" s="1"/>
  <c r="AA140" i="15"/>
  <c r="Y141" i="15" s="1"/>
  <c r="AI141" i="15"/>
  <c r="T141" i="15"/>
  <c r="AE140" i="15"/>
  <c r="AF140" i="15"/>
  <c r="AD140" i="15"/>
  <c r="AD444" i="15"/>
  <c r="AE444" i="15"/>
  <c r="AF444" i="15"/>
  <c r="AA444" i="15"/>
  <c r="Y445" i="15" s="1"/>
  <c r="AI445" i="15"/>
  <c r="T445" i="15"/>
  <c r="AB444" i="15"/>
  <c r="Z445" i="15" s="1"/>
  <c r="V353" i="15"/>
  <c r="W353" i="15" s="1"/>
  <c r="U353" i="11"/>
  <c r="AG353" i="11" s="1"/>
  <c r="V383" i="15"/>
  <c r="W383" i="15" s="1"/>
  <c r="U12" i="11"/>
  <c r="AG12" i="11" s="1"/>
  <c r="AJ199" i="15" l="1"/>
  <c r="AB384" i="21"/>
  <c r="Z385" i="21" s="1"/>
  <c r="AK443" i="11"/>
  <c r="AK352" i="15"/>
  <c r="AK382" i="15"/>
  <c r="AK322" i="15"/>
  <c r="AK12" i="18"/>
  <c r="AH139" i="11"/>
  <c r="AJ383" i="11"/>
  <c r="T324" i="11"/>
  <c r="U324" i="11" s="1"/>
  <c r="AG324" i="11" s="1"/>
  <c r="AE323" i="11"/>
  <c r="AJ12" i="21"/>
  <c r="AH11" i="11"/>
  <c r="AD384" i="21"/>
  <c r="AJ384" i="21" s="1"/>
  <c r="AF323" i="11"/>
  <c r="AB200" i="11"/>
  <c r="Z201" i="11" s="1"/>
  <c r="AA384" i="21"/>
  <c r="Y385" i="21" s="1"/>
  <c r="AH170" i="18"/>
  <c r="AK170" i="18" s="1"/>
  <c r="AH199" i="15"/>
  <c r="AD323" i="11"/>
  <c r="AJ11" i="11"/>
  <c r="AI385" i="21"/>
  <c r="AJ169" i="11"/>
  <c r="AJ139" i="11"/>
  <c r="AH352" i="21"/>
  <c r="AH170" i="15"/>
  <c r="AK170" i="15" s="1"/>
  <c r="AI14" i="18"/>
  <c r="AE13" i="18"/>
  <c r="AH383" i="11"/>
  <c r="T201" i="11"/>
  <c r="U201" i="11" s="1"/>
  <c r="AG201" i="11" s="1"/>
  <c r="AF384" i="21"/>
  <c r="AA13" i="18"/>
  <c r="Y14" i="18" s="1"/>
  <c r="AB323" i="11"/>
  <c r="Z324" i="11" s="1"/>
  <c r="AF13" i="18"/>
  <c r="AH352" i="11"/>
  <c r="AA323" i="15"/>
  <c r="Y324" i="15" s="1"/>
  <c r="T385" i="21"/>
  <c r="U385" i="21" s="1"/>
  <c r="AG385" i="21" s="1"/>
  <c r="AJ352" i="21"/>
  <c r="AK383" i="21"/>
  <c r="AJ444" i="21"/>
  <c r="V353" i="11"/>
  <c r="W353" i="11" s="1"/>
  <c r="AD353" i="11" s="1"/>
  <c r="AE200" i="11"/>
  <c r="AF323" i="15"/>
  <c r="AD200" i="11"/>
  <c r="AH12" i="21"/>
  <c r="AH444" i="21"/>
  <c r="V384" i="11"/>
  <c r="W384" i="11" s="1"/>
  <c r="AE384" i="11" s="1"/>
  <c r="AI324" i="11"/>
  <c r="AE444" i="11"/>
  <c r="V170" i="11"/>
  <c r="W170" i="11" s="1"/>
  <c r="AD170" i="11" s="1"/>
  <c r="AD13" i="18"/>
  <c r="AJ352" i="11"/>
  <c r="AA200" i="11"/>
  <c r="Y201" i="11" s="1"/>
  <c r="V171" i="15"/>
  <c r="W171" i="15" s="1"/>
  <c r="AB171" i="15" s="1"/>
  <c r="Z172" i="15" s="1"/>
  <c r="AI324" i="15"/>
  <c r="AB13" i="18"/>
  <c r="Z14" i="18" s="1"/>
  <c r="V171" i="18"/>
  <c r="W171" i="18" s="1"/>
  <c r="AF171" i="18" s="1"/>
  <c r="AH200" i="21"/>
  <c r="V445" i="21"/>
  <c r="W445" i="21" s="1"/>
  <c r="AE445" i="21" s="1"/>
  <c r="AI201" i="11"/>
  <c r="T324" i="15"/>
  <c r="U324" i="15" s="1"/>
  <c r="AG324" i="15" s="1"/>
  <c r="AD323" i="15"/>
  <c r="AJ323" i="15" s="1"/>
  <c r="AH169" i="11"/>
  <c r="V384" i="18"/>
  <c r="W384" i="18" s="1"/>
  <c r="AB384" i="18" s="1"/>
  <c r="Z385" i="18" s="1"/>
  <c r="AB323" i="15"/>
  <c r="Z324" i="15" s="1"/>
  <c r="AJ200" i="21"/>
  <c r="V13" i="21"/>
  <c r="W13" i="21" s="1"/>
  <c r="AF13" i="21" s="1"/>
  <c r="T445" i="11"/>
  <c r="U445" i="11" s="1"/>
  <c r="AG445" i="11" s="1"/>
  <c r="AD444" i="11"/>
  <c r="U141" i="21"/>
  <c r="AG141" i="21" s="1"/>
  <c r="AF444" i="11"/>
  <c r="AK383" i="18"/>
  <c r="T171" i="21"/>
  <c r="AI171" i="21"/>
  <c r="AB170" i="21"/>
  <c r="Z171" i="21" s="1"/>
  <c r="AD170" i="21"/>
  <c r="AF170" i="21"/>
  <c r="AE170" i="21"/>
  <c r="AA170" i="21"/>
  <c r="Y171" i="21" s="1"/>
  <c r="V140" i="11"/>
  <c r="W140" i="11" s="1"/>
  <c r="AF140" i="11" s="1"/>
  <c r="AH354" i="18"/>
  <c r="AJ354" i="18"/>
  <c r="U200" i="18"/>
  <c r="AG200" i="18" s="1"/>
  <c r="AA445" i="18"/>
  <c r="Y446" i="18" s="1"/>
  <c r="AE445" i="18"/>
  <c r="AF445" i="18"/>
  <c r="T446" i="18"/>
  <c r="AI446" i="18"/>
  <c r="AD445" i="18"/>
  <c r="AB445" i="18"/>
  <c r="Z446" i="18" s="1"/>
  <c r="AK140" i="18"/>
  <c r="V141" i="18"/>
  <c r="W141" i="18" s="1"/>
  <c r="U355" i="18"/>
  <c r="AG355" i="18" s="1"/>
  <c r="AI324" i="18"/>
  <c r="AB323" i="18"/>
  <c r="Z324" i="18" s="1"/>
  <c r="AA323" i="18"/>
  <c r="Y324" i="18" s="1"/>
  <c r="T324" i="18"/>
  <c r="AD323" i="18"/>
  <c r="AF323" i="18"/>
  <c r="AE323" i="18"/>
  <c r="AA444" i="11"/>
  <c r="Y445" i="11" s="1"/>
  <c r="AI445" i="11"/>
  <c r="AI323" i="21"/>
  <c r="AD322" i="21"/>
  <c r="AA322" i="21"/>
  <c r="Y323" i="21" s="1"/>
  <c r="AF322" i="21"/>
  <c r="AB322" i="21"/>
  <c r="Z323" i="21" s="1"/>
  <c r="T323" i="21"/>
  <c r="AE322" i="21"/>
  <c r="AH140" i="21"/>
  <c r="AJ140" i="21"/>
  <c r="AH199" i="18"/>
  <c r="AJ199" i="18"/>
  <c r="V201" i="21"/>
  <c r="W201" i="21" s="1"/>
  <c r="V353" i="21"/>
  <c r="W353" i="21" s="1"/>
  <c r="AI354" i="15"/>
  <c r="AE353" i="15"/>
  <c r="AA353" i="15"/>
  <c r="Y354" i="15" s="1"/>
  <c r="T354" i="15"/>
  <c r="AF353" i="15"/>
  <c r="AB353" i="15"/>
  <c r="Z354" i="15" s="1"/>
  <c r="AD353" i="15"/>
  <c r="U141" i="15"/>
  <c r="AG141" i="15" s="1"/>
  <c r="AH12" i="15"/>
  <c r="AJ12" i="15"/>
  <c r="V200" i="15"/>
  <c r="W200" i="15" s="1"/>
  <c r="V12" i="11"/>
  <c r="W12" i="11" s="1"/>
  <c r="AH444" i="15"/>
  <c r="AJ444" i="15"/>
  <c r="U13" i="15"/>
  <c r="AG13" i="15" s="1"/>
  <c r="U14" i="18"/>
  <c r="AG14" i="18" s="1"/>
  <c r="AA383" i="15"/>
  <c r="Y384" i="15" s="1"/>
  <c r="AB383" i="15"/>
  <c r="Z384" i="15" s="1"/>
  <c r="AF383" i="15"/>
  <c r="AE383" i="15"/>
  <c r="T384" i="15"/>
  <c r="AD383" i="15"/>
  <c r="AI384" i="15"/>
  <c r="U445" i="15"/>
  <c r="AG445" i="15" s="1"/>
  <c r="AH140" i="15"/>
  <c r="AJ140" i="15"/>
  <c r="AK199" i="15" l="1"/>
  <c r="AK12" i="21"/>
  <c r="AK383" i="11"/>
  <c r="AK139" i="11"/>
  <c r="AK11" i="11"/>
  <c r="AI14" i="21"/>
  <c r="T171" i="11"/>
  <c r="U171" i="11" s="1"/>
  <c r="AG171" i="11" s="1"/>
  <c r="AA384" i="11"/>
  <c r="Y385" i="11" s="1"/>
  <c r="AH384" i="21"/>
  <c r="AK384" i="21" s="1"/>
  <c r="AH323" i="11"/>
  <c r="AK169" i="11"/>
  <c r="AK352" i="21"/>
  <c r="AA13" i="21"/>
  <c r="Y14" i="21" s="1"/>
  <c r="T385" i="11"/>
  <c r="U385" i="11" s="1"/>
  <c r="AG385" i="11" s="1"/>
  <c r="T172" i="15"/>
  <c r="U172" i="15" s="1"/>
  <c r="AG172" i="15" s="1"/>
  <c r="AF171" i="15"/>
  <c r="AB384" i="11"/>
  <c r="Z385" i="11" s="1"/>
  <c r="AJ323" i="11"/>
  <c r="AI172" i="15"/>
  <c r="AD384" i="11"/>
  <c r="AJ384" i="11" s="1"/>
  <c r="AK200" i="21"/>
  <c r="AH13" i="18"/>
  <c r="AH323" i="15"/>
  <c r="AK323" i="15" s="1"/>
  <c r="T354" i="11"/>
  <c r="U354" i="11" s="1"/>
  <c r="AG354" i="11" s="1"/>
  <c r="AB353" i="11"/>
  <c r="Z354" i="11" s="1"/>
  <c r="AE171" i="15"/>
  <c r="AD171" i="15"/>
  <c r="AA353" i="11"/>
  <c r="Y354" i="11" s="1"/>
  <c r="AF384" i="11"/>
  <c r="AH200" i="11"/>
  <c r="AI385" i="11"/>
  <c r="AE353" i="11"/>
  <c r="AJ13" i="18"/>
  <c r="AE170" i="11"/>
  <c r="AJ170" i="11" s="1"/>
  <c r="AI354" i="11"/>
  <c r="AF170" i="11"/>
  <c r="AF353" i="11"/>
  <c r="AI171" i="11"/>
  <c r="AJ200" i="11"/>
  <c r="AA170" i="11"/>
  <c r="Y171" i="11" s="1"/>
  <c r="AB170" i="11"/>
  <c r="Z171" i="11" s="1"/>
  <c r="AB13" i="21"/>
  <c r="Z14" i="21" s="1"/>
  <c r="T14" i="21"/>
  <c r="U14" i="21" s="1"/>
  <c r="AG14" i="21" s="1"/>
  <c r="AD13" i="21"/>
  <c r="AA445" i="21"/>
  <c r="Y446" i="21" s="1"/>
  <c r="AK352" i="11"/>
  <c r="AI172" i="18"/>
  <c r="AJ444" i="11"/>
  <c r="AE13" i="21"/>
  <c r="AA171" i="15"/>
  <c r="Y172" i="15" s="1"/>
  <c r="AE384" i="18"/>
  <c r="AK444" i="21"/>
  <c r="AH444" i="11"/>
  <c r="AB140" i="11"/>
  <c r="Z141" i="11" s="1"/>
  <c r="AB171" i="18"/>
  <c r="Z172" i="18" s="1"/>
  <c r="T141" i="11"/>
  <c r="U141" i="11" s="1"/>
  <c r="AG141" i="11" s="1"/>
  <c r="AE140" i="11"/>
  <c r="AD445" i="21"/>
  <c r="AJ445" i="21" s="1"/>
  <c r="AI446" i="21"/>
  <c r="T446" i="21"/>
  <c r="U446" i="21" s="1"/>
  <c r="AG446" i="21" s="1"/>
  <c r="AB445" i="21"/>
  <c r="Z446" i="21" s="1"/>
  <c r="AF445" i="21"/>
  <c r="AA140" i="11"/>
  <c r="Y141" i="11" s="1"/>
  <c r="AA171" i="18"/>
  <c r="Y172" i="18" s="1"/>
  <c r="AE171" i="18"/>
  <c r="T172" i="18"/>
  <c r="U172" i="18" s="1"/>
  <c r="AG172" i="18" s="1"/>
  <c r="T385" i="18"/>
  <c r="U385" i="18" s="1"/>
  <c r="AD171" i="18"/>
  <c r="AI385" i="18"/>
  <c r="AF384" i="18"/>
  <c r="AI141" i="11"/>
  <c r="AA384" i="18"/>
  <c r="Y385" i="18" s="1"/>
  <c r="V445" i="15"/>
  <c r="W445" i="15" s="1"/>
  <c r="AF445" i="15" s="1"/>
  <c r="AD384" i="18"/>
  <c r="AD140" i="11"/>
  <c r="V355" i="18"/>
  <c r="W355" i="18" s="1"/>
  <c r="AF355" i="18" s="1"/>
  <c r="V385" i="21"/>
  <c r="W385" i="21" s="1"/>
  <c r="T386" i="21" s="1"/>
  <c r="V14" i="18"/>
  <c r="W14" i="18" s="1"/>
  <c r="AF14" i="18" s="1"/>
  <c r="V141" i="21"/>
  <c r="W141" i="21" s="1"/>
  <c r="AF141" i="21" s="1"/>
  <c r="U324" i="18"/>
  <c r="AG324" i="18" s="1"/>
  <c r="U446" i="18"/>
  <c r="AG446" i="18" s="1"/>
  <c r="AK199" i="18"/>
  <c r="AH322" i="21"/>
  <c r="AJ322" i="21"/>
  <c r="U171" i="21"/>
  <c r="AG171" i="21" s="1"/>
  <c r="V13" i="15"/>
  <c r="W13" i="15" s="1"/>
  <c r="AE13" i="15" s="1"/>
  <c r="V141" i="15"/>
  <c r="W141" i="15" s="1"/>
  <c r="T142" i="15" s="1"/>
  <c r="AK140" i="21"/>
  <c r="V201" i="11"/>
  <c r="W201" i="11" s="1"/>
  <c r="AI202" i="11" s="1"/>
  <c r="V200" i="18"/>
  <c r="W200" i="18" s="1"/>
  <c r="AK354" i="18"/>
  <c r="AA353" i="21"/>
  <c r="Y354" i="21" s="1"/>
  <c r="AF353" i="21"/>
  <c r="AE353" i="21"/>
  <c r="AD353" i="21"/>
  <c r="T354" i="21"/>
  <c r="AI354" i="21"/>
  <c r="AB353" i="21"/>
  <c r="Z354" i="21" s="1"/>
  <c r="U323" i="21"/>
  <c r="AG323" i="21" s="1"/>
  <c r="AF141" i="18"/>
  <c r="AE141" i="18"/>
  <c r="AI142" i="18"/>
  <c r="AD141" i="18"/>
  <c r="AB141" i="18"/>
  <c r="Z142" i="18" s="1"/>
  <c r="T142" i="18"/>
  <c r="AA141" i="18"/>
  <c r="Y142" i="18" s="1"/>
  <c r="AH445" i="18"/>
  <c r="AJ445" i="18"/>
  <c r="V324" i="11"/>
  <c r="W324" i="11" s="1"/>
  <c r="AB324" i="11" s="1"/>
  <c r="Z325" i="11" s="1"/>
  <c r="V445" i="11"/>
  <c r="W445" i="11" s="1"/>
  <c r="AA445" i="11" s="1"/>
  <c r="Y446" i="11" s="1"/>
  <c r="AI202" i="21"/>
  <c r="AD201" i="21"/>
  <c r="AF201" i="21"/>
  <c r="AA201" i="21"/>
  <c r="Y202" i="21" s="1"/>
  <c r="T202" i="21"/>
  <c r="AE201" i="21"/>
  <c r="AB201" i="21"/>
  <c r="Z202" i="21" s="1"/>
  <c r="AH323" i="18"/>
  <c r="AJ323" i="18"/>
  <c r="AH170" i="21"/>
  <c r="AJ170" i="21"/>
  <c r="AK444" i="15"/>
  <c r="AK12" i="15"/>
  <c r="AI13" i="11"/>
  <c r="AF12" i="11"/>
  <c r="AA12" i="11"/>
  <c r="Y13" i="11" s="1"/>
  <c r="AB12" i="11"/>
  <c r="Z13" i="11" s="1"/>
  <c r="AD12" i="11"/>
  <c r="AE12" i="11"/>
  <c r="T13" i="11"/>
  <c r="U354" i="15"/>
  <c r="AG354" i="15" s="1"/>
  <c r="AH383" i="15"/>
  <c r="AJ383" i="15"/>
  <c r="AK140" i="15"/>
  <c r="U384" i="15"/>
  <c r="AG384" i="15" s="1"/>
  <c r="V324" i="15"/>
  <c r="W324" i="15" s="1"/>
  <c r="AF200" i="15"/>
  <c r="AD200" i="15"/>
  <c r="AB200" i="15"/>
  <c r="Z201" i="15" s="1"/>
  <c r="AI201" i="15"/>
  <c r="AE200" i="15"/>
  <c r="T201" i="15"/>
  <c r="AA200" i="15"/>
  <c r="Y201" i="15" s="1"/>
  <c r="AH353" i="15"/>
  <c r="AJ353" i="15"/>
  <c r="AJ140" i="11" l="1"/>
  <c r="AK323" i="11"/>
  <c r="AH384" i="11"/>
  <c r="AK384" i="11" s="1"/>
  <c r="AK13" i="18"/>
  <c r="AH171" i="15"/>
  <c r="AH170" i="11"/>
  <c r="AK170" i="11" s="1"/>
  <c r="AJ171" i="15"/>
  <c r="AK200" i="11"/>
  <c r="AH140" i="11"/>
  <c r="AK444" i="11"/>
  <c r="AH353" i="11"/>
  <c r="AJ13" i="21"/>
  <c r="AH13" i="21"/>
  <c r="AH171" i="18"/>
  <c r="AJ353" i="11"/>
  <c r="AE445" i="15"/>
  <c r="AE14" i="18"/>
  <c r="AD14" i="18"/>
  <c r="AD141" i="21"/>
  <c r="AD13" i="15"/>
  <c r="AJ13" i="15" s="1"/>
  <c r="AF141" i="15"/>
  <c r="AI14" i="15"/>
  <c r="AB141" i="21"/>
  <c r="Z142" i="21" s="1"/>
  <c r="AF13" i="15"/>
  <c r="T142" i="21"/>
  <c r="U142" i="21" s="1"/>
  <c r="AG142" i="21" s="1"/>
  <c r="AJ384" i="18"/>
  <c r="AA141" i="21"/>
  <c r="Y142" i="21" s="1"/>
  <c r="AI356" i="18"/>
  <c r="AE355" i="18"/>
  <c r="AA355" i="18"/>
  <c r="Y356" i="18" s="1"/>
  <c r="AI142" i="15"/>
  <c r="T356" i="18"/>
  <c r="U356" i="18" s="1"/>
  <c r="AG356" i="18" s="1"/>
  <c r="AH445" i="21"/>
  <c r="AK445" i="21" s="1"/>
  <c r="T15" i="18"/>
  <c r="U15" i="18" s="1"/>
  <c r="AG15" i="18" s="1"/>
  <c r="T446" i="15"/>
  <c r="U446" i="15" s="1"/>
  <c r="AG446" i="15" s="1"/>
  <c r="AJ171" i="18"/>
  <c r="AB14" i="18"/>
  <c r="Z15" i="18" s="1"/>
  <c r="AB141" i="15"/>
  <c r="Z142" i="15" s="1"/>
  <c r="AI446" i="11"/>
  <c r="AA141" i="15"/>
  <c r="Y142" i="15" s="1"/>
  <c r="AI446" i="15"/>
  <c r="AE324" i="11"/>
  <c r="AA14" i="18"/>
  <c r="Y15" i="18" s="1"/>
  <c r="T202" i="11"/>
  <c r="U202" i="11" s="1"/>
  <c r="AG202" i="11" s="1"/>
  <c r="AB445" i="11"/>
  <c r="Z446" i="11" s="1"/>
  <c r="AD141" i="15"/>
  <c r="AB445" i="15"/>
  <c r="Z446" i="15" s="1"/>
  <c r="AF324" i="11"/>
  <c r="V171" i="11"/>
  <c r="W171" i="11" s="1"/>
  <c r="AA171" i="11" s="1"/>
  <c r="Y172" i="11" s="1"/>
  <c r="AB201" i="11"/>
  <c r="Z202" i="11" s="1"/>
  <c r="T446" i="11"/>
  <c r="U446" i="11" s="1"/>
  <c r="AG446" i="11" s="1"/>
  <c r="AE141" i="15"/>
  <c r="AA445" i="15"/>
  <c r="Y446" i="15" s="1"/>
  <c r="AG385" i="18"/>
  <c r="V385" i="18"/>
  <c r="W385" i="18" s="1"/>
  <c r="AF385" i="18" s="1"/>
  <c r="T325" i="11"/>
  <c r="U325" i="11" s="1"/>
  <c r="AG325" i="11" s="1"/>
  <c r="AA324" i="11"/>
  <c r="Y325" i="11" s="1"/>
  <c r="AE141" i="21"/>
  <c r="V171" i="21"/>
  <c r="W171" i="21" s="1"/>
  <c r="AD171" i="21" s="1"/>
  <c r="AH384" i="18"/>
  <c r="AD445" i="11"/>
  <c r="AD445" i="15"/>
  <c r="AI142" i="21"/>
  <c r="AF201" i="11"/>
  <c r="T14" i="15"/>
  <c r="U14" i="15" s="1"/>
  <c r="AB355" i="18"/>
  <c r="Z356" i="18" s="1"/>
  <c r="V354" i="15"/>
  <c r="W354" i="15" s="1"/>
  <c r="T355" i="15" s="1"/>
  <c r="V446" i="21"/>
  <c r="W446" i="21" s="1"/>
  <c r="AF446" i="21" s="1"/>
  <c r="V172" i="18"/>
  <c r="W172" i="18" s="1"/>
  <c r="AD172" i="18" s="1"/>
  <c r="AE201" i="11"/>
  <c r="AD201" i="11"/>
  <c r="AA385" i="21"/>
  <c r="Y386" i="21" s="1"/>
  <c r="AI386" i="21"/>
  <c r="AD355" i="18"/>
  <c r="AD385" i="21"/>
  <c r="V323" i="21"/>
  <c r="W323" i="21" s="1"/>
  <c r="AI324" i="21" s="1"/>
  <c r="AA201" i="11"/>
  <c r="Y202" i="11" s="1"/>
  <c r="AD324" i="11"/>
  <c r="AB13" i="15"/>
  <c r="Z14" i="15" s="1"/>
  <c r="AE385" i="21"/>
  <c r="AI15" i="18"/>
  <c r="AF445" i="11"/>
  <c r="AA13" i="15"/>
  <c r="Y14" i="15" s="1"/>
  <c r="AB385" i="21"/>
  <c r="Z386" i="21" s="1"/>
  <c r="V324" i="18"/>
  <c r="W324" i="18" s="1"/>
  <c r="AD324" i="18" s="1"/>
  <c r="AI325" i="11"/>
  <c r="V14" i="21"/>
  <c r="W14" i="21" s="1"/>
  <c r="AF14" i="21" s="1"/>
  <c r="AF385" i="21"/>
  <c r="V446" i="18"/>
  <c r="W446" i="18" s="1"/>
  <c r="AE446" i="18" s="1"/>
  <c r="U202" i="21"/>
  <c r="AG202" i="21" s="1"/>
  <c r="AK323" i="18"/>
  <c r="AK445" i="18"/>
  <c r="U354" i="21"/>
  <c r="AG354" i="21" s="1"/>
  <c r="AH353" i="21"/>
  <c r="AJ353" i="21"/>
  <c r="AE200" i="18"/>
  <c r="AI201" i="18"/>
  <c r="AD200" i="18"/>
  <c r="AB200" i="18"/>
  <c r="Z201" i="18" s="1"/>
  <c r="AF200" i="18"/>
  <c r="AA200" i="18"/>
  <c r="Y201" i="18" s="1"/>
  <c r="T201" i="18"/>
  <c r="AE445" i="11"/>
  <c r="AH201" i="21"/>
  <c r="AJ201" i="21"/>
  <c r="U142" i="18"/>
  <c r="AG142" i="18" s="1"/>
  <c r="U386" i="21"/>
  <c r="AG386" i="21" s="1"/>
  <c r="AK170" i="21"/>
  <c r="AH141" i="18"/>
  <c r="AJ141" i="18"/>
  <c r="V385" i="11"/>
  <c r="W385" i="11" s="1"/>
  <c r="AB385" i="11" s="1"/>
  <c r="Z386" i="11" s="1"/>
  <c r="AK322" i="21"/>
  <c r="U142" i="15"/>
  <c r="AG142" i="15" s="1"/>
  <c r="AH200" i="15"/>
  <c r="AJ200" i="15"/>
  <c r="U13" i="11"/>
  <c r="AG13" i="11" s="1"/>
  <c r="T325" i="15"/>
  <c r="AE324" i="15"/>
  <c r="AF324" i="15"/>
  <c r="AD324" i="15"/>
  <c r="AI325" i="15"/>
  <c r="AB324" i="15"/>
  <c r="Z325" i="15" s="1"/>
  <c r="AA324" i="15"/>
  <c r="Y325" i="15" s="1"/>
  <c r="AK353" i="15"/>
  <c r="V141" i="11"/>
  <c r="W141" i="11" s="1"/>
  <c r="V354" i="11"/>
  <c r="W354" i="11" s="1"/>
  <c r="AH12" i="11"/>
  <c r="AJ12" i="11"/>
  <c r="V172" i="15"/>
  <c r="W172" i="15" s="1"/>
  <c r="U201" i="15"/>
  <c r="AG201" i="15" s="1"/>
  <c r="V384" i="15"/>
  <c r="W384" i="15" s="1"/>
  <c r="AK383" i="15"/>
  <c r="AK140" i="11" l="1"/>
  <c r="AJ141" i="21"/>
  <c r="AJ14" i="18"/>
  <c r="AK13" i="21"/>
  <c r="AK171" i="15"/>
  <c r="AH14" i="18"/>
  <c r="AH355" i="18"/>
  <c r="AJ324" i="11"/>
  <c r="AK353" i="11"/>
  <c r="AI172" i="21"/>
  <c r="AH141" i="15"/>
  <c r="AK171" i="18"/>
  <c r="AJ445" i="15"/>
  <c r="AE446" i="21"/>
  <c r="AH141" i="21"/>
  <c r="AA171" i="21"/>
  <c r="Y172" i="21" s="1"/>
  <c r="AI355" i="15"/>
  <c r="AD354" i="15"/>
  <c r="AK384" i="18"/>
  <c r="AH13" i="15"/>
  <c r="AK13" i="15" s="1"/>
  <c r="AF171" i="21"/>
  <c r="AJ355" i="18"/>
  <c r="AE171" i="11"/>
  <c r="AH201" i="11"/>
  <c r="AH324" i="11"/>
  <c r="T172" i="11"/>
  <c r="U172" i="11" s="1"/>
  <c r="AG172" i="11" s="1"/>
  <c r="AH445" i="11"/>
  <c r="AF324" i="18"/>
  <c r="AE171" i="21"/>
  <c r="T15" i="21"/>
  <c r="U15" i="21" s="1"/>
  <c r="AG15" i="21" s="1"/>
  <c r="T386" i="18"/>
  <c r="U386" i="18" s="1"/>
  <c r="AG386" i="18" s="1"/>
  <c r="AH445" i="15"/>
  <c r="AI447" i="21"/>
  <c r="AD385" i="18"/>
  <c r="AD446" i="18"/>
  <c r="AJ446" i="18" s="1"/>
  <c r="AB385" i="18"/>
  <c r="Z386" i="18" s="1"/>
  <c r="AA385" i="18"/>
  <c r="Y386" i="18" s="1"/>
  <c r="AB446" i="21"/>
  <c r="Z447" i="21" s="1"/>
  <c r="AE385" i="18"/>
  <c r="AA446" i="21"/>
  <c r="Y447" i="21" s="1"/>
  <c r="AI386" i="18"/>
  <c r="T172" i="21"/>
  <c r="U172" i="21" s="1"/>
  <c r="AG172" i="21" s="1"/>
  <c r="AD171" i="11"/>
  <c r="AI172" i="11"/>
  <c r="AF171" i="11"/>
  <c r="AB171" i="11"/>
  <c r="Z172" i="11" s="1"/>
  <c r="V201" i="15"/>
  <c r="W201" i="15" s="1"/>
  <c r="AB201" i="15" s="1"/>
  <c r="Z202" i="15" s="1"/>
  <c r="AJ141" i="15"/>
  <c r="AH385" i="21"/>
  <c r="AB14" i="21"/>
  <c r="Z15" i="21" s="1"/>
  <c r="AI15" i="21"/>
  <c r="AF354" i="15"/>
  <c r="AF323" i="21"/>
  <c r="AA446" i="18"/>
  <c r="Y447" i="18" s="1"/>
  <c r="T447" i="21"/>
  <c r="U447" i="21" s="1"/>
  <c r="AG447" i="21" s="1"/>
  <c r="AB172" i="18"/>
  <c r="Z173" i="18" s="1"/>
  <c r="AD446" i="21"/>
  <c r="AE14" i="21"/>
  <c r="AB323" i="21"/>
  <c r="Z324" i="21" s="1"/>
  <c r="T447" i="18"/>
  <c r="U447" i="18" s="1"/>
  <c r="AG447" i="18" s="1"/>
  <c r="AE172" i="18"/>
  <c r="AJ172" i="18" s="1"/>
  <c r="AA14" i="21"/>
  <c r="Y15" i="21" s="1"/>
  <c r="AA323" i="21"/>
  <c r="Y324" i="21" s="1"/>
  <c r="T173" i="18"/>
  <c r="U173" i="18" s="1"/>
  <c r="AG173" i="18" s="1"/>
  <c r="AG14" i="15"/>
  <c r="V14" i="15"/>
  <c r="W14" i="15" s="1"/>
  <c r="AE14" i="15" s="1"/>
  <c r="AE354" i="15"/>
  <c r="AJ385" i="21"/>
  <c r="AF385" i="11"/>
  <c r="AA354" i="15"/>
  <c r="Y355" i="15" s="1"/>
  <c r="AE324" i="18"/>
  <c r="AE323" i="21"/>
  <c r="AB171" i="21"/>
  <c r="Z172" i="21" s="1"/>
  <c r="AJ201" i="11"/>
  <c r="T386" i="11"/>
  <c r="U386" i="11" s="1"/>
  <c r="AG386" i="11" s="1"/>
  <c r="AE385" i="11"/>
  <c r="AA385" i="11"/>
  <c r="Y386" i="11" s="1"/>
  <c r="V446" i="11"/>
  <c r="W446" i="11" s="1"/>
  <c r="AI447" i="11" s="1"/>
  <c r="AI386" i="11"/>
  <c r="AI447" i="18"/>
  <c r="V325" i="11"/>
  <c r="W325" i="11" s="1"/>
  <c r="AD325" i="11" s="1"/>
  <c r="AJ445" i="11"/>
  <c r="AD14" i="21"/>
  <c r="AB354" i="15"/>
  <c r="Z355" i="15" s="1"/>
  <c r="AI325" i="18"/>
  <c r="AA172" i="18"/>
  <c r="Y173" i="18" s="1"/>
  <c r="AA324" i="18"/>
  <c r="Y325" i="18" s="1"/>
  <c r="AB324" i="18"/>
  <c r="Z325" i="18" s="1"/>
  <c r="AD323" i="21"/>
  <c r="T324" i="21"/>
  <c r="U324" i="21" s="1"/>
  <c r="AG324" i="21" s="1"/>
  <c r="AF446" i="18"/>
  <c r="AI173" i="18"/>
  <c r="V356" i="18"/>
  <c r="W356" i="18" s="1"/>
  <c r="AF356" i="18" s="1"/>
  <c r="AB446" i="18"/>
  <c r="Z447" i="18" s="1"/>
  <c r="AF172" i="18"/>
  <c r="V15" i="18"/>
  <c r="W15" i="18" s="1"/>
  <c r="AB15" i="18" s="1"/>
  <c r="Z16" i="18" s="1"/>
  <c r="T325" i="18"/>
  <c r="U325" i="18" s="1"/>
  <c r="AG325" i="18" s="1"/>
  <c r="AK141" i="18"/>
  <c r="V142" i="18"/>
  <c r="W142" i="18" s="1"/>
  <c r="AF142" i="18" s="1"/>
  <c r="AK201" i="21"/>
  <c r="AK353" i="21"/>
  <c r="V354" i="21"/>
  <c r="W354" i="21" s="1"/>
  <c r="AE354" i="21" s="1"/>
  <c r="V202" i="11"/>
  <c r="W202" i="11" s="1"/>
  <c r="AI203" i="11" s="1"/>
  <c r="V446" i="15"/>
  <c r="W446" i="15" s="1"/>
  <c r="AI447" i="15" s="1"/>
  <c r="V202" i="21"/>
  <c r="W202" i="21" s="1"/>
  <c r="AH200" i="18"/>
  <c r="AJ200" i="18"/>
  <c r="AD385" i="11"/>
  <c r="V142" i="15"/>
  <c r="W142" i="15" s="1"/>
  <c r="AE142" i="15" s="1"/>
  <c r="V142" i="21"/>
  <c r="W142" i="21" s="1"/>
  <c r="V386" i="21"/>
  <c r="W386" i="21" s="1"/>
  <c r="V13" i="11"/>
  <c r="W13" i="11" s="1"/>
  <c r="T14" i="11" s="1"/>
  <c r="U201" i="18"/>
  <c r="AG201" i="18" s="1"/>
  <c r="AK200" i="15"/>
  <c r="U325" i="15"/>
  <c r="AG325" i="15" s="1"/>
  <c r="AK12" i="11"/>
  <c r="AE384" i="15"/>
  <c r="AI385" i="15"/>
  <c r="AA384" i="15"/>
  <c r="Y385" i="15" s="1"/>
  <c r="AB384" i="15"/>
  <c r="Z385" i="15" s="1"/>
  <c r="AF384" i="15"/>
  <c r="T385" i="15"/>
  <c r="AD384" i="15"/>
  <c r="T142" i="11"/>
  <c r="AB141" i="11"/>
  <c r="Z142" i="11" s="1"/>
  <c r="AD141" i="11"/>
  <c r="AF141" i="11"/>
  <c r="AI142" i="11"/>
  <c r="AA141" i="11"/>
  <c r="Y142" i="11" s="1"/>
  <c r="AE141" i="11"/>
  <c r="AE354" i="11"/>
  <c r="T355" i="11"/>
  <c r="AF354" i="11"/>
  <c r="AA354" i="11"/>
  <c r="Y355" i="11" s="1"/>
  <c r="AD354" i="11"/>
  <c r="AB354" i="11"/>
  <c r="Z355" i="11" s="1"/>
  <c r="AI355" i="11"/>
  <c r="U355" i="15"/>
  <c r="AG355" i="15" s="1"/>
  <c r="AA172" i="15"/>
  <c r="Y173" i="15" s="1"/>
  <c r="AD172" i="15"/>
  <c r="AE172" i="15"/>
  <c r="T173" i="15"/>
  <c r="AF172" i="15"/>
  <c r="AI173" i="15"/>
  <c r="AB172" i="15"/>
  <c r="Z173" i="15" s="1"/>
  <c r="AH324" i="15"/>
  <c r="AJ324" i="15"/>
  <c r="AK141" i="21" l="1"/>
  <c r="AK14" i="18"/>
  <c r="AK445" i="15"/>
  <c r="AF201" i="15"/>
  <c r="AK324" i="11"/>
  <c r="AK355" i="18"/>
  <c r="AI202" i="15"/>
  <c r="T15" i="15"/>
  <c r="U15" i="15" s="1"/>
  <c r="AG15" i="15" s="1"/>
  <c r="AA201" i="15"/>
  <c r="Y202" i="15" s="1"/>
  <c r="AK141" i="15"/>
  <c r="AH171" i="21"/>
  <c r="AF14" i="15"/>
  <c r="AF446" i="11"/>
  <c r="AB14" i="15"/>
  <c r="Z15" i="15" s="1"/>
  <c r="AJ171" i="21"/>
  <c r="AE201" i="15"/>
  <c r="AJ385" i="11"/>
  <c r="AK445" i="11"/>
  <c r="AK201" i="11"/>
  <c r="AH446" i="18"/>
  <c r="AK446" i="18" s="1"/>
  <c r="AD446" i="11"/>
  <c r="AD201" i="15"/>
  <c r="AE446" i="11"/>
  <c r="AA14" i="15"/>
  <c r="Y15" i="15" s="1"/>
  <c r="T447" i="11"/>
  <c r="U447" i="11" s="1"/>
  <c r="AG447" i="11" s="1"/>
  <c r="AI15" i="15"/>
  <c r="AH446" i="21"/>
  <c r="T202" i="15"/>
  <c r="U202" i="15" s="1"/>
  <c r="AG202" i="15" s="1"/>
  <c r="AB446" i="11"/>
  <c r="Z447" i="11" s="1"/>
  <c r="AB325" i="11"/>
  <c r="Z326" i="11" s="1"/>
  <c r="AH14" i="21"/>
  <c r="AK385" i="21"/>
  <c r="AJ354" i="15"/>
  <c r="AA15" i="18"/>
  <c r="Y16" i="18" s="1"/>
  <c r="AD14" i="15"/>
  <c r="AH324" i="18"/>
  <c r="AJ324" i="18"/>
  <c r="AD446" i="15"/>
  <c r="AA446" i="11"/>
  <c r="Y447" i="11" s="1"/>
  <c r="AH171" i="11"/>
  <c r="AJ385" i="18"/>
  <c r="AH385" i="18"/>
  <c r="AJ14" i="21"/>
  <c r="AH323" i="21"/>
  <c r="AI326" i="11"/>
  <c r="AE325" i="11"/>
  <c r="AJ325" i="11" s="1"/>
  <c r="AJ171" i="11"/>
  <c r="AF325" i="11"/>
  <c r="T326" i="11"/>
  <c r="U326" i="11" s="1"/>
  <c r="AG326" i="11" s="1"/>
  <c r="AH354" i="15"/>
  <c r="T357" i="18"/>
  <c r="U357" i="18" s="1"/>
  <c r="AG357" i="18" s="1"/>
  <c r="AD142" i="18"/>
  <c r="AB356" i="18"/>
  <c r="Z357" i="18" s="1"/>
  <c r="AI14" i="11"/>
  <c r="AD356" i="18"/>
  <c r="AA356" i="18"/>
  <c r="Y357" i="18" s="1"/>
  <c r="V325" i="15"/>
  <c r="W325" i="15" s="1"/>
  <c r="T326" i="15" s="1"/>
  <c r="AE142" i="18"/>
  <c r="AD15" i="18"/>
  <c r="AH385" i="11"/>
  <c r="AE15" i="18"/>
  <c r="AJ446" i="21"/>
  <c r="AH172" i="18"/>
  <c r="AK172" i="18" s="1"/>
  <c r="AF15" i="18"/>
  <c r="V355" i="15"/>
  <c r="W355" i="15" s="1"/>
  <c r="T356" i="15" s="1"/>
  <c r="AB354" i="21"/>
  <c r="Z355" i="21" s="1"/>
  <c r="AA202" i="11"/>
  <c r="Y203" i="11" s="1"/>
  <c r="AB202" i="11"/>
  <c r="Z203" i="11" s="1"/>
  <c r="AA325" i="11"/>
  <c r="Y326" i="11" s="1"/>
  <c r="AJ323" i="21"/>
  <c r="T16" i="18"/>
  <c r="U16" i="18" s="1"/>
  <c r="AG16" i="18" s="1"/>
  <c r="AI357" i="18"/>
  <c r="AE356" i="18"/>
  <c r="AI143" i="18"/>
  <c r="AB13" i="11"/>
  <c r="Z14" i="11" s="1"/>
  <c r="AA142" i="18"/>
  <c r="Y143" i="18" s="1"/>
  <c r="AB142" i="18"/>
  <c r="Z143" i="18" s="1"/>
  <c r="AI16" i="18"/>
  <c r="AE13" i="11"/>
  <c r="AI355" i="21"/>
  <c r="T143" i="18"/>
  <c r="U143" i="18" s="1"/>
  <c r="AG143" i="18" s="1"/>
  <c r="T447" i="15"/>
  <c r="U447" i="15" s="1"/>
  <c r="AG447" i="15" s="1"/>
  <c r="AD13" i="11"/>
  <c r="AF446" i="15"/>
  <c r="T355" i="21"/>
  <c r="U355" i="21" s="1"/>
  <c r="AG355" i="21" s="1"/>
  <c r="AD202" i="11"/>
  <c r="AE202" i="11"/>
  <c r="V447" i="21"/>
  <c r="W447" i="21" s="1"/>
  <c r="AI448" i="21" s="1"/>
  <c r="AB446" i="15"/>
  <c r="Z447" i="15" s="1"/>
  <c r="V201" i="18"/>
  <c r="W201" i="18" s="1"/>
  <c r="AF201" i="18" s="1"/>
  <c r="V324" i="21"/>
  <c r="W324" i="21" s="1"/>
  <c r="AA324" i="21" s="1"/>
  <c r="Y325" i="21" s="1"/>
  <c r="AD354" i="21"/>
  <c r="AJ354" i="21" s="1"/>
  <c r="AI143" i="15"/>
  <c r="AF202" i="11"/>
  <c r="AE446" i="15"/>
  <c r="AA354" i="21"/>
  <c r="Y355" i="21" s="1"/>
  <c r="AF142" i="15"/>
  <c r="AA446" i="15"/>
  <c r="Y447" i="15" s="1"/>
  <c r="T203" i="11"/>
  <c r="U203" i="11" s="1"/>
  <c r="AG203" i="11" s="1"/>
  <c r="V15" i="21"/>
  <c r="W15" i="21" s="1"/>
  <c r="AI16" i="21" s="1"/>
  <c r="AF354" i="21"/>
  <c r="AK200" i="18"/>
  <c r="V325" i="18"/>
  <c r="W325" i="18" s="1"/>
  <c r="AF325" i="18" s="1"/>
  <c r="V447" i="18"/>
  <c r="W447" i="18" s="1"/>
  <c r="AA447" i="18" s="1"/>
  <c r="Y448" i="18" s="1"/>
  <c r="AA142" i="15"/>
  <c r="Y143" i="15" s="1"/>
  <c r="AB142" i="15"/>
  <c r="Z143" i="15" s="1"/>
  <c r="AD142" i="15"/>
  <c r="T143" i="15"/>
  <c r="U143" i="15" s="1"/>
  <c r="AG143" i="15" s="1"/>
  <c r="V386" i="18"/>
  <c r="W386" i="18" s="1"/>
  <c r="AF202" i="21"/>
  <c r="T203" i="21"/>
  <c r="AE202" i="21"/>
  <c r="AD202" i="21"/>
  <c r="AB202" i="21"/>
  <c r="Z203" i="21" s="1"/>
  <c r="AI203" i="21"/>
  <c r="AA202" i="21"/>
  <c r="Y203" i="21" s="1"/>
  <c r="AA13" i="11"/>
  <c r="Y14" i="11" s="1"/>
  <c r="AA386" i="21"/>
  <c r="Y387" i="21" s="1"/>
  <c r="AD386" i="21"/>
  <c r="AI387" i="21"/>
  <c r="AF386" i="21"/>
  <c r="AE386" i="21"/>
  <c r="AB386" i="21"/>
  <c r="Z387" i="21" s="1"/>
  <c r="T387" i="21"/>
  <c r="V172" i="11"/>
  <c r="W172" i="11" s="1"/>
  <c r="AB172" i="11" s="1"/>
  <c r="Z173" i="11" s="1"/>
  <c r="AF13" i="11"/>
  <c r="T143" i="21"/>
  <c r="AI143" i="21"/>
  <c r="AE142" i="21"/>
  <c r="AF142" i="21"/>
  <c r="AD142" i="21"/>
  <c r="AB142" i="21"/>
  <c r="Z143" i="21" s="1"/>
  <c r="AA142" i="21"/>
  <c r="Y143" i="21" s="1"/>
  <c r="V173" i="18"/>
  <c r="W173" i="18" s="1"/>
  <c r="V172" i="21"/>
  <c r="W172" i="21" s="1"/>
  <c r="U385" i="15"/>
  <c r="AG385" i="15" s="1"/>
  <c r="U355" i="11"/>
  <c r="AG355" i="11" s="1"/>
  <c r="V386" i="11"/>
  <c r="W386" i="11" s="1"/>
  <c r="U173" i="15"/>
  <c r="AG173" i="15" s="1"/>
  <c r="AH141" i="11"/>
  <c r="AJ141" i="11"/>
  <c r="AK324" i="15"/>
  <c r="AH172" i="15"/>
  <c r="AJ172" i="15"/>
  <c r="AH354" i="11"/>
  <c r="AJ354" i="11"/>
  <c r="U142" i="11"/>
  <c r="AG142" i="11" s="1"/>
  <c r="U14" i="11"/>
  <c r="AG14" i="11" s="1"/>
  <c r="AH384" i="15"/>
  <c r="AJ384" i="15"/>
  <c r="AH14" i="15" l="1"/>
  <c r="AB325" i="15"/>
  <c r="Z326" i="15" s="1"/>
  <c r="AD325" i="15"/>
  <c r="AE355" i="15"/>
  <c r="AB355" i="15"/>
  <c r="Z356" i="15" s="1"/>
  <c r="AJ14" i="15"/>
  <c r="AK171" i="21"/>
  <c r="AK14" i="21"/>
  <c r="AH446" i="11"/>
  <c r="AK354" i="15"/>
  <c r="AK385" i="11"/>
  <c r="AA15" i="21"/>
  <c r="Y16" i="21" s="1"/>
  <c r="AH201" i="15"/>
  <c r="AJ446" i="11"/>
  <c r="AK324" i="18"/>
  <c r="AA355" i="15"/>
  <c r="Y356" i="15" s="1"/>
  <c r="AJ446" i="15"/>
  <c r="AF355" i="15"/>
  <c r="AE325" i="15"/>
  <c r="AA325" i="15"/>
  <c r="Y326" i="15" s="1"/>
  <c r="AI326" i="15"/>
  <c r="AD355" i="15"/>
  <c r="AK446" i="21"/>
  <c r="AJ201" i="15"/>
  <c r="AF325" i="15"/>
  <c r="AI356" i="15"/>
  <c r="AK323" i="21"/>
  <c r="AB324" i="21"/>
  <c r="Z325" i="21" s="1"/>
  <c r="AK385" i="18"/>
  <c r="AH325" i="11"/>
  <c r="AK325" i="11" s="1"/>
  <c r="AJ356" i="18"/>
  <c r="AH15" i="18"/>
  <c r="AK171" i="11"/>
  <c r="AH202" i="11"/>
  <c r="AH142" i="18"/>
  <c r="AH356" i="18"/>
  <c r="AE15" i="21"/>
  <c r="T16" i="21"/>
  <c r="U16" i="21" s="1"/>
  <c r="AG16" i="21" s="1"/>
  <c r="AD172" i="11"/>
  <c r="AE447" i="18"/>
  <c r="AJ15" i="18"/>
  <c r="AJ202" i="11"/>
  <c r="AJ142" i="18"/>
  <c r="AI326" i="18"/>
  <c r="AB325" i="18"/>
  <c r="Z326" i="18" s="1"/>
  <c r="AE324" i="21"/>
  <c r="AI325" i="21"/>
  <c r="AB447" i="18"/>
  <c r="Z448" i="18" s="1"/>
  <c r="T326" i="18"/>
  <c r="U326" i="18" s="1"/>
  <c r="AG326" i="18" s="1"/>
  <c r="T202" i="18"/>
  <c r="U202" i="18" s="1"/>
  <c r="AG202" i="18" s="1"/>
  <c r="AE447" i="21"/>
  <c r="AE201" i="18"/>
  <c r="AA447" i="21"/>
  <c r="Y448" i="21" s="1"/>
  <c r="AH446" i="15"/>
  <c r="AB201" i="18"/>
  <c r="Z202" i="18" s="1"/>
  <c r="AH13" i="11"/>
  <c r="AI202" i="18"/>
  <c r="AB15" i="21"/>
  <c r="Z16" i="21" s="1"/>
  <c r="T448" i="21"/>
  <c r="U448" i="21" s="1"/>
  <c r="AG448" i="21" s="1"/>
  <c r="AD201" i="18"/>
  <c r="AF15" i="21"/>
  <c r="AF447" i="21"/>
  <c r="AD325" i="18"/>
  <c r="AA325" i="18"/>
  <c r="Y326" i="18" s="1"/>
  <c r="AH142" i="15"/>
  <c r="AD15" i="21"/>
  <c r="T173" i="11"/>
  <c r="U173" i="11" s="1"/>
  <c r="AG173" i="11" s="1"/>
  <c r="AJ142" i="15"/>
  <c r="AJ13" i="11"/>
  <c r="AA172" i="11"/>
  <c r="Y173" i="11" s="1"/>
  <c r="AE325" i="18"/>
  <c r="AF324" i="21"/>
  <c r="AH354" i="21"/>
  <c r="AK354" i="21" s="1"/>
  <c r="AD324" i="21"/>
  <c r="T325" i="21"/>
  <c r="U325" i="21" s="1"/>
  <c r="AG325" i="21" s="1"/>
  <c r="AI173" i="11"/>
  <c r="AE172" i="11"/>
  <c r="AF172" i="11"/>
  <c r="V173" i="15"/>
  <c r="W173" i="15" s="1"/>
  <c r="AE173" i="15" s="1"/>
  <c r="AD447" i="21"/>
  <c r="AA201" i="18"/>
  <c r="Y202" i="18" s="1"/>
  <c r="V16" i="18"/>
  <c r="W16" i="18" s="1"/>
  <c r="AI17" i="18" s="1"/>
  <c r="AB447" i="21"/>
  <c r="Z448" i="21" s="1"/>
  <c r="V203" i="11"/>
  <c r="W203" i="11" s="1"/>
  <c r="AA203" i="11" s="1"/>
  <c r="Y204" i="11" s="1"/>
  <c r="V14" i="11"/>
  <c r="W14" i="11" s="1"/>
  <c r="AA14" i="11" s="1"/>
  <c r="Y15" i="11" s="1"/>
  <c r="V385" i="15"/>
  <c r="W385" i="15" s="1"/>
  <c r="AF385" i="15" s="1"/>
  <c r="V202" i="15"/>
  <c r="W202" i="15" s="1"/>
  <c r="T203" i="15" s="1"/>
  <c r="V142" i="11"/>
  <c r="W142" i="11" s="1"/>
  <c r="AD142" i="11" s="1"/>
  <c r="V447" i="15"/>
  <c r="W447" i="15" s="1"/>
  <c r="AB447" i="15" s="1"/>
  <c r="Z448" i="15" s="1"/>
  <c r="AI448" i="18"/>
  <c r="AF447" i="18"/>
  <c r="AD447" i="18"/>
  <c r="V15" i="15"/>
  <c r="W15" i="15" s="1"/>
  <c r="T16" i="15" s="1"/>
  <c r="T448" i="18"/>
  <c r="U448" i="18" s="1"/>
  <c r="AG448" i="18" s="1"/>
  <c r="AH142" i="21"/>
  <c r="AJ142" i="21"/>
  <c r="AH202" i="21"/>
  <c r="AJ202" i="21"/>
  <c r="V355" i="11"/>
  <c r="W355" i="11" s="1"/>
  <c r="AI356" i="11" s="1"/>
  <c r="AB386" i="18"/>
  <c r="Z387" i="18" s="1"/>
  <c r="AI387" i="18"/>
  <c r="AA386" i="18"/>
  <c r="Y387" i="18" s="1"/>
  <c r="AE386" i="18"/>
  <c r="T387" i="18"/>
  <c r="AF386" i="18"/>
  <c r="AD386" i="18"/>
  <c r="V357" i="18"/>
  <c r="W357" i="18" s="1"/>
  <c r="U203" i="21"/>
  <c r="AG203" i="21" s="1"/>
  <c r="AE173" i="18"/>
  <c r="AA173" i="18"/>
  <c r="Y174" i="18" s="1"/>
  <c r="AI174" i="18"/>
  <c r="T174" i="18"/>
  <c r="AD173" i="18"/>
  <c r="AB173" i="18"/>
  <c r="Z174" i="18" s="1"/>
  <c r="AF173" i="18"/>
  <c r="AF172" i="21"/>
  <c r="AI173" i="21"/>
  <c r="AD172" i="21"/>
  <c r="AA172" i="21"/>
  <c r="Y173" i="21" s="1"/>
  <c r="AE172" i="21"/>
  <c r="T173" i="21"/>
  <c r="AB172" i="21"/>
  <c r="Z173" i="21" s="1"/>
  <c r="V355" i="21"/>
  <c r="W355" i="21" s="1"/>
  <c r="V447" i="11"/>
  <c r="W447" i="11" s="1"/>
  <c r="AB447" i="11" s="1"/>
  <c r="Z448" i="11" s="1"/>
  <c r="U143" i="21"/>
  <c r="AG143" i="21" s="1"/>
  <c r="AH386" i="21"/>
  <c r="AJ386" i="21"/>
  <c r="V143" i="18"/>
  <c r="W143" i="18" s="1"/>
  <c r="U387" i="21"/>
  <c r="AG387" i="21" s="1"/>
  <c r="AK141" i="11"/>
  <c r="AK354" i="11"/>
  <c r="AF386" i="11"/>
  <c r="T387" i="11"/>
  <c r="AE386" i="11"/>
  <c r="AD386" i="11"/>
  <c r="AB386" i="11"/>
  <c r="Z387" i="11" s="1"/>
  <c r="AA386" i="11"/>
  <c r="Y387" i="11" s="1"/>
  <c r="AI387" i="11"/>
  <c r="U326" i="15"/>
  <c r="AG326" i="15" s="1"/>
  <c r="AK172" i="15"/>
  <c r="U356" i="15"/>
  <c r="AG356" i="15" s="1"/>
  <c r="V326" i="11"/>
  <c r="W326" i="11" s="1"/>
  <c r="AK384" i="15"/>
  <c r="V143" i="15"/>
  <c r="W143" i="15" s="1"/>
  <c r="AJ172" i="11" l="1"/>
  <c r="AK446" i="11"/>
  <c r="AI16" i="15"/>
  <c r="AJ15" i="21"/>
  <c r="AE15" i="15"/>
  <c r="AK14" i="15"/>
  <c r="AK15" i="18"/>
  <c r="AD173" i="15"/>
  <c r="AJ173" i="15" s="1"/>
  <c r="AA173" i="15"/>
  <c r="Y174" i="15" s="1"/>
  <c r="AJ355" i="15"/>
  <c r="AI448" i="15"/>
  <c r="AI174" i="15"/>
  <c r="AK446" i="15"/>
  <c r="AH355" i="15"/>
  <c r="AH325" i="15"/>
  <c r="AD203" i="11"/>
  <c r="AI204" i="11"/>
  <c r="T386" i="15"/>
  <c r="U386" i="15" s="1"/>
  <c r="AG386" i="15" s="1"/>
  <c r="AJ325" i="18"/>
  <c r="AH201" i="18"/>
  <c r="AB385" i="15"/>
  <c r="Z386" i="15" s="1"/>
  <c r="AJ325" i="15"/>
  <c r="AD15" i="15"/>
  <c r="AB202" i="15"/>
  <c r="Z203" i="15" s="1"/>
  <c r="AK201" i="15"/>
  <c r="AI143" i="11"/>
  <c r="AK142" i="18"/>
  <c r="AE142" i="11"/>
  <c r="AJ142" i="11" s="1"/>
  <c r="AA385" i="15"/>
  <c r="Y386" i="15" s="1"/>
  <c r="AI386" i="15"/>
  <c r="AH325" i="18"/>
  <c r="AK202" i="11"/>
  <c r="AK356" i="18"/>
  <c r="T143" i="11"/>
  <c r="U143" i="11" s="1"/>
  <c r="AG143" i="11" s="1"/>
  <c r="AD385" i="15"/>
  <c r="AE385" i="15"/>
  <c r="AB142" i="11"/>
  <c r="Z143" i="11" s="1"/>
  <c r="AF142" i="11"/>
  <c r="T204" i="11"/>
  <c r="U204" i="11" s="1"/>
  <c r="AG204" i="11" s="1"/>
  <c r="AK13" i="11"/>
  <c r="T448" i="15"/>
  <c r="U448" i="15" s="1"/>
  <c r="AG448" i="15" s="1"/>
  <c r="AB355" i="11"/>
  <c r="Z356" i="11" s="1"/>
  <c r="AE16" i="18"/>
  <c r="AJ447" i="18"/>
  <c r="AK142" i="15"/>
  <c r="AB173" i="15"/>
  <c r="Z174" i="15" s="1"/>
  <c r="AA142" i="11"/>
  <c r="Y143" i="11" s="1"/>
  <c r="AA15" i="15"/>
  <c r="Y16" i="15" s="1"/>
  <c r="AJ201" i="18"/>
  <c r="AE203" i="11"/>
  <c r="T15" i="11"/>
  <c r="U15" i="11" s="1"/>
  <c r="AG15" i="11" s="1"/>
  <c r="AF203" i="11"/>
  <c r="AJ324" i="21"/>
  <c r="AI15" i="11"/>
  <c r="AH172" i="11"/>
  <c r="AB203" i="11"/>
  <c r="Z204" i="11" s="1"/>
  <c r="AE14" i="11"/>
  <c r="AD14" i="11"/>
  <c r="AH324" i="21"/>
  <c r="AE447" i="15"/>
  <c r="AF14" i="11"/>
  <c r="AB16" i="18"/>
  <c r="Z17" i="18" s="1"/>
  <c r="AD447" i="15"/>
  <c r="AA447" i="15"/>
  <c r="Y448" i="15" s="1"/>
  <c r="AB14" i="11"/>
  <c r="Z15" i="11" s="1"/>
  <c r="AA202" i="15"/>
  <c r="Y203" i="15" s="1"/>
  <c r="AA355" i="11"/>
  <c r="Y356" i="11" s="1"/>
  <c r="AH447" i="18"/>
  <c r="AH447" i="21"/>
  <c r="AD355" i="11"/>
  <c r="T356" i="11"/>
  <c r="U356" i="11" s="1"/>
  <c r="AG356" i="11" s="1"/>
  <c r="AF355" i="11"/>
  <c r="AH15" i="21"/>
  <c r="AE202" i="15"/>
  <c r="AD202" i="15"/>
  <c r="AF173" i="15"/>
  <c r="AE447" i="11"/>
  <c r="AF15" i="15"/>
  <c r="AI203" i="15"/>
  <c r="AA16" i="18"/>
  <c r="Y17" i="18" s="1"/>
  <c r="AD447" i="11"/>
  <c r="AI448" i="11"/>
  <c r="T174" i="15"/>
  <c r="U174" i="15" s="1"/>
  <c r="AG174" i="15" s="1"/>
  <c r="T448" i="11"/>
  <c r="U448" i="11" s="1"/>
  <c r="AG448" i="11" s="1"/>
  <c r="AF16" i="18"/>
  <c r="T17" i="18"/>
  <c r="U17" i="18" s="1"/>
  <c r="AG17" i="18" s="1"/>
  <c r="AE355" i="11"/>
  <c r="AD16" i="18"/>
  <c r="AJ447" i="21"/>
  <c r="AF447" i="11"/>
  <c r="AB15" i="15"/>
  <c r="Z16" i="15" s="1"/>
  <c r="AF202" i="15"/>
  <c r="AF447" i="15"/>
  <c r="V202" i="18"/>
  <c r="W202" i="18" s="1"/>
  <c r="AD202" i="18" s="1"/>
  <c r="V173" i="11"/>
  <c r="W173" i="11" s="1"/>
  <c r="AA173" i="11" s="1"/>
  <c r="Y174" i="11" s="1"/>
  <c r="V356" i="15"/>
  <c r="W356" i="15" s="1"/>
  <c r="AI357" i="15" s="1"/>
  <c r="V448" i="18"/>
  <c r="W448" i="18" s="1"/>
  <c r="AE448" i="18" s="1"/>
  <c r="V203" i="21"/>
  <c r="W203" i="21" s="1"/>
  <c r="T204" i="21" s="1"/>
  <c r="V448" i="21"/>
  <c r="W448" i="21" s="1"/>
  <c r="AF448" i="21" s="1"/>
  <c r="V387" i="21"/>
  <c r="W387" i="21" s="1"/>
  <c r="AB387" i="21" s="1"/>
  <c r="Z388" i="21" s="1"/>
  <c r="U173" i="21"/>
  <c r="AG173" i="21" s="1"/>
  <c r="AH173" i="18"/>
  <c r="AJ173" i="18"/>
  <c r="U174" i="18"/>
  <c r="AG174" i="18" s="1"/>
  <c r="AH386" i="18"/>
  <c r="AJ386" i="18"/>
  <c r="AK202" i="21"/>
  <c r="AA447" i="11"/>
  <c r="Y448" i="11" s="1"/>
  <c r="V143" i="21"/>
  <c r="W143" i="21" s="1"/>
  <c r="T144" i="18"/>
  <c r="AD143" i="18"/>
  <c r="AA143" i="18"/>
  <c r="Y144" i="18" s="1"/>
  <c r="AF143" i="18"/>
  <c r="AI144" i="18"/>
  <c r="AE143" i="18"/>
  <c r="AB143" i="18"/>
  <c r="Z144" i="18" s="1"/>
  <c r="AH172" i="21"/>
  <c r="AJ172" i="21"/>
  <c r="U387" i="18"/>
  <c r="AG387" i="18" s="1"/>
  <c r="V326" i="18"/>
  <c r="W326" i="18" s="1"/>
  <c r="AB357" i="18"/>
  <c r="Z358" i="18" s="1"/>
  <c r="AA357" i="18"/>
  <c r="Y358" i="18" s="1"/>
  <c r="AD357" i="18"/>
  <c r="AF357" i="18"/>
  <c r="T358" i="18"/>
  <c r="AI358" i="18"/>
  <c r="AE357" i="18"/>
  <c r="AK386" i="21"/>
  <c r="AA355" i="21"/>
  <c r="Y356" i="21" s="1"/>
  <c r="AE355" i="21"/>
  <c r="AI356" i="21"/>
  <c r="T356" i="21"/>
  <c r="AF355" i="21"/>
  <c r="AB355" i="21"/>
  <c r="Z356" i="21" s="1"/>
  <c r="AD355" i="21"/>
  <c r="V325" i="21"/>
  <c r="W325" i="21" s="1"/>
  <c r="AK142" i="21"/>
  <c r="V16" i="21"/>
  <c r="W16" i="21" s="1"/>
  <c r="AA16" i="21" s="1"/>
  <c r="Y17" i="21" s="1"/>
  <c r="T144" i="15"/>
  <c r="AD143" i="15"/>
  <c r="AE143" i="15"/>
  <c r="AI144" i="15"/>
  <c r="AB143" i="15"/>
  <c r="Z144" i="15" s="1"/>
  <c r="AA143" i="15"/>
  <c r="Y144" i="15" s="1"/>
  <c r="AF143" i="15"/>
  <c r="AH386" i="11"/>
  <c r="AJ386" i="11"/>
  <c r="U387" i="11"/>
  <c r="AG387" i="11" s="1"/>
  <c r="U16" i="15"/>
  <c r="AG16" i="15" s="1"/>
  <c r="AF326" i="11"/>
  <c r="AE326" i="11"/>
  <c r="AI327" i="11"/>
  <c r="AD326" i="11"/>
  <c r="AB326" i="11"/>
  <c r="Z327" i="11" s="1"/>
  <c r="AA326" i="11"/>
  <c r="Y327" i="11" s="1"/>
  <c r="T327" i="11"/>
  <c r="U203" i="15"/>
  <c r="AG203" i="15" s="1"/>
  <c r="V326" i="15"/>
  <c r="W326" i="15" s="1"/>
  <c r="AK172" i="11" l="1"/>
  <c r="AK355" i="15"/>
  <c r="AK15" i="21"/>
  <c r="AJ15" i="15"/>
  <c r="AH173" i="15"/>
  <c r="AK173" i="15" s="1"/>
  <c r="AJ203" i="11"/>
  <c r="AJ385" i="15"/>
  <c r="AK325" i="18"/>
  <c r="AK325" i="15"/>
  <c r="AK201" i="18"/>
  <c r="AH15" i="15"/>
  <c r="AH142" i="11"/>
  <c r="AK142" i="11" s="1"/>
  <c r="AK324" i="21"/>
  <c r="AH203" i="11"/>
  <c r="AK447" i="18"/>
  <c r="AH385" i="15"/>
  <c r="AJ355" i="11"/>
  <c r="T174" i="11"/>
  <c r="U174" i="11" s="1"/>
  <c r="AG174" i="11" s="1"/>
  <c r="AI174" i="11"/>
  <c r="AH447" i="15"/>
  <c r="AF173" i="11"/>
  <c r="AA356" i="15"/>
  <c r="Y357" i="15" s="1"/>
  <c r="AJ16" i="18"/>
  <c r="T449" i="21"/>
  <c r="U449" i="21" s="1"/>
  <c r="AG449" i="21" s="1"/>
  <c r="AJ202" i="15"/>
  <c r="AH447" i="11"/>
  <c r="AI449" i="18"/>
  <c r="AH202" i="15"/>
  <c r="AJ447" i="11"/>
  <c r="AK447" i="21"/>
  <c r="AF356" i="15"/>
  <c r="AE173" i="11"/>
  <c r="AD356" i="15"/>
  <c r="AE356" i="15"/>
  <c r="AD16" i="21"/>
  <c r="AD173" i="11"/>
  <c r="AH16" i="18"/>
  <c r="AH14" i="11"/>
  <c r="AJ447" i="15"/>
  <c r="AB173" i="11"/>
  <c r="Z174" i="11" s="1"/>
  <c r="AJ14" i="11"/>
  <c r="AB356" i="15"/>
  <c r="Z357" i="15" s="1"/>
  <c r="T357" i="15"/>
  <c r="U357" i="15" s="1"/>
  <c r="AG357" i="15" s="1"/>
  <c r="AH355" i="11"/>
  <c r="AB203" i="21"/>
  <c r="Z204" i="21" s="1"/>
  <c r="AA203" i="21"/>
  <c r="Y204" i="21" s="1"/>
  <c r="AD448" i="21"/>
  <c r="AI449" i="21"/>
  <c r="AF203" i="21"/>
  <c r="AE448" i="21"/>
  <c r="T449" i="18"/>
  <c r="U449" i="18" s="1"/>
  <c r="AG449" i="18" s="1"/>
  <c r="AI204" i="21"/>
  <c r="AD203" i="21"/>
  <c r="AE387" i="21"/>
  <c r="AB448" i="18"/>
  <c r="Z449" i="18" s="1"/>
  <c r="AF202" i="18"/>
  <c r="AD448" i="18"/>
  <c r="AJ448" i="18" s="1"/>
  <c r="AI203" i="18"/>
  <c r="AD387" i="21"/>
  <c r="AA387" i="21"/>
  <c r="Y388" i="21" s="1"/>
  <c r="AA202" i="18"/>
  <c r="Y203" i="18" s="1"/>
  <c r="V174" i="18"/>
  <c r="W174" i="18" s="1"/>
  <c r="AA174" i="18" s="1"/>
  <c r="Y175" i="18" s="1"/>
  <c r="AI388" i="21"/>
  <c r="T203" i="18"/>
  <c r="U203" i="18" s="1"/>
  <c r="AG203" i="18" s="1"/>
  <c r="V448" i="11"/>
  <c r="W448" i="11" s="1"/>
  <c r="AE448" i="11" s="1"/>
  <c r="T388" i="21"/>
  <c r="U388" i="21" s="1"/>
  <c r="AG388" i="21" s="1"/>
  <c r="AB202" i="18"/>
  <c r="Z203" i="18" s="1"/>
  <c r="AF387" i="21"/>
  <c r="AE202" i="18"/>
  <c r="AJ202" i="18" s="1"/>
  <c r="AF448" i="18"/>
  <c r="AI17" i="21"/>
  <c r="AB16" i="21"/>
  <c r="Z17" i="21" s="1"/>
  <c r="AF16" i="21"/>
  <c r="AE203" i="21"/>
  <c r="AE16" i="21"/>
  <c r="T17" i="21"/>
  <c r="U17" i="21" s="1"/>
  <c r="AG17" i="21" s="1"/>
  <c r="V203" i="15"/>
  <c r="W203" i="15" s="1"/>
  <c r="AF203" i="15" s="1"/>
  <c r="V448" i="15"/>
  <c r="W448" i="15" s="1"/>
  <c r="AF448" i="15" s="1"/>
  <c r="AB448" i="21"/>
  <c r="Z449" i="21" s="1"/>
  <c r="AA448" i="18"/>
  <c r="Y449" i="18" s="1"/>
  <c r="V173" i="21"/>
  <c r="W173" i="21" s="1"/>
  <c r="AF173" i="21" s="1"/>
  <c r="V15" i="11"/>
  <c r="W15" i="11" s="1"/>
  <c r="T16" i="11" s="1"/>
  <c r="V17" i="18"/>
  <c r="W17" i="18" s="1"/>
  <c r="AD17" i="18" s="1"/>
  <c r="AA448" i="21"/>
  <c r="Y449" i="21" s="1"/>
  <c r="AK386" i="18"/>
  <c r="V204" i="11"/>
  <c r="W204" i="11" s="1"/>
  <c r="AB204" i="11" s="1"/>
  <c r="Z205" i="11" s="1"/>
  <c r="V16" i="15"/>
  <c r="W16" i="15" s="1"/>
  <c r="AD16" i="15" s="1"/>
  <c r="V387" i="18"/>
  <c r="W387" i="18" s="1"/>
  <c r="AB387" i="18" s="1"/>
  <c r="Z388" i="18" s="1"/>
  <c r="AE326" i="18"/>
  <c r="AD326" i="18"/>
  <c r="T327" i="18"/>
  <c r="AB326" i="18"/>
  <c r="Z327" i="18" s="1"/>
  <c r="AA326" i="18"/>
  <c r="Y327" i="18" s="1"/>
  <c r="AF326" i="18"/>
  <c r="AI327" i="18"/>
  <c r="U358" i="18"/>
  <c r="AG358" i="18" s="1"/>
  <c r="AK173" i="18"/>
  <c r="V386" i="15"/>
  <c r="W386" i="15" s="1"/>
  <c r="AD386" i="15" s="1"/>
  <c r="U204" i="21"/>
  <c r="AG204" i="21" s="1"/>
  <c r="V143" i="11"/>
  <c r="W143" i="11" s="1"/>
  <c r="AD143" i="11" s="1"/>
  <c r="V174" i="15"/>
  <c r="W174" i="15" s="1"/>
  <c r="AA174" i="15" s="1"/>
  <c r="Y175" i="15" s="1"/>
  <c r="AH357" i="18"/>
  <c r="AJ357" i="18"/>
  <c r="AI144" i="21"/>
  <c r="AF143" i="21"/>
  <c r="AB143" i="21"/>
  <c r="Z144" i="21" s="1"/>
  <c r="AA143" i="21"/>
  <c r="Y144" i="21" s="1"/>
  <c r="T144" i="21"/>
  <c r="AE143" i="21"/>
  <c r="AD143" i="21"/>
  <c r="AD325" i="21"/>
  <c r="AI326" i="21"/>
  <c r="T326" i="21"/>
  <c r="AF325" i="21"/>
  <c r="AE325" i="21"/>
  <c r="AB325" i="21"/>
  <c r="Z326" i="21" s="1"/>
  <c r="AA325" i="21"/>
  <c r="Y326" i="21" s="1"/>
  <c r="AK172" i="21"/>
  <c r="AH143" i="18"/>
  <c r="AJ143" i="18"/>
  <c r="AH355" i="21"/>
  <c r="AJ355" i="21"/>
  <c r="U144" i="18"/>
  <c r="AG144" i="18" s="1"/>
  <c r="U356" i="21"/>
  <c r="AG356" i="21" s="1"/>
  <c r="AH326" i="11"/>
  <c r="AJ326" i="11"/>
  <c r="AH143" i="15"/>
  <c r="AJ143" i="15"/>
  <c r="U144" i="15"/>
  <c r="AG144" i="15" s="1"/>
  <c r="U327" i="11"/>
  <c r="AG327" i="11" s="1"/>
  <c r="AK386" i="11"/>
  <c r="AE326" i="15"/>
  <c r="AI327" i="15"/>
  <c r="AA326" i="15"/>
  <c r="Y327" i="15" s="1"/>
  <c r="AF326" i="15"/>
  <c r="AB326" i="15"/>
  <c r="Z327" i="15" s="1"/>
  <c r="AD326" i="15"/>
  <c r="T327" i="15"/>
  <c r="V387" i="11"/>
  <c r="W387" i="11" s="1"/>
  <c r="V356" i="11"/>
  <c r="W356" i="11" s="1"/>
  <c r="AK203" i="11" l="1"/>
  <c r="AK15" i="15"/>
  <c r="AK447" i="15"/>
  <c r="AK385" i="15"/>
  <c r="AK202" i="15"/>
  <c r="AJ203" i="21"/>
  <c r="AK355" i="11"/>
  <c r="AH173" i="11"/>
  <c r="AK14" i="11"/>
  <c r="AH356" i="15"/>
  <c r="AJ356" i="15"/>
  <c r="AI175" i="18"/>
  <c r="AE174" i="18"/>
  <c r="AK16" i="18"/>
  <c r="T18" i="18"/>
  <c r="U18" i="18" s="1"/>
  <c r="AG18" i="18" s="1"/>
  <c r="AK447" i="11"/>
  <c r="T144" i="11"/>
  <c r="U144" i="11" s="1"/>
  <c r="AG144" i="11" s="1"/>
  <c r="AH203" i="21"/>
  <c r="AF387" i="18"/>
  <c r="AE17" i="18"/>
  <c r="AJ17" i="18" s="1"/>
  <c r="AB17" i="18"/>
  <c r="Z18" i="18" s="1"/>
  <c r="AA17" i="18"/>
  <c r="Y18" i="18" s="1"/>
  <c r="AH387" i="21"/>
  <c r="AJ173" i="11"/>
  <c r="AJ16" i="21"/>
  <c r="AF16" i="15"/>
  <c r="AA15" i="11"/>
  <c r="Y16" i="11" s="1"/>
  <c r="AI16" i="11"/>
  <c r="AF174" i="15"/>
  <c r="AB173" i="21"/>
  <c r="Z174" i="21" s="1"/>
  <c r="AI18" i="18"/>
  <c r="AB143" i="11"/>
  <c r="Z144" i="11" s="1"/>
  <c r="AE173" i="21"/>
  <c r="AA143" i="11"/>
  <c r="Y144" i="11" s="1"/>
  <c r="AE387" i="18"/>
  <c r="AJ387" i="21"/>
  <c r="AF17" i="18"/>
  <c r="AF204" i="11"/>
  <c r="AD387" i="18"/>
  <c r="AF448" i="11"/>
  <c r="AI388" i="18"/>
  <c r="AH448" i="21"/>
  <c r="AE448" i="15"/>
  <c r="AI204" i="15"/>
  <c r="AI449" i="15"/>
  <c r="AI449" i="11"/>
  <c r="AE203" i="15"/>
  <c r="T204" i="15"/>
  <c r="U204" i="15" s="1"/>
  <c r="AG204" i="15" s="1"/>
  <c r="AD174" i="18"/>
  <c r="AJ448" i="21"/>
  <c r="AF386" i="15"/>
  <c r="AF174" i="18"/>
  <c r="AA387" i="18"/>
  <c r="Y388" i="18" s="1"/>
  <c r="AH202" i="18"/>
  <c r="AK202" i="18" s="1"/>
  <c r="AB203" i="15"/>
  <c r="Z204" i="15" s="1"/>
  <c r="T388" i="18"/>
  <c r="U388" i="18" s="1"/>
  <c r="AG388" i="18" s="1"/>
  <c r="T387" i="15"/>
  <c r="U387" i="15" s="1"/>
  <c r="AG387" i="15" s="1"/>
  <c r="AE386" i="15"/>
  <c r="AJ386" i="15" s="1"/>
  <c r="AI387" i="15"/>
  <c r="AB174" i="18"/>
  <c r="Z175" i="18" s="1"/>
  <c r="AB174" i="15"/>
  <c r="Z175" i="15" s="1"/>
  <c r="AH16" i="21"/>
  <c r="AH448" i="18"/>
  <c r="AK448" i="18" s="1"/>
  <c r="T175" i="18"/>
  <c r="U175" i="18" s="1"/>
  <c r="AG175" i="18" s="1"/>
  <c r="AB15" i="11"/>
  <c r="Z16" i="11" s="1"/>
  <c r="AF15" i="11"/>
  <c r="AB448" i="11"/>
  <c r="Z449" i="11" s="1"/>
  <c r="AA204" i="11"/>
  <c r="Y205" i="11" s="1"/>
  <c r="T449" i="15"/>
  <c r="U449" i="15" s="1"/>
  <c r="AG449" i="15" s="1"/>
  <c r="AD448" i="15"/>
  <c r="AA448" i="15"/>
  <c r="Y449" i="15" s="1"/>
  <c r="T449" i="11"/>
  <c r="U449" i="11" s="1"/>
  <c r="AG449" i="11" s="1"/>
  <c r="AB448" i="15"/>
  <c r="Z449" i="15" s="1"/>
  <c r="AA448" i="11"/>
  <c r="Y449" i="11" s="1"/>
  <c r="AD204" i="11"/>
  <c r="AD448" i="11"/>
  <c r="AJ448" i="11" s="1"/>
  <c r="AI205" i="11"/>
  <c r="T205" i="11"/>
  <c r="U205" i="11" s="1"/>
  <c r="AG205" i="11" s="1"/>
  <c r="AE204" i="11"/>
  <c r="AE15" i="11"/>
  <c r="T17" i="15"/>
  <c r="U17" i="15" s="1"/>
  <c r="AG17" i="15" s="1"/>
  <c r="T175" i="15"/>
  <c r="U175" i="15" s="1"/>
  <c r="AG175" i="15" s="1"/>
  <c r="AK355" i="21"/>
  <c r="AD173" i="21"/>
  <c r="V144" i="18"/>
  <c r="W144" i="18" s="1"/>
  <c r="AI145" i="18" s="1"/>
  <c r="AI17" i="15"/>
  <c r="AA203" i="15"/>
  <c r="Y204" i="15" s="1"/>
  <c r="AE174" i="15"/>
  <c r="AD174" i="15"/>
  <c r="AD203" i="15"/>
  <c r="AI144" i="11"/>
  <c r="AI175" i="15"/>
  <c r="V358" i="18"/>
  <c r="W358" i="18" s="1"/>
  <c r="AD358" i="18" s="1"/>
  <c r="AE16" i="15"/>
  <c r="AA173" i="21"/>
  <c r="Y174" i="21" s="1"/>
  <c r="AD15" i="11"/>
  <c r="AA16" i="15"/>
  <c r="Y17" i="15" s="1"/>
  <c r="AB386" i="15"/>
  <c r="Z387" i="15" s="1"/>
  <c r="AI174" i="21"/>
  <c r="AB16" i="15"/>
  <c r="Z17" i="15" s="1"/>
  <c r="AA386" i="15"/>
  <c r="Y387" i="15" s="1"/>
  <c r="T174" i="21"/>
  <c r="U174" i="21" s="1"/>
  <c r="AG174" i="21" s="1"/>
  <c r="V327" i="11"/>
  <c r="W327" i="11" s="1"/>
  <c r="AF327" i="11" s="1"/>
  <c r="AF143" i="11"/>
  <c r="V204" i="21"/>
  <c r="W204" i="21" s="1"/>
  <c r="AE204" i="21" s="1"/>
  <c r="V144" i="15"/>
  <c r="W144" i="15" s="1"/>
  <c r="AA144" i="15" s="1"/>
  <c r="Y145" i="15" s="1"/>
  <c r="AE143" i="11"/>
  <c r="AJ143" i="11" s="1"/>
  <c r="V357" i="15"/>
  <c r="W357" i="15" s="1"/>
  <c r="AE357" i="15" s="1"/>
  <c r="V356" i="21"/>
  <c r="W356" i="21" s="1"/>
  <c r="AA356" i="21" s="1"/>
  <c r="Y357" i="21" s="1"/>
  <c r="AK357" i="18"/>
  <c r="V17" i="21"/>
  <c r="W17" i="21" s="1"/>
  <c r="AB17" i="21" s="1"/>
  <c r="Z18" i="21" s="1"/>
  <c r="V449" i="18"/>
  <c r="W449" i="18" s="1"/>
  <c r="AD449" i="18" s="1"/>
  <c r="V449" i="21"/>
  <c r="W449" i="21" s="1"/>
  <c r="V203" i="18"/>
  <c r="W203" i="18" s="1"/>
  <c r="U327" i="18"/>
  <c r="AG327" i="18" s="1"/>
  <c r="U326" i="21"/>
  <c r="AG326" i="21" s="1"/>
  <c r="AH326" i="18"/>
  <c r="AJ326" i="18"/>
  <c r="V388" i="21"/>
  <c r="W388" i="21" s="1"/>
  <c r="AH325" i="21"/>
  <c r="AJ325" i="21"/>
  <c r="AH143" i="21"/>
  <c r="AJ143" i="21"/>
  <c r="AK143" i="18"/>
  <c r="U144" i="21"/>
  <c r="AG144" i="21" s="1"/>
  <c r="U327" i="15"/>
  <c r="AG327" i="15" s="1"/>
  <c r="AH326" i="15"/>
  <c r="AJ326" i="15"/>
  <c r="T357" i="11"/>
  <c r="AF356" i="11"/>
  <c r="AE356" i="11"/>
  <c r="AI357" i="11"/>
  <c r="AA356" i="11"/>
  <c r="Y357" i="11" s="1"/>
  <c r="AD356" i="11"/>
  <c r="AB356" i="11"/>
  <c r="Z357" i="11" s="1"/>
  <c r="U16" i="11"/>
  <c r="AG16" i="11" s="1"/>
  <c r="T388" i="11"/>
  <c r="AA387" i="11"/>
  <c r="Y388" i="11" s="1"/>
  <c r="AI388" i="11"/>
  <c r="AE387" i="11"/>
  <c r="AB387" i="11"/>
  <c r="Z388" i="11" s="1"/>
  <c r="AF387" i="11"/>
  <c r="AD387" i="11"/>
  <c r="V174" i="11"/>
  <c r="W174" i="11" s="1"/>
  <c r="AK143" i="15"/>
  <c r="AK326" i="11"/>
  <c r="AK356" i="15" l="1"/>
  <c r="AK448" i="21"/>
  <c r="AK173" i="11"/>
  <c r="AJ203" i="15"/>
  <c r="AJ174" i="18"/>
  <c r="AK203" i="21"/>
  <c r="AJ387" i="18"/>
  <c r="AK387" i="21"/>
  <c r="AH15" i="11"/>
  <c r="AH448" i="11"/>
  <c r="AK448" i="11" s="1"/>
  <c r="AJ448" i="15"/>
  <c r="AH386" i="15"/>
  <c r="AK386" i="15" s="1"/>
  <c r="AH204" i="11"/>
  <c r="AK16" i="21"/>
  <c r="AI145" i="15"/>
  <c r="AH203" i="15"/>
  <c r="AH16" i="15"/>
  <c r="AJ173" i="21"/>
  <c r="AH174" i="18"/>
  <c r="AH17" i="18"/>
  <c r="AK17" i="18" s="1"/>
  <c r="AJ204" i="11"/>
  <c r="AH387" i="18"/>
  <c r="AD144" i="15"/>
  <c r="AJ16" i="15"/>
  <c r="AB358" i="18"/>
  <c r="Z359" i="18" s="1"/>
  <c r="T145" i="15"/>
  <c r="U145" i="15" s="1"/>
  <c r="AG145" i="15" s="1"/>
  <c r="T18" i="21"/>
  <c r="U18" i="21" s="1"/>
  <c r="AG18" i="21" s="1"/>
  <c r="AF17" i="21"/>
  <c r="AH174" i="15"/>
  <c r="AD17" i="21"/>
  <c r="T359" i="18"/>
  <c r="U359" i="18" s="1"/>
  <c r="AG359" i="18" s="1"/>
  <c r="AI359" i="18"/>
  <c r="AH173" i="21"/>
  <c r="AH448" i="15"/>
  <c r="AD204" i="21"/>
  <c r="AJ204" i="21" s="1"/>
  <c r="AJ15" i="11"/>
  <c r="AF144" i="15"/>
  <c r="AJ174" i="15"/>
  <c r="AB144" i="15"/>
  <c r="Z145" i="15" s="1"/>
  <c r="AE144" i="15"/>
  <c r="AI328" i="11"/>
  <c r="T145" i="18"/>
  <c r="U145" i="18" s="1"/>
  <c r="AG145" i="18" s="1"/>
  <c r="AA144" i="18"/>
  <c r="Y145" i="18" s="1"/>
  <c r="AB144" i="18"/>
  <c r="Z145" i="18" s="1"/>
  <c r="AB357" i="15"/>
  <c r="Z358" i="15" s="1"/>
  <c r="AA358" i="18"/>
  <c r="Y359" i="18" s="1"/>
  <c r="AI18" i="21"/>
  <c r="AF357" i="15"/>
  <c r="AE358" i="18"/>
  <c r="AJ358" i="18" s="1"/>
  <c r="AA17" i="21"/>
  <c r="Y18" i="21" s="1"/>
  <c r="AE17" i="21"/>
  <c r="AI205" i="21"/>
  <c r="AD356" i="21"/>
  <c r="AB327" i="11"/>
  <c r="Z328" i="11" s="1"/>
  <c r="AI358" i="15"/>
  <c r="AE327" i="11"/>
  <c r="AF358" i="18"/>
  <c r="AD144" i="18"/>
  <c r="AD357" i="15"/>
  <c r="AJ357" i="15" s="1"/>
  <c r="AF144" i="18"/>
  <c r="AE144" i="18"/>
  <c r="T205" i="21"/>
  <c r="U205" i="21" s="1"/>
  <c r="AG205" i="21" s="1"/>
  <c r="AB204" i="21"/>
  <c r="Z205" i="21" s="1"/>
  <c r="V175" i="15"/>
  <c r="W175" i="15" s="1"/>
  <c r="AF175" i="15" s="1"/>
  <c r="AF204" i="21"/>
  <c r="T450" i="18"/>
  <c r="U450" i="18" s="1"/>
  <c r="AG450" i="18" s="1"/>
  <c r="V144" i="21"/>
  <c r="W144" i="21" s="1"/>
  <c r="AD144" i="21" s="1"/>
  <c r="AE449" i="18"/>
  <c r="V204" i="15"/>
  <c r="W204" i="15" s="1"/>
  <c r="AB204" i="15" s="1"/>
  <c r="Z205" i="15" s="1"/>
  <c r="T358" i="15"/>
  <c r="U358" i="15" s="1"/>
  <c r="AG358" i="15" s="1"/>
  <c r="V18" i="18"/>
  <c r="W18" i="18" s="1"/>
  <c r="AE18" i="18" s="1"/>
  <c r="AD327" i="11"/>
  <c r="AA357" i="15"/>
  <c r="Y358" i="15" s="1"/>
  <c r="AA204" i="21"/>
  <c r="Y205" i="21" s="1"/>
  <c r="AH143" i="11"/>
  <c r="AK143" i="11" s="1"/>
  <c r="T357" i="21"/>
  <c r="U357" i="21" s="1"/>
  <c r="AG357" i="21" s="1"/>
  <c r="AB449" i="18"/>
  <c r="Z450" i="18" s="1"/>
  <c r="AB356" i="21"/>
  <c r="Z357" i="21" s="1"/>
  <c r="AA327" i="11"/>
  <c r="Y328" i="11" s="1"/>
  <c r="AF356" i="21"/>
  <c r="AK326" i="18"/>
  <c r="AA449" i="18"/>
  <c r="Y450" i="18" s="1"/>
  <c r="V387" i="15"/>
  <c r="W387" i="15" s="1"/>
  <c r="AF387" i="15" s="1"/>
  <c r="AE356" i="21"/>
  <c r="AK143" i="21"/>
  <c r="V388" i="18"/>
  <c r="W388" i="18" s="1"/>
  <c r="AA388" i="18" s="1"/>
  <c r="Y389" i="18" s="1"/>
  <c r="AI450" i="18"/>
  <c r="T328" i="11"/>
  <c r="U328" i="11" s="1"/>
  <c r="AG328" i="11" s="1"/>
  <c r="AI357" i="21"/>
  <c r="AF449" i="18"/>
  <c r="V17" i="15"/>
  <c r="W17" i="15" s="1"/>
  <c r="AA17" i="15" s="1"/>
  <c r="Y18" i="15" s="1"/>
  <c r="V327" i="15"/>
  <c r="W327" i="15" s="1"/>
  <c r="T328" i="15" s="1"/>
  <c r="AF449" i="21"/>
  <c r="AE449" i="21"/>
  <c r="T450" i="21"/>
  <c r="AD449" i="21"/>
  <c r="AI450" i="21"/>
  <c r="AA449" i="21"/>
  <c r="Y450" i="21" s="1"/>
  <c r="AB449" i="21"/>
  <c r="Z450" i="21" s="1"/>
  <c r="V174" i="21"/>
  <c r="W174" i="21" s="1"/>
  <c r="V327" i="18"/>
  <c r="W327" i="18" s="1"/>
  <c r="V175" i="18"/>
  <c r="W175" i="18" s="1"/>
  <c r="V449" i="11"/>
  <c r="W449" i="11" s="1"/>
  <c r="AE449" i="11" s="1"/>
  <c r="V205" i="11"/>
  <c r="W205" i="11" s="1"/>
  <c r="AB205" i="11" s="1"/>
  <c r="Z206" i="11" s="1"/>
  <c r="V16" i="11"/>
  <c r="W16" i="11" s="1"/>
  <c r="AE16" i="11" s="1"/>
  <c r="AK325" i="21"/>
  <c r="AI204" i="18"/>
  <c r="AD203" i="18"/>
  <c r="AB203" i="18"/>
  <c r="Z204" i="18" s="1"/>
  <c r="AF203" i="18"/>
  <c r="AE203" i="18"/>
  <c r="T204" i="18"/>
  <c r="AA203" i="18"/>
  <c r="Y204" i="18" s="1"/>
  <c r="AI389" i="21"/>
  <c r="AB388" i="21"/>
  <c r="Z389" i="21" s="1"/>
  <c r="AE388" i="21"/>
  <c r="AA388" i="21"/>
  <c r="Y389" i="21" s="1"/>
  <c r="AD388" i="21"/>
  <c r="AF388" i="21"/>
  <c r="T389" i="21"/>
  <c r="V326" i="21"/>
  <c r="W326" i="21" s="1"/>
  <c r="AH356" i="11"/>
  <c r="AJ356" i="11"/>
  <c r="U388" i="11"/>
  <c r="AG388" i="11" s="1"/>
  <c r="AI175" i="11"/>
  <c r="AA174" i="11"/>
  <c r="Y175" i="11" s="1"/>
  <c r="AF174" i="11"/>
  <c r="T175" i="11"/>
  <c r="AB174" i="11"/>
  <c r="Z175" i="11" s="1"/>
  <c r="AE174" i="11"/>
  <c r="AD174" i="11"/>
  <c r="AK326" i="15"/>
  <c r="AH387" i="11"/>
  <c r="AJ387" i="11"/>
  <c r="U357" i="11"/>
  <c r="AG357" i="11" s="1"/>
  <c r="V144" i="11"/>
  <c r="W144" i="11" s="1"/>
  <c r="V449" i="15"/>
  <c r="W449" i="15" s="1"/>
  <c r="AK203" i="15" l="1"/>
  <c r="AK16" i="15"/>
  <c r="AK174" i="18"/>
  <c r="AK387" i="18"/>
  <c r="AJ144" i="15"/>
  <c r="AK173" i="21"/>
  <c r="AK448" i="15"/>
  <c r="AK204" i="11"/>
  <c r="AK174" i="15"/>
  <c r="AH144" i="15"/>
  <c r="AK15" i="11"/>
  <c r="AE144" i="21"/>
  <c r="AJ144" i="21" s="1"/>
  <c r="AH358" i="18"/>
  <c r="AK358" i="18" s="1"/>
  <c r="AH204" i="21"/>
  <c r="AK204" i="21" s="1"/>
  <c r="AI19" i="18"/>
  <c r="AH17" i="21"/>
  <c r="AJ17" i="21"/>
  <c r="AH357" i="15"/>
  <c r="AK357" i="15" s="1"/>
  <c r="AD17" i="15"/>
  <c r="AJ356" i="21"/>
  <c r="AJ327" i="11"/>
  <c r="T145" i="21"/>
  <c r="U145" i="21" s="1"/>
  <c r="AG145" i="21" s="1"/>
  <c r="AE17" i="15"/>
  <c r="AH449" i="18"/>
  <c r="AA18" i="18"/>
  <c r="Y19" i="18" s="1"/>
  <c r="AA144" i="21"/>
  <c r="Y145" i="21" s="1"/>
  <c r="AB144" i="21"/>
  <c r="Z145" i="21" s="1"/>
  <c r="AH144" i="18"/>
  <c r="AD388" i="18"/>
  <c r="AF18" i="18"/>
  <c r="AB18" i="18"/>
  <c r="Z19" i="18" s="1"/>
  <c r="AE388" i="18"/>
  <c r="T205" i="15"/>
  <c r="U205" i="15" s="1"/>
  <c r="AG205" i="15" s="1"/>
  <c r="AD204" i="15"/>
  <c r="AJ144" i="18"/>
  <c r="AA204" i="15"/>
  <c r="Y205" i="15" s="1"/>
  <c r="AH327" i="11"/>
  <c r="AI205" i="15"/>
  <c r="AJ449" i="18"/>
  <c r="AF144" i="21"/>
  <c r="AI145" i="21"/>
  <c r="AI18" i="15"/>
  <c r="AE204" i="15"/>
  <c r="AD175" i="15"/>
  <c r="AI328" i="15"/>
  <c r="AD16" i="11"/>
  <c r="AJ16" i="11" s="1"/>
  <c r="T206" i="11"/>
  <c r="U206" i="11" s="1"/>
  <c r="AG206" i="11" s="1"/>
  <c r="AF17" i="15"/>
  <c r="AB175" i="15"/>
  <c r="Z176" i="15" s="1"/>
  <c r="AD327" i="15"/>
  <c r="AI17" i="11"/>
  <c r="AA205" i="11"/>
  <c r="Y206" i="11" s="1"/>
  <c r="T18" i="15"/>
  <c r="U18" i="15" s="1"/>
  <c r="AG18" i="15" s="1"/>
  <c r="AI388" i="15"/>
  <c r="AI176" i="15"/>
  <c r="AD18" i="18"/>
  <c r="AJ18" i="18" s="1"/>
  <c r="T176" i="15"/>
  <c r="U176" i="15" s="1"/>
  <c r="AG176" i="15" s="1"/>
  <c r="AD387" i="15"/>
  <c r="AE175" i="15"/>
  <c r="AA387" i="15"/>
  <c r="Y388" i="15" s="1"/>
  <c r="AE387" i="15"/>
  <c r="AB387" i="15"/>
  <c r="Z388" i="15" s="1"/>
  <c r="AA175" i="15"/>
  <c r="Y176" i="15" s="1"/>
  <c r="AF327" i="15"/>
  <c r="AA16" i="11"/>
  <c r="Y17" i="11" s="1"/>
  <c r="AB17" i="15"/>
  <c r="Z18" i="15" s="1"/>
  <c r="AE205" i="11"/>
  <c r="V18" i="21"/>
  <c r="W18" i="21" s="1"/>
  <c r="AA18" i="21" s="1"/>
  <c r="Y19" i="21" s="1"/>
  <c r="AE327" i="15"/>
  <c r="AF205" i="11"/>
  <c r="T388" i="15"/>
  <c r="U388" i="15" s="1"/>
  <c r="AG388" i="15" s="1"/>
  <c r="AF204" i="15"/>
  <c r="T19" i="18"/>
  <c r="U19" i="18" s="1"/>
  <c r="AG19" i="18" s="1"/>
  <c r="AA327" i="15"/>
  <c r="Y328" i="15" s="1"/>
  <c r="AH356" i="21"/>
  <c r="AB327" i="15"/>
  <c r="Z328" i="15" s="1"/>
  <c r="AD205" i="11"/>
  <c r="T389" i="18"/>
  <c r="U389" i="18" s="1"/>
  <c r="AG389" i="18" s="1"/>
  <c r="AF16" i="11"/>
  <c r="AI389" i="18"/>
  <c r="V357" i="11"/>
  <c r="W357" i="11" s="1"/>
  <c r="AI358" i="11" s="1"/>
  <c r="AB388" i="18"/>
  <c r="Z389" i="18" s="1"/>
  <c r="T17" i="11"/>
  <c r="U17" i="11" s="1"/>
  <c r="AA449" i="11"/>
  <c r="Y450" i="11" s="1"/>
  <c r="AF388" i="18"/>
  <c r="V358" i="15"/>
  <c r="W358" i="15" s="1"/>
  <c r="AI359" i="15" s="1"/>
  <c r="V145" i="18"/>
  <c r="W145" i="18" s="1"/>
  <c r="AD145" i="18" s="1"/>
  <c r="V145" i="15"/>
  <c r="W145" i="15" s="1"/>
  <c r="AA145" i="15" s="1"/>
  <c r="Y146" i="15" s="1"/>
  <c r="AB16" i="11"/>
  <c r="Z17" i="11" s="1"/>
  <c r="AI206" i="11"/>
  <c r="V359" i="18"/>
  <c r="W359" i="18" s="1"/>
  <c r="AF359" i="18" s="1"/>
  <c r="V450" i="18"/>
  <c r="W450" i="18" s="1"/>
  <c r="T451" i="18" s="1"/>
  <c r="AH449" i="21"/>
  <c r="AJ449" i="21"/>
  <c r="V357" i="21"/>
  <c r="W357" i="21" s="1"/>
  <c r="AF449" i="11"/>
  <c r="T328" i="18"/>
  <c r="AF327" i="18"/>
  <c r="AE327" i="18"/>
  <c r="AD327" i="18"/>
  <c r="AI328" i="18"/>
  <c r="AB327" i="18"/>
  <c r="Z328" i="18" s="1"/>
  <c r="AA327" i="18"/>
  <c r="Y328" i="18" s="1"/>
  <c r="U450" i="21"/>
  <c r="AG450" i="21" s="1"/>
  <c r="AH388" i="21"/>
  <c r="AJ388" i="21"/>
  <c r="AH203" i="18"/>
  <c r="AJ203" i="18"/>
  <c r="AD449" i="11"/>
  <c r="V328" i="11"/>
  <c r="W328" i="11" s="1"/>
  <c r="AI329" i="11" s="1"/>
  <c r="T450" i="11"/>
  <c r="U450" i="11" s="1"/>
  <c r="AG450" i="11" s="1"/>
  <c r="U204" i="18"/>
  <c r="AG204" i="18" s="1"/>
  <c r="AB174" i="21"/>
  <c r="Z175" i="21" s="1"/>
  <c r="T175" i="21"/>
  <c r="AD174" i="21"/>
  <c r="AE174" i="21"/>
  <c r="AI175" i="21"/>
  <c r="AA174" i="21"/>
  <c r="Y175" i="21" s="1"/>
  <c r="AF174" i="21"/>
  <c r="V388" i="11"/>
  <c r="W388" i="11" s="1"/>
  <c r="AE388" i="11" s="1"/>
  <c r="AI450" i="11"/>
  <c r="T327" i="21"/>
  <c r="AA326" i="21"/>
  <c r="Y327" i="21" s="1"/>
  <c r="AB326" i="21"/>
  <c r="Z327" i="21" s="1"/>
  <c r="AI327" i="21"/>
  <c r="AF326" i="21"/>
  <c r="AE326" i="21"/>
  <c r="AD326" i="21"/>
  <c r="V205" i="21"/>
  <c r="W205" i="21" s="1"/>
  <c r="AB449" i="11"/>
  <c r="Z450" i="11" s="1"/>
  <c r="U389" i="21"/>
  <c r="AG389" i="21" s="1"/>
  <c r="AA175" i="18"/>
  <c r="Y176" i="18" s="1"/>
  <c r="AF175" i="18"/>
  <c r="AI176" i="18"/>
  <c r="T176" i="18"/>
  <c r="AE175" i="18"/>
  <c r="AD175" i="18"/>
  <c r="AB175" i="18"/>
  <c r="Z176" i="18" s="1"/>
  <c r="U328" i="15"/>
  <c r="AG328" i="15" s="1"/>
  <c r="U175" i="11"/>
  <c r="AG175" i="11" s="1"/>
  <c r="AB144" i="11"/>
  <c r="Z145" i="11" s="1"/>
  <c r="AF144" i="11"/>
  <c r="AA144" i="11"/>
  <c r="Y145" i="11" s="1"/>
  <c r="AI145" i="11"/>
  <c r="AD144" i="11"/>
  <c r="T145" i="11"/>
  <c r="AE144" i="11"/>
  <c r="AK356" i="11"/>
  <c r="AA449" i="15"/>
  <c r="Y450" i="15" s="1"/>
  <c r="AE449" i="15"/>
  <c r="AB449" i="15"/>
  <c r="Z450" i="15" s="1"/>
  <c r="AF449" i="15"/>
  <c r="AD449" i="15"/>
  <c r="AI450" i="15"/>
  <c r="T450" i="15"/>
  <c r="AH174" i="11"/>
  <c r="AJ174" i="11"/>
  <c r="AK387" i="11"/>
  <c r="AJ17" i="15" l="1"/>
  <c r="AK144" i="15"/>
  <c r="AK17" i="21"/>
  <c r="T19" i="21"/>
  <c r="U19" i="21" s="1"/>
  <c r="AG19" i="21" s="1"/>
  <c r="T358" i="11"/>
  <c r="U358" i="11" s="1"/>
  <c r="AG358" i="11" s="1"/>
  <c r="AK356" i="21"/>
  <c r="AF357" i="11"/>
  <c r="AH144" i="21"/>
  <c r="AK144" i="21" s="1"/>
  <c r="AA358" i="15"/>
  <c r="Y359" i="15" s="1"/>
  <c r="AI19" i="21"/>
  <c r="AJ327" i="15"/>
  <c r="AF358" i="15"/>
  <c r="AJ175" i="15"/>
  <c r="AJ204" i="15"/>
  <c r="AH175" i="15"/>
  <c r="AK327" i="11"/>
  <c r="AH17" i="15"/>
  <c r="AD357" i="11"/>
  <c r="AD358" i="15"/>
  <c r="T359" i="15"/>
  <c r="U359" i="15" s="1"/>
  <c r="AG359" i="15" s="1"/>
  <c r="AB357" i="11"/>
  <c r="Z358" i="11" s="1"/>
  <c r="AE358" i="15"/>
  <c r="AH327" i="15"/>
  <c r="AK144" i="18"/>
  <c r="AK449" i="18"/>
  <c r="AH387" i="15"/>
  <c r="AJ387" i="15"/>
  <c r="AH388" i="18"/>
  <c r="AH16" i="11"/>
  <c r="AK16" i="11" s="1"/>
  <c r="AJ388" i="18"/>
  <c r="AH18" i="18"/>
  <c r="AK18" i="18" s="1"/>
  <c r="AH205" i="11"/>
  <c r="AD359" i="18"/>
  <c r="AD18" i="21"/>
  <c r="T389" i="11"/>
  <c r="U389" i="11" s="1"/>
  <c r="AG389" i="11" s="1"/>
  <c r="AD388" i="11"/>
  <c r="AJ388" i="11" s="1"/>
  <c r="AF388" i="11"/>
  <c r="AI389" i="11"/>
  <c r="AE359" i="18"/>
  <c r="AA357" i="11"/>
  <c r="Y358" i="11" s="1"/>
  <c r="AF18" i="21"/>
  <c r="AA450" i="18"/>
  <c r="Y451" i="18" s="1"/>
  <c r="AB18" i="21"/>
  <c r="Z19" i="21" s="1"/>
  <c r="AB358" i="15"/>
  <c r="Z359" i="15" s="1"/>
  <c r="AF450" i="18"/>
  <c r="AI360" i="18"/>
  <c r="AB359" i="18"/>
  <c r="Z360" i="18" s="1"/>
  <c r="AA145" i="18"/>
  <c r="Y146" i="18" s="1"/>
  <c r="V388" i="15"/>
  <c r="W388" i="15" s="1"/>
  <c r="AB388" i="15" s="1"/>
  <c r="Z389" i="15" s="1"/>
  <c r="T146" i="18"/>
  <c r="U146" i="18" s="1"/>
  <c r="AG146" i="18" s="1"/>
  <c r="AI146" i="18"/>
  <c r="AE145" i="18"/>
  <c r="AJ145" i="18" s="1"/>
  <c r="AB145" i="18"/>
  <c r="Z146" i="18" s="1"/>
  <c r="AJ205" i="11"/>
  <c r="AH204" i="15"/>
  <c r="AB145" i="15"/>
  <c r="Z146" i="15" s="1"/>
  <c r="AD145" i="15"/>
  <c r="AF145" i="15"/>
  <c r="AE328" i="11"/>
  <c r="AF145" i="18"/>
  <c r="AB388" i="11"/>
  <c r="Z389" i="11" s="1"/>
  <c r="AB328" i="11"/>
  <c r="Z329" i="11" s="1"/>
  <c r="T360" i="18"/>
  <c r="U360" i="18" s="1"/>
  <c r="AG360" i="18" s="1"/>
  <c r="AG17" i="11"/>
  <c r="V17" i="11"/>
  <c r="W17" i="11" s="1"/>
  <c r="AF17" i="11" s="1"/>
  <c r="AE145" i="15"/>
  <c r="AE357" i="11"/>
  <c r="AE18" i="21"/>
  <c r="AF328" i="11"/>
  <c r="AB450" i="18"/>
  <c r="Z451" i="18" s="1"/>
  <c r="V18" i="15"/>
  <c r="W18" i="15" s="1"/>
  <c r="AB18" i="15" s="1"/>
  <c r="Z19" i="15" s="1"/>
  <c r="T146" i="15"/>
  <c r="U146" i="15" s="1"/>
  <c r="AG146" i="15" s="1"/>
  <c r="AH449" i="11"/>
  <c r="AD450" i="18"/>
  <c r="AI451" i="18"/>
  <c r="AA388" i="11"/>
  <c r="Y389" i="11" s="1"/>
  <c r="T329" i="11"/>
  <c r="U329" i="11" s="1"/>
  <c r="AG329" i="11" s="1"/>
  <c r="AE450" i="18"/>
  <c r="V389" i="18"/>
  <c r="W389" i="18" s="1"/>
  <c r="AA389" i="18" s="1"/>
  <c r="Y390" i="18" s="1"/>
  <c r="AK388" i="21"/>
  <c r="AI146" i="15"/>
  <c r="AJ449" i="11"/>
  <c r="AA359" i="18"/>
  <c r="Y360" i="18" s="1"/>
  <c r="V450" i="21"/>
  <c r="W450" i="21" s="1"/>
  <c r="AD450" i="21" s="1"/>
  <c r="V19" i="18"/>
  <c r="W19" i="18" s="1"/>
  <c r="AA19" i="18" s="1"/>
  <c r="Y20" i="18" s="1"/>
  <c r="V328" i="15"/>
  <c r="W328" i="15" s="1"/>
  <c r="AB328" i="15" s="1"/>
  <c r="Z329" i="15" s="1"/>
  <c r="V450" i="11"/>
  <c r="W450" i="11" s="1"/>
  <c r="AE450" i="11" s="1"/>
  <c r="AA328" i="11"/>
  <c r="Y329" i="11" s="1"/>
  <c r="V389" i="21"/>
  <c r="W389" i="21" s="1"/>
  <c r="U327" i="21"/>
  <c r="AG327" i="21" s="1"/>
  <c r="V145" i="21"/>
  <c r="W145" i="21" s="1"/>
  <c r="AK449" i="21"/>
  <c r="AH327" i="18"/>
  <c r="AJ327" i="18"/>
  <c r="AH175" i="18"/>
  <c r="AJ175" i="18"/>
  <c r="AE205" i="21"/>
  <c r="AD205" i="21"/>
  <c r="T206" i="21"/>
  <c r="AA205" i="21"/>
  <c r="Y206" i="21" s="1"/>
  <c r="AB205" i="21"/>
  <c r="Z206" i="21" s="1"/>
  <c r="AI206" i="21"/>
  <c r="AF205" i="21"/>
  <c r="AD328" i="11"/>
  <c r="AH326" i="21"/>
  <c r="AJ326" i="21"/>
  <c r="AH174" i="21"/>
  <c r="AJ174" i="21"/>
  <c r="V204" i="18"/>
  <c r="W204" i="18" s="1"/>
  <c r="V206" i="11"/>
  <c r="W206" i="11" s="1"/>
  <c r="AF206" i="11" s="1"/>
  <c r="U176" i="18"/>
  <c r="AG176" i="18" s="1"/>
  <c r="U175" i="21"/>
  <c r="AG175" i="21" s="1"/>
  <c r="U328" i="18"/>
  <c r="AG328" i="18" s="1"/>
  <c r="U451" i="18"/>
  <c r="AG451" i="18" s="1"/>
  <c r="V176" i="15"/>
  <c r="W176" i="15" s="1"/>
  <c r="AI177" i="15" s="1"/>
  <c r="V205" i="15"/>
  <c r="W205" i="15" s="1"/>
  <c r="AB205" i="15" s="1"/>
  <c r="Z206" i="15" s="1"/>
  <c r="AK203" i="18"/>
  <c r="AE357" i="21"/>
  <c r="T358" i="21"/>
  <c r="AD357" i="21"/>
  <c r="AI358" i="21"/>
  <c r="AF357" i="21"/>
  <c r="AA357" i="21"/>
  <c r="Y358" i="21" s="1"/>
  <c r="AB357" i="21"/>
  <c r="Z358" i="21" s="1"/>
  <c r="U450" i="15"/>
  <c r="AG450" i="15" s="1"/>
  <c r="AK174" i="11"/>
  <c r="AH449" i="15"/>
  <c r="AJ449" i="15"/>
  <c r="U145" i="11"/>
  <c r="AG145" i="11" s="1"/>
  <c r="V175" i="11"/>
  <c r="W175" i="11" s="1"/>
  <c r="AH144" i="11"/>
  <c r="AJ144" i="11"/>
  <c r="T19" i="15" l="1"/>
  <c r="U19" i="15" s="1"/>
  <c r="AG19" i="15" s="1"/>
  <c r="AE18" i="15"/>
  <c r="AK205" i="11"/>
  <c r="AF18" i="15"/>
  <c r="AK17" i="15"/>
  <c r="AK327" i="15"/>
  <c r="AH388" i="11"/>
  <c r="AK388" i="11" s="1"/>
  <c r="AJ358" i="15"/>
  <c r="AK175" i="15"/>
  <c r="AA17" i="11"/>
  <c r="Y18" i="11" s="1"/>
  <c r="AK387" i="15"/>
  <c r="T389" i="15"/>
  <c r="U389" i="15" s="1"/>
  <c r="AG389" i="15" s="1"/>
  <c r="AH358" i="15"/>
  <c r="AF388" i="15"/>
  <c r="AD388" i="15"/>
  <c r="AE388" i="15"/>
  <c r="AI389" i="15"/>
  <c r="AA388" i="15"/>
  <c r="Y389" i="15" s="1"/>
  <c r="AJ18" i="21"/>
  <c r="AK204" i="15"/>
  <c r="AI19" i="15"/>
  <c r="AH357" i="11"/>
  <c r="AH359" i="18"/>
  <c r="AH18" i="21"/>
  <c r="AF19" i="18"/>
  <c r="AB19" i="18"/>
  <c r="Z20" i="18" s="1"/>
  <c r="AI20" i="18"/>
  <c r="AJ145" i="15"/>
  <c r="AK388" i="18"/>
  <c r="AH145" i="18"/>
  <c r="AK145" i="18" s="1"/>
  <c r="AB17" i="11"/>
  <c r="Z18" i="11" s="1"/>
  <c r="AJ328" i="11"/>
  <c r="AD18" i="15"/>
  <c r="AD19" i="18"/>
  <c r="AK449" i="11"/>
  <c r="AJ357" i="11"/>
  <c r="AJ359" i="18"/>
  <c r="AE19" i="18"/>
  <c r="T18" i="11"/>
  <c r="U18" i="11" s="1"/>
  <c r="AG18" i="11" s="1"/>
  <c r="AI18" i="11"/>
  <c r="V19" i="21"/>
  <c r="W19" i="21" s="1"/>
  <c r="AF19" i="21" s="1"/>
  <c r="AH328" i="11"/>
  <c r="AD17" i="11"/>
  <c r="AI390" i="18"/>
  <c r="AI329" i="15"/>
  <c r="AD328" i="15"/>
  <c r="AH145" i="15"/>
  <c r="AF328" i="15"/>
  <c r="AA18" i="15"/>
  <c r="Y19" i="15" s="1"/>
  <c r="AE17" i="11"/>
  <c r="AA328" i="15"/>
  <c r="Y329" i="15" s="1"/>
  <c r="T206" i="15"/>
  <c r="U206" i="15" s="1"/>
  <c r="AG206" i="15" s="1"/>
  <c r="AJ450" i="18"/>
  <c r="AE205" i="15"/>
  <c r="AD389" i="18"/>
  <c r="AE450" i="21"/>
  <c r="AJ450" i="21" s="1"/>
  <c r="V146" i="15"/>
  <c r="W146" i="15" s="1"/>
  <c r="T147" i="15" s="1"/>
  <c r="T329" i="15"/>
  <c r="U329" i="15" s="1"/>
  <c r="AG329" i="15" s="1"/>
  <c r="AA205" i="15"/>
  <c r="Y206" i="15" s="1"/>
  <c r="T390" i="18"/>
  <c r="U390" i="18" s="1"/>
  <c r="AG390" i="18" s="1"/>
  <c r="AE389" i="18"/>
  <c r="AH450" i="18"/>
  <c r="AF205" i="15"/>
  <c r="AF389" i="18"/>
  <c r="AE176" i="15"/>
  <c r="AI206" i="15"/>
  <c r="AD176" i="15"/>
  <c r="AE328" i="15"/>
  <c r="AD205" i="15"/>
  <c r="T20" i="18"/>
  <c r="U20" i="18" s="1"/>
  <c r="AG20" i="18" s="1"/>
  <c r="T207" i="11"/>
  <c r="U207" i="11" s="1"/>
  <c r="AG207" i="11" s="1"/>
  <c r="AD206" i="11"/>
  <c r="AB389" i="18"/>
  <c r="Z390" i="18" s="1"/>
  <c r="AA206" i="11"/>
  <c r="Y207" i="11" s="1"/>
  <c r="AI207" i="11"/>
  <c r="V329" i="11"/>
  <c r="W329" i="11" s="1"/>
  <c r="AI330" i="11" s="1"/>
  <c r="V146" i="18"/>
  <c r="W146" i="18" s="1"/>
  <c r="AD146" i="18" s="1"/>
  <c r="AB206" i="11"/>
  <c r="Z207" i="11" s="1"/>
  <c r="AB450" i="11"/>
  <c r="Z451" i="11" s="1"/>
  <c r="AE206" i="11"/>
  <c r="AI451" i="11"/>
  <c r="T451" i="21"/>
  <c r="U451" i="21" s="1"/>
  <c r="AG451" i="21" s="1"/>
  <c r="AA176" i="15"/>
  <c r="Y177" i="15" s="1"/>
  <c r="AK326" i="21"/>
  <c r="AB450" i="21"/>
  <c r="Z451" i="21" s="1"/>
  <c r="AA450" i="11"/>
  <c r="Y451" i="11" s="1"/>
  <c r="AA450" i="21"/>
  <c r="Y451" i="21" s="1"/>
  <c r="AB176" i="15"/>
  <c r="Z177" i="15" s="1"/>
  <c r="AD450" i="11"/>
  <c r="AJ450" i="11" s="1"/>
  <c r="AI451" i="21"/>
  <c r="V176" i="18"/>
  <c r="W176" i="18" s="1"/>
  <c r="AB176" i="18" s="1"/>
  <c r="Z177" i="18" s="1"/>
  <c r="V327" i="21"/>
  <c r="W327" i="21" s="1"/>
  <c r="AD327" i="21" s="1"/>
  <c r="AF176" i="15"/>
  <c r="AF450" i="21"/>
  <c r="V450" i="15"/>
  <c r="W450" i="15" s="1"/>
  <c r="AI451" i="15" s="1"/>
  <c r="AF450" i="11"/>
  <c r="V451" i="18"/>
  <c r="W451" i="18" s="1"/>
  <c r="AK174" i="21"/>
  <c r="AK327" i="18"/>
  <c r="AH357" i="21"/>
  <c r="AJ357" i="21"/>
  <c r="T177" i="15"/>
  <c r="U177" i="15" s="1"/>
  <c r="AG177" i="15" s="1"/>
  <c r="T451" i="11"/>
  <c r="U451" i="11" s="1"/>
  <c r="AG451" i="11" s="1"/>
  <c r="U358" i="21"/>
  <c r="AG358" i="21" s="1"/>
  <c r="V328" i="18"/>
  <c r="W328" i="18" s="1"/>
  <c r="V175" i="21"/>
  <c r="W175" i="21" s="1"/>
  <c r="AI146" i="21"/>
  <c r="AF145" i="21"/>
  <c r="T146" i="21"/>
  <c r="AB145" i="21"/>
  <c r="Z146" i="21" s="1"/>
  <c r="AA145" i="21"/>
  <c r="Y146" i="21" s="1"/>
  <c r="AE145" i="21"/>
  <c r="AD145" i="21"/>
  <c r="AB204" i="18"/>
  <c r="Z205" i="18" s="1"/>
  <c r="AI205" i="18"/>
  <c r="AA204" i="18"/>
  <c r="Y205" i="18" s="1"/>
  <c r="AE204" i="18"/>
  <c r="T205" i="18"/>
  <c r="AD204" i="18"/>
  <c r="AF204" i="18"/>
  <c r="AK175" i="18"/>
  <c r="T390" i="21"/>
  <c r="AI390" i="21"/>
  <c r="AA389" i="21"/>
  <c r="Y390" i="21" s="1"/>
  <c r="AD389" i="21"/>
  <c r="AE389" i="21"/>
  <c r="AF389" i="21"/>
  <c r="AB389" i="21"/>
  <c r="Z390" i="21" s="1"/>
  <c r="V145" i="11"/>
  <c r="W145" i="11" s="1"/>
  <c r="T146" i="11" s="1"/>
  <c r="V358" i="11"/>
  <c r="W358" i="11" s="1"/>
  <c r="AB358" i="11" s="1"/>
  <c r="Z359" i="11" s="1"/>
  <c r="V360" i="18"/>
  <c r="W360" i="18" s="1"/>
  <c r="U206" i="21"/>
  <c r="AG206" i="21" s="1"/>
  <c r="AH205" i="21"/>
  <c r="AJ205" i="21"/>
  <c r="AK449" i="15"/>
  <c r="AK144" i="11"/>
  <c r="V359" i="15"/>
  <c r="W359" i="15" s="1"/>
  <c r="AI176" i="11"/>
  <c r="AB175" i="11"/>
  <c r="Z176" i="11" s="1"/>
  <c r="AE175" i="11"/>
  <c r="AD175" i="11"/>
  <c r="T176" i="11"/>
  <c r="AF175" i="11"/>
  <c r="AA175" i="11"/>
  <c r="Y176" i="11" s="1"/>
  <c r="V389" i="11"/>
  <c r="W389" i="11" s="1"/>
  <c r="AK145" i="15" l="1"/>
  <c r="AK358" i="15"/>
  <c r="AJ18" i="15"/>
  <c r="AI147" i="15"/>
  <c r="AK328" i="11"/>
  <c r="AH19" i="18"/>
  <c r="AK359" i="18"/>
  <c r="AJ388" i="15"/>
  <c r="AH388" i="15"/>
  <c r="AA146" i="15"/>
  <c r="Y147" i="15" s="1"/>
  <c r="AK357" i="11"/>
  <c r="AH17" i="11"/>
  <c r="AK18" i="21"/>
  <c r="AH205" i="15"/>
  <c r="AJ17" i="11"/>
  <c r="AJ19" i="18"/>
  <c r="AJ205" i="15"/>
  <c r="AH18" i="15"/>
  <c r="AE450" i="15"/>
  <c r="AH328" i="15"/>
  <c r="AE176" i="18"/>
  <c r="AB329" i="11"/>
  <c r="Z330" i="11" s="1"/>
  <c r="AA19" i="21"/>
  <c r="Y20" i="21" s="1"/>
  <c r="AD19" i="21"/>
  <c r="AE19" i="21"/>
  <c r="T20" i="21"/>
  <c r="U20" i="21" s="1"/>
  <c r="AG20" i="21" s="1"/>
  <c r="AB19" i="21"/>
  <c r="Z20" i="21" s="1"/>
  <c r="AI20" i="21"/>
  <c r="AE329" i="11"/>
  <c r="AJ176" i="15"/>
  <c r="AB146" i="15"/>
  <c r="Z147" i="15" s="1"/>
  <c r="AF146" i="15"/>
  <c r="AK450" i="18"/>
  <c r="AD146" i="15"/>
  <c r="AJ389" i="18"/>
  <c r="AA329" i="11"/>
  <c r="Y330" i="11" s="1"/>
  <c r="AI147" i="18"/>
  <c r="AJ328" i="15"/>
  <c r="AA176" i="18"/>
  <c r="Y177" i="18" s="1"/>
  <c r="AJ206" i="11"/>
  <c r="AH176" i="15"/>
  <c r="AB146" i="18"/>
  <c r="Z147" i="18" s="1"/>
  <c r="AE146" i="15"/>
  <c r="AF146" i="18"/>
  <c r="AA146" i="18"/>
  <c r="Y147" i="18" s="1"/>
  <c r="V177" i="15"/>
  <c r="W177" i="15" s="1"/>
  <c r="AB177" i="15" s="1"/>
  <c r="Z178" i="15" s="1"/>
  <c r="T147" i="18"/>
  <c r="U147" i="18" s="1"/>
  <c r="AG147" i="18" s="1"/>
  <c r="AI177" i="18"/>
  <c r="AI328" i="21"/>
  <c r="AB327" i="21"/>
  <c r="Z328" i="21" s="1"/>
  <c r="AH450" i="21"/>
  <c r="AK450" i="21" s="1"/>
  <c r="T328" i="21"/>
  <c r="U328" i="21" s="1"/>
  <c r="AG328" i="21" s="1"/>
  <c r="AH389" i="18"/>
  <c r="AF329" i="11"/>
  <c r="AH206" i="11"/>
  <c r="T330" i="11"/>
  <c r="U330" i="11" s="1"/>
  <c r="AG330" i="11" s="1"/>
  <c r="AA327" i="21"/>
  <c r="Y328" i="21" s="1"/>
  <c r="AH450" i="11"/>
  <c r="AK450" i="11" s="1"/>
  <c r="AF450" i="15"/>
  <c r="AD329" i="11"/>
  <c r="T451" i="15"/>
  <c r="U451" i="15" s="1"/>
  <c r="AG451" i="15" s="1"/>
  <c r="AD176" i="18"/>
  <c r="AE146" i="18"/>
  <c r="AF327" i="21"/>
  <c r="V389" i="15"/>
  <c r="W389" i="15" s="1"/>
  <c r="AE389" i="15" s="1"/>
  <c r="AD450" i="15"/>
  <c r="AF176" i="18"/>
  <c r="T359" i="11"/>
  <c r="U359" i="11" s="1"/>
  <c r="AG359" i="11" s="1"/>
  <c r="AF358" i="11"/>
  <c r="AI146" i="11"/>
  <c r="AA450" i="15"/>
  <c r="Y451" i="15" s="1"/>
  <c r="AB450" i="15"/>
  <c r="Z451" i="15" s="1"/>
  <c r="T177" i="18"/>
  <c r="U177" i="18" s="1"/>
  <c r="AG177" i="18" s="1"/>
  <c r="V358" i="21"/>
  <c r="W358" i="21" s="1"/>
  <c r="AF358" i="21" s="1"/>
  <c r="AF145" i="11"/>
  <c r="AE327" i="21"/>
  <c r="AJ327" i="21" s="1"/>
  <c r="V206" i="15"/>
  <c r="W206" i="15" s="1"/>
  <c r="AE206" i="15" s="1"/>
  <c r="AD145" i="11"/>
  <c r="AH145" i="21"/>
  <c r="AJ145" i="21"/>
  <c r="AA358" i="11"/>
  <c r="Y359" i="11" s="1"/>
  <c r="V206" i="21"/>
  <c r="W206" i="21" s="1"/>
  <c r="AH389" i="21"/>
  <c r="AJ389" i="21"/>
  <c r="AH204" i="18"/>
  <c r="AJ204" i="18"/>
  <c r="V451" i="21"/>
  <c r="W451" i="21" s="1"/>
  <c r="U205" i="18"/>
  <c r="AG205" i="18" s="1"/>
  <c r="V329" i="15"/>
  <c r="W329" i="15" s="1"/>
  <c r="AF329" i="15" s="1"/>
  <c r="AF451" i="18"/>
  <c r="T452" i="18"/>
  <c r="AA451" i="18"/>
  <c r="Y452" i="18" s="1"/>
  <c r="AE451" i="18"/>
  <c r="AB451" i="18"/>
  <c r="Z452" i="18" s="1"/>
  <c r="AI452" i="18"/>
  <c r="AD451" i="18"/>
  <c r="AD358" i="11"/>
  <c r="AA145" i="11"/>
  <c r="Y146" i="11" s="1"/>
  <c r="U146" i="21"/>
  <c r="AG146" i="21" s="1"/>
  <c r="AF175" i="21"/>
  <c r="AE175" i="21"/>
  <c r="T176" i="21"/>
  <c r="AB175" i="21"/>
  <c r="Z176" i="21" s="1"/>
  <c r="AI176" i="21"/>
  <c r="AA175" i="21"/>
  <c r="Y176" i="21" s="1"/>
  <c r="AD175" i="21"/>
  <c r="AI359" i="11"/>
  <c r="AK205" i="21"/>
  <c r="AA360" i="18"/>
  <c r="Y361" i="18" s="1"/>
  <c r="AB360" i="18"/>
  <c r="Z361" i="18" s="1"/>
  <c r="AI361" i="18"/>
  <c r="AF360" i="18"/>
  <c r="AD360" i="18"/>
  <c r="AE360" i="18"/>
  <c r="T361" i="18"/>
  <c r="AK357" i="21"/>
  <c r="U390" i="21"/>
  <c r="AG390" i="21" s="1"/>
  <c r="AE358" i="11"/>
  <c r="AB145" i="11"/>
  <c r="Z146" i="11" s="1"/>
  <c r="V451" i="11"/>
  <c r="W451" i="11" s="1"/>
  <c r="AF451" i="11" s="1"/>
  <c r="AE145" i="11"/>
  <c r="AI329" i="18"/>
  <c r="AB328" i="18"/>
  <c r="Z329" i="18" s="1"/>
  <c r="T329" i="18"/>
  <c r="AD328" i="18"/>
  <c r="AF328" i="18"/>
  <c r="AE328" i="18"/>
  <c r="AA328" i="18"/>
  <c r="Y329" i="18" s="1"/>
  <c r="V207" i="11"/>
  <c r="W207" i="11" s="1"/>
  <c r="T208" i="11" s="1"/>
  <c r="V390" i="18"/>
  <c r="W390" i="18" s="1"/>
  <c r="U147" i="15"/>
  <c r="AG147" i="15" s="1"/>
  <c r="V19" i="15"/>
  <c r="W19" i="15" s="1"/>
  <c r="U176" i="11"/>
  <c r="AG176" i="11" s="1"/>
  <c r="U146" i="11"/>
  <c r="AG146" i="11" s="1"/>
  <c r="AH175" i="11"/>
  <c r="AJ175" i="11"/>
  <c r="AD389" i="11"/>
  <c r="AA389" i="11"/>
  <c r="Y390" i="11" s="1"/>
  <c r="AI390" i="11"/>
  <c r="T390" i="11"/>
  <c r="AF389" i="11"/>
  <c r="AE389" i="11"/>
  <c r="AB389" i="11"/>
  <c r="Z390" i="11" s="1"/>
  <c r="AB359" i="15"/>
  <c r="Z360" i="15" s="1"/>
  <c r="AF359" i="15"/>
  <c r="AA359" i="15"/>
  <c r="Y360" i="15" s="1"/>
  <c r="AI360" i="15"/>
  <c r="AD359" i="15"/>
  <c r="T360" i="15"/>
  <c r="AE359" i="15"/>
  <c r="V20" i="18"/>
  <c r="W20" i="18" s="1"/>
  <c r="V18" i="11"/>
  <c r="W18" i="11" s="1"/>
  <c r="AK18" i="15" l="1"/>
  <c r="AK17" i="11"/>
  <c r="AK328" i="15"/>
  <c r="AJ146" i="15"/>
  <c r="AB389" i="15"/>
  <c r="Z390" i="15" s="1"/>
  <c r="AK388" i="15"/>
  <c r="AK205" i="15"/>
  <c r="AK19" i="18"/>
  <c r="AH146" i="15"/>
  <c r="AK206" i="11"/>
  <c r="AE177" i="15"/>
  <c r="AI178" i="15"/>
  <c r="AA206" i="15"/>
  <c r="Y207" i="15" s="1"/>
  <c r="AD206" i="15"/>
  <c r="AJ206" i="15" s="1"/>
  <c r="AH329" i="11"/>
  <c r="AJ19" i="21"/>
  <c r="AD389" i="15"/>
  <c r="AJ389" i="15" s="1"/>
  <c r="AJ176" i="18"/>
  <c r="AH19" i="21"/>
  <c r="T178" i="15"/>
  <c r="U178" i="15" s="1"/>
  <c r="AG178" i="15" s="1"/>
  <c r="AD177" i="15"/>
  <c r="AA177" i="15"/>
  <c r="Y178" i="15" s="1"/>
  <c r="AF389" i="15"/>
  <c r="AI390" i="15"/>
  <c r="AH176" i="18"/>
  <c r="AF206" i="15"/>
  <c r="AK176" i="15"/>
  <c r="AI207" i="15"/>
  <c r="AA389" i="15"/>
  <c r="Y390" i="15" s="1"/>
  <c r="AH146" i="18"/>
  <c r="AK389" i="18"/>
  <c r="AJ329" i="11"/>
  <c r="T330" i="15"/>
  <c r="U330" i="15" s="1"/>
  <c r="AG330" i="15" s="1"/>
  <c r="AE329" i="15"/>
  <c r="T207" i="15"/>
  <c r="U207" i="15" s="1"/>
  <c r="AG207" i="15" s="1"/>
  <c r="AA329" i="15"/>
  <c r="Y330" i="15" s="1"/>
  <c r="AJ146" i="18"/>
  <c r="AD329" i="15"/>
  <c r="AJ145" i="11"/>
  <c r="AF177" i="15"/>
  <c r="T359" i="21"/>
  <c r="U359" i="21" s="1"/>
  <c r="AG359" i="21" s="1"/>
  <c r="V390" i="21"/>
  <c r="W390" i="21" s="1"/>
  <c r="AE390" i="21" s="1"/>
  <c r="AE358" i="21"/>
  <c r="AB358" i="21"/>
  <c r="Z359" i="21" s="1"/>
  <c r="AH450" i="15"/>
  <c r="AJ358" i="11"/>
  <c r="AI330" i="15"/>
  <c r="AJ450" i="15"/>
  <c r="AB206" i="15"/>
  <c r="Z207" i="15" s="1"/>
  <c r="AB329" i="15"/>
  <c r="Z330" i="15" s="1"/>
  <c r="T390" i="15"/>
  <c r="U390" i="15" s="1"/>
  <c r="AG390" i="15" s="1"/>
  <c r="AI359" i="21"/>
  <c r="V328" i="21"/>
  <c r="W328" i="21" s="1"/>
  <c r="AA328" i="21" s="1"/>
  <c r="Y329" i="21" s="1"/>
  <c r="AD358" i="21"/>
  <c r="AH327" i="21"/>
  <c r="AK327" i="21" s="1"/>
  <c r="V359" i="11"/>
  <c r="W359" i="11" s="1"/>
  <c r="AE359" i="11" s="1"/>
  <c r="AE207" i="11"/>
  <c r="AA358" i="21"/>
  <c r="Y359" i="21" s="1"/>
  <c r="AD451" i="11"/>
  <c r="AE451" i="11"/>
  <c r="AD207" i="11"/>
  <c r="T452" i="11"/>
  <c r="U452" i="11" s="1"/>
  <c r="AG452" i="11" s="1"/>
  <c r="AA451" i="11"/>
  <c r="Y452" i="11" s="1"/>
  <c r="V20" i="21"/>
  <c r="W20" i="21" s="1"/>
  <c r="AE20" i="21" s="1"/>
  <c r="AA207" i="11"/>
  <c r="Y208" i="11" s="1"/>
  <c r="AH145" i="11"/>
  <c r="V147" i="18"/>
  <c r="W147" i="18" s="1"/>
  <c r="AI148" i="18" s="1"/>
  <c r="AI452" i="11"/>
  <c r="AB451" i="11"/>
  <c r="Z452" i="11" s="1"/>
  <c r="AI208" i="11"/>
  <c r="AF207" i="11"/>
  <c r="AH358" i="11"/>
  <c r="AK204" i="18"/>
  <c r="V176" i="11"/>
  <c r="W176" i="11" s="1"/>
  <c r="AB176" i="11" s="1"/>
  <c r="Z177" i="11" s="1"/>
  <c r="V451" i="15"/>
  <c r="W451" i="15" s="1"/>
  <c r="T452" i="15" s="1"/>
  <c r="U329" i="18"/>
  <c r="AG329" i="18" s="1"/>
  <c r="U361" i="18"/>
  <c r="AG361" i="18" s="1"/>
  <c r="AH175" i="21"/>
  <c r="AJ175" i="21"/>
  <c r="V205" i="18"/>
  <c r="W205" i="18" s="1"/>
  <c r="AH360" i="18"/>
  <c r="AJ360" i="18"/>
  <c r="AH451" i="18"/>
  <c r="AJ451" i="18"/>
  <c r="V146" i="11"/>
  <c r="W146" i="11" s="1"/>
  <c r="AI147" i="11" s="1"/>
  <c r="AB207" i="11"/>
  <c r="Z208" i="11" s="1"/>
  <c r="AK145" i="21"/>
  <c r="AK389" i="21"/>
  <c r="U176" i="21"/>
  <c r="AG176" i="21" s="1"/>
  <c r="AB206" i="21"/>
  <c r="Z207" i="21" s="1"/>
  <c r="AA206" i="21"/>
  <c r="Y207" i="21" s="1"/>
  <c r="AI207" i="21"/>
  <c r="AF206" i="21"/>
  <c r="AE206" i="21"/>
  <c r="AD206" i="21"/>
  <c r="T207" i="21"/>
  <c r="V147" i="15"/>
  <c r="W147" i="15" s="1"/>
  <c r="T148" i="15" s="1"/>
  <c r="AD390" i="18"/>
  <c r="AF390" i="18"/>
  <c r="AI391" i="18"/>
  <c r="T391" i="18"/>
  <c r="AE390" i="18"/>
  <c r="AB390" i="18"/>
  <c r="Z391" i="18" s="1"/>
  <c r="AA390" i="18"/>
  <c r="Y391" i="18" s="1"/>
  <c r="V177" i="18"/>
  <c r="W177" i="18" s="1"/>
  <c r="AH328" i="18"/>
  <c r="AJ328" i="18"/>
  <c r="V146" i="21"/>
  <c r="W146" i="21" s="1"/>
  <c r="U452" i="18"/>
  <c r="AG452" i="18" s="1"/>
  <c r="AD451" i="21"/>
  <c r="AB451" i="21"/>
  <c r="Z452" i="21" s="1"/>
  <c r="AA451" i="21"/>
  <c r="Y452" i="21" s="1"/>
  <c r="T452" i="21"/>
  <c r="AF451" i="21"/>
  <c r="AE451" i="21"/>
  <c r="AI452" i="21"/>
  <c r="AK175" i="11"/>
  <c r="AH359" i="15"/>
  <c r="AJ359" i="15"/>
  <c r="AI20" i="15"/>
  <c r="T20" i="15"/>
  <c r="AE19" i="15"/>
  <c r="AD19" i="15"/>
  <c r="AA19" i="15"/>
  <c r="Y20" i="15" s="1"/>
  <c r="AB19" i="15"/>
  <c r="Z20" i="15" s="1"/>
  <c r="AF19" i="15"/>
  <c r="V330" i="11"/>
  <c r="W330" i="11" s="1"/>
  <c r="AE20" i="18"/>
  <c r="T21" i="18"/>
  <c r="AA20" i="18"/>
  <c r="Y21" i="18" s="1"/>
  <c r="AD20" i="18"/>
  <c r="AI21" i="18"/>
  <c r="AF20" i="18"/>
  <c r="AB20" i="18"/>
  <c r="Z21" i="18" s="1"/>
  <c r="U208" i="11"/>
  <c r="AG208" i="11" s="1"/>
  <c r="U390" i="11"/>
  <c r="AG390" i="11" s="1"/>
  <c r="AH389" i="11"/>
  <c r="AJ389" i="11"/>
  <c r="AD18" i="11"/>
  <c r="AB18" i="11"/>
  <c r="Z19" i="11" s="1"/>
  <c r="AI19" i="11"/>
  <c r="AF18" i="11"/>
  <c r="AA18" i="11"/>
  <c r="Y19" i="11" s="1"/>
  <c r="T19" i="11"/>
  <c r="AE18" i="11"/>
  <c r="U360" i="15"/>
  <c r="AG360" i="15" s="1"/>
  <c r="AK146" i="15" l="1"/>
  <c r="AJ177" i="15"/>
  <c r="AD176" i="11"/>
  <c r="AK19" i="21"/>
  <c r="AH177" i="15"/>
  <c r="AH206" i="15"/>
  <c r="AK206" i="15" s="1"/>
  <c r="AK329" i="11"/>
  <c r="AK145" i="11"/>
  <c r="AH389" i="15"/>
  <c r="AK389" i="15" s="1"/>
  <c r="AK176" i="18"/>
  <c r="AB20" i="21"/>
  <c r="Z21" i="21" s="1"/>
  <c r="AI21" i="21"/>
  <c r="AA20" i="21"/>
  <c r="Y21" i="21" s="1"/>
  <c r="AI452" i="15"/>
  <c r="AH329" i="15"/>
  <c r="AK146" i="18"/>
  <c r="AF20" i="21"/>
  <c r="T21" i="21"/>
  <c r="U21" i="21" s="1"/>
  <c r="AG21" i="21" s="1"/>
  <c r="AH207" i="11"/>
  <c r="AI391" i="21"/>
  <c r="T391" i="21"/>
  <c r="U391" i="21" s="1"/>
  <c r="AG391" i="21" s="1"/>
  <c r="T177" i="11"/>
  <c r="U177" i="11" s="1"/>
  <c r="AG177" i="11" s="1"/>
  <c r="AI360" i="11"/>
  <c r="AJ329" i="15"/>
  <c r="AE176" i="11"/>
  <c r="AA359" i="11"/>
  <c r="Y360" i="11" s="1"/>
  <c r="AE328" i="21"/>
  <c r="AJ358" i="21"/>
  <c r="T360" i="11"/>
  <c r="U360" i="11" s="1"/>
  <c r="AG360" i="11" s="1"/>
  <c r="AD390" i="21"/>
  <c r="AJ390" i="21" s="1"/>
  <c r="AH358" i="21"/>
  <c r="AA390" i="21"/>
  <c r="Y391" i="21" s="1"/>
  <c r="AB390" i="21"/>
  <c r="Z391" i="21" s="1"/>
  <c r="AF390" i="21"/>
  <c r="AK358" i="11"/>
  <c r="AH451" i="11"/>
  <c r="T329" i="21"/>
  <c r="U329" i="21" s="1"/>
  <c r="AG329" i="21" s="1"/>
  <c r="AB359" i="11"/>
  <c r="Z360" i="11" s="1"/>
  <c r="AK450" i="15"/>
  <c r="AF451" i="15"/>
  <c r="AF359" i="11"/>
  <c r="AB451" i="15"/>
  <c r="Z452" i="15" s="1"/>
  <c r="AD328" i="21"/>
  <c r="AA147" i="15"/>
  <c r="Y148" i="15" s="1"/>
  <c r="AF328" i="21"/>
  <c r="AE147" i="18"/>
  <c r="T148" i="18"/>
  <c r="U148" i="18" s="1"/>
  <c r="AG148" i="18" s="1"/>
  <c r="AF147" i="18"/>
  <c r="AI329" i="21"/>
  <c r="AJ451" i="11"/>
  <c r="AB328" i="21"/>
  <c r="Z329" i="21" s="1"/>
  <c r="AD147" i="18"/>
  <c r="AD147" i="15"/>
  <c r="AB147" i="18"/>
  <c r="Z148" i="18" s="1"/>
  <c r="AD359" i="11"/>
  <c r="AJ359" i="11" s="1"/>
  <c r="AA451" i="15"/>
  <c r="Y452" i="15" s="1"/>
  <c r="AE451" i="15"/>
  <c r="AF176" i="11"/>
  <c r="AD451" i="15"/>
  <c r="AI177" i="11"/>
  <c r="AD20" i="21"/>
  <c r="AA176" i="11"/>
  <c r="Y177" i="11" s="1"/>
  <c r="AJ207" i="11"/>
  <c r="AA147" i="18"/>
  <c r="Y148" i="18" s="1"/>
  <c r="V208" i="11"/>
  <c r="W208" i="11" s="1"/>
  <c r="AE208" i="11" s="1"/>
  <c r="AA146" i="11"/>
  <c r="Y147" i="11" s="1"/>
  <c r="AE147" i="15"/>
  <c r="AE146" i="11"/>
  <c r="AB147" i="15"/>
  <c r="Z148" i="15" s="1"/>
  <c r="T147" i="11"/>
  <c r="U147" i="11" s="1"/>
  <c r="AG147" i="11" s="1"/>
  <c r="V361" i="18"/>
  <c r="W361" i="18" s="1"/>
  <c r="AE361" i="18" s="1"/>
  <c r="AI148" i="15"/>
  <c r="AD146" i="11"/>
  <c r="V390" i="11"/>
  <c r="W390" i="11" s="1"/>
  <c r="AE390" i="11" s="1"/>
  <c r="AF146" i="11"/>
  <c r="AB146" i="11"/>
  <c r="Z147" i="11" s="1"/>
  <c r="V360" i="15"/>
  <c r="W360" i="15" s="1"/>
  <c r="AB360" i="15" s="1"/>
  <c r="Z361" i="15" s="1"/>
  <c r="AK175" i="21"/>
  <c r="AF147" i="15"/>
  <c r="V452" i="11"/>
  <c r="W452" i="11" s="1"/>
  <c r="AA452" i="11" s="1"/>
  <c r="Y453" i="11" s="1"/>
  <c r="V359" i="21"/>
  <c r="W359" i="21" s="1"/>
  <c r="AF359" i="21" s="1"/>
  <c r="V329" i="18"/>
  <c r="W329" i="18" s="1"/>
  <c r="V207" i="15"/>
  <c r="W207" i="15" s="1"/>
  <c r="AD207" i="15" s="1"/>
  <c r="AK328" i="18"/>
  <c r="AH390" i="18"/>
  <c r="AJ390" i="18"/>
  <c r="T178" i="18"/>
  <c r="AE177" i="18"/>
  <c r="AA177" i="18"/>
  <c r="Y178" i="18" s="1"/>
  <c r="AF177" i="18"/>
  <c r="AI178" i="18"/>
  <c r="AB177" i="18"/>
  <c r="Z178" i="18" s="1"/>
  <c r="AD177" i="18"/>
  <c r="AK360" i="18"/>
  <c r="V452" i="18"/>
  <c r="W452" i="18" s="1"/>
  <c r="U207" i="21"/>
  <c r="AG207" i="21" s="1"/>
  <c r="V176" i="21"/>
  <c r="W176" i="21" s="1"/>
  <c r="T206" i="18"/>
  <c r="AB205" i="18"/>
  <c r="Z206" i="18" s="1"/>
  <c r="AA205" i="18"/>
  <c r="Y206" i="18" s="1"/>
  <c r="AF205" i="18"/>
  <c r="AD205" i="18"/>
  <c r="AI206" i="18"/>
  <c r="AE205" i="18"/>
  <c r="U452" i="21"/>
  <c r="AG452" i="21" s="1"/>
  <c r="AH206" i="21"/>
  <c r="AJ206" i="21"/>
  <c r="AB146" i="21"/>
  <c r="Z147" i="21" s="1"/>
  <c r="T147" i="21"/>
  <c r="AF146" i="21"/>
  <c r="AA146" i="21"/>
  <c r="Y147" i="21" s="1"/>
  <c r="AI147" i="21"/>
  <c r="AE146" i="21"/>
  <c r="AD146" i="21"/>
  <c r="U391" i="18"/>
  <c r="AG391" i="18" s="1"/>
  <c r="V330" i="15"/>
  <c r="W330" i="15" s="1"/>
  <c r="AB330" i="15" s="1"/>
  <c r="Z331" i="15" s="1"/>
  <c r="V178" i="15"/>
  <c r="W178" i="15" s="1"/>
  <c r="AB178" i="15" s="1"/>
  <c r="Z179" i="15" s="1"/>
  <c r="AH451" i="21"/>
  <c r="AJ451" i="21"/>
  <c r="AK451" i="18"/>
  <c r="AH18" i="11"/>
  <c r="AK389" i="11"/>
  <c r="V390" i="15"/>
  <c r="W390" i="15" s="1"/>
  <c r="AJ18" i="11"/>
  <c r="AH20" i="18"/>
  <c r="AJ20" i="18"/>
  <c r="AH19" i="15"/>
  <c r="AJ19" i="15"/>
  <c r="U148" i="15"/>
  <c r="AG148" i="15" s="1"/>
  <c r="U21" i="18"/>
  <c r="AG21" i="18" s="1"/>
  <c r="U20" i="15"/>
  <c r="AG20" i="15" s="1"/>
  <c r="U19" i="11"/>
  <c r="AG19" i="11" s="1"/>
  <c r="AF330" i="11"/>
  <c r="AI331" i="11"/>
  <c r="AA330" i="11"/>
  <c r="Y331" i="11" s="1"/>
  <c r="AE330" i="11"/>
  <c r="AB330" i="11"/>
  <c r="Z331" i="11" s="1"/>
  <c r="AD330" i="11"/>
  <c r="T331" i="11"/>
  <c r="U452" i="15"/>
  <c r="AG452" i="15" s="1"/>
  <c r="AK359" i="15"/>
  <c r="AJ176" i="11" l="1"/>
  <c r="AK177" i="15"/>
  <c r="AH176" i="11"/>
  <c r="AK207" i="11"/>
  <c r="AK329" i="15"/>
  <c r="AH20" i="21"/>
  <c r="AH359" i="11"/>
  <c r="AK359" i="11" s="1"/>
  <c r="AH147" i="15"/>
  <c r="AK358" i="21"/>
  <c r="AJ147" i="18"/>
  <c r="AJ147" i="15"/>
  <c r="AI209" i="11"/>
  <c r="AJ20" i="21"/>
  <c r="AK451" i="11"/>
  <c r="AB452" i="11"/>
  <c r="Z453" i="11" s="1"/>
  <c r="AF452" i="11"/>
  <c r="T391" i="11"/>
  <c r="U391" i="11" s="1"/>
  <c r="AG391" i="11" s="1"/>
  <c r="AB390" i="11"/>
  <c r="Z391" i="11" s="1"/>
  <c r="AE452" i="11"/>
  <c r="AJ328" i="21"/>
  <c r="AI453" i="11"/>
  <c r="AA390" i="11"/>
  <c r="Y391" i="11" s="1"/>
  <c r="AH390" i="21"/>
  <c r="AK390" i="21" s="1"/>
  <c r="AA361" i="18"/>
  <c r="Y362" i="18" s="1"/>
  <c r="AD359" i="21"/>
  <c r="AF208" i="11"/>
  <c r="AA208" i="11"/>
  <c r="Y209" i="11" s="1"/>
  <c r="AH147" i="18"/>
  <c r="T360" i="21"/>
  <c r="U360" i="21" s="1"/>
  <c r="AG360" i="21" s="1"/>
  <c r="AH328" i="21"/>
  <c r="AH451" i="15"/>
  <c r="AD390" i="11"/>
  <c r="AJ390" i="11" s="1"/>
  <c r="T208" i="15"/>
  <c r="U208" i="15" s="1"/>
  <c r="AG208" i="15" s="1"/>
  <c r="AF207" i="15"/>
  <c r="AB207" i="15"/>
  <c r="Z208" i="15" s="1"/>
  <c r="AA207" i="15"/>
  <c r="Y208" i="15" s="1"/>
  <c r="T361" i="15"/>
  <c r="U361" i="15" s="1"/>
  <c r="AG361" i="15" s="1"/>
  <c r="AD360" i="15"/>
  <c r="AE330" i="15"/>
  <c r="AJ451" i="15"/>
  <c r="T209" i="11"/>
  <c r="U209" i="11" s="1"/>
  <c r="AG209" i="11" s="1"/>
  <c r="AF360" i="15"/>
  <c r="AB208" i="11"/>
  <c r="Z209" i="11" s="1"/>
  <c r="AD208" i="11"/>
  <c r="AI361" i="15"/>
  <c r="AF361" i="18"/>
  <c r="AA360" i="15"/>
  <c r="Y361" i="15" s="1"/>
  <c r="T362" i="18"/>
  <c r="U362" i="18" s="1"/>
  <c r="AG362" i="18" s="1"/>
  <c r="AE360" i="15"/>
  <c r="AA330" i="15"/>
  <c r="Y331" i="15" s="1"/>
  <c r="AE359" i="21"/>
  <c r="AJ146" i="11"/>
  <c r="AF390" i="11"/>
  <c r="T453" i="11"/>
  <c r="U453" i="11" s="1"/>
  <c r="AG453" i="11" s="1"/>
  <c r="AI391" i="11"/>
  <c r="AF330" i="15"/>
  <c r="AB361" i="18"/>
  <c r="Z362" i="18" s="1"/>
  <c r="AI331" i="15"/>
  <c r="V177" i="11"/>
  <c r="W177" i="11" s="1"/>
  <c r="AF177" i="11" s="1"/>
  <c r="AI208" i="15"/>
  <c r="AD361" i="18"/>
  <c r="AI360" i="21"/>
  <c r="AD330" i="15"/>
  <c r="AH146" i="11"/>
  <c r="AE207" i="15"/>
  <c r="AJ207" i="15" s="1"/>
  <c r="AD452" i="11"/>
  <c r="T331" i="15"/>
  <c r="U331" i="15" s="1"/>
  <c r="AG331" i="15" s="1"/>
  <c r="AI362" i="18"/>
  <c r="V148" i="18"/>
  <c r="W148" i="18" s="1"/>
  <c r="T149" i="18" s="1"/>
  <c r="AK18" i="11"/>
  <c r="AI179" i="15"/>
  <c r="AA359" i="21"/>
  <c r="Y360" i="21" s="1"/>
  <c r="V20" i="15"/>
  <c r="W20" i="15" s="1"/>
  <c r="T21" i="15" s="1"/>
  <c r="AD178" i="15"/>
  <c r="V391" i="18"/>
  <c r="W391" i="18" s="1"/>
  <c r="AB391" i="18" s="1"/>
  <c r="Z392" i="18" s="1"/>
  <c r="AB359" i="21"/>
  <c r="Z360" i="21" s="1"/>
  <c r="V21" i="18"/>
  <c r="W21" i="18" s="1"/>
  <c r="AB21" i="18" s="1"/>
  <c r="Z22" i="18" s="1"/>
  <c r="AF178" i="15"/>
  <c r="V360" i="11"/>
  <c r="W360" i="11" s="1"/>
  <c r="AD360" i="11" s="1"/>
  <c r="V21" i="21"/>
  <c r="W21" i="21" s="1"/>
  <c r="AA21" i="21" s="1"/>
  <c r="Y22" i="21" s="1"/>
  <c r="T179" i="15"/>
  <c r="U179" i="15" s="1"/>
  <c r="AG179" i="15" s="1"/>
  <c r="U178" i="18"/>
  <c r="AG178" i="18" s="1"/>
  <c r="AF452" i="18"/>
  <c r="AB452" i="18"/>
  <c r="Z453" i="18" s="1"/>
  <c r="AA452" i="18"/>
  <c r="Y453" i="18" s="1"/>
  <c r="AE452" i="18"/>
  <c r="AD452" i="18"/>
  <c r="T453" i="18"/>
  <c r="AI453" i="18"/>
  <c r="AE178" i="15"/>
  <c r="AK206" i="21"/>
  <c r="V452" i="21"/>
  <c r="W452" i="21" s="1"/>
  <c r="AF329" i="18"/>
  <c r="AE329" i="18"/>
  <c r="T330" i="18"/>
  <c r="AI330" i="18"/>
  <c r="AA329" i="18"/>
  <c r="Y330" i="18" s="1"/>
  <c r="AD329" i="18"/>
  <c r="AB329" i="18"/>
  <c r="Z330" i="18" s="1"/>
  <c r="U147" i="21"/>
  <c r="AG147" i="21" s="1"/>
  <c r="AH205" i="18"/>
  <c r="AJ205" i="18"/>
  <c r="T177" i="21"/>
  <c r="AB176" i="21"/>
  <c r="Z177" i="21" s="1"/>
  <c r="AI177" i="21"/>
  <c r="AF176" i="21"/>
  <c r="AA176" i="21"/>
  <c r="Y177" i="21" s="1"/>
  <c r="AE176" i="21"/>
  <c r="AD176" i="21"/>
  <c r="AH177" i="18"/>
  <c r="AJ177" i="18"/>
  <c r="V391" i="21"/>
  <c r="W391" i="21" s="1"/>
  <c r="V207" i="21"/>
  <c r="W207" i="21" s="1"/>
  <c r="AA178" i="15"/>
  <c r="Y179" i="15" s="1"/>
  <c r="V329" i="21"/>
  <c r="W329" i="21" s="1"/>
  <c r="AK451" i="21"/>
  <c r="AH146" i="21"/>
  <c r="AJ146" i="21"/>
  <c r="U206" i="18"/>
  <c r="AG206" i="18" s="1"/>
  <c r="V452" i="15"/>
  <c r="W452" i="15" s="1"/>
  <c r="AD452" i="15" s="1"/>
  <c r="AK390" i="18"/>
  <c r="AK19" i="15"/>
  <c r="V148" i="15"/>
  <c r="W148" i="15" s="1"/>
  <c r="AF390" i="15"/>
  <c r="T391" i="15"/>
  <c r="AE390" i="15"/>
  <c r="AD390" i="15"/>
  <c r="AI391" i="15"/>
  <c r="AB390" i="15"/>
  <c r="Z391" i="15" s="1"/>
  <c r="AA390" i="15"/>
  <c r="Y391" i="15" s="1"/>
  <c r="V147" i="11"/>
  <c r="W147" i="11" s="1"/>
  <c r="AK20" i="18"/>
  <c r="U331" i="11"/>
  <c r="AG331" i="11" s="1"/>
  <c r="AH330" i="11"/>
  <c r="AJ330" i="11"/>
  <c r="V19" i="11"/>
  <c r="W19" i="11" s="1"/>
  <c r="AK176" i="11" l="1"/>
  <c r="AK147" i="15"/>
  <c r="AK328" i="21"/>
  <c r="AK147" i="18"/>
  <c r="AD391" i="18"/>
  <c r="AK20" i="21"/>
  <c r="AJ452" i="11"/>
  <c r="AF148" i="18"/>
  <c r="AH361" i="18"/>
  <c r="T22" i="21"/>
  <c r="U22" i="21" s="1"/>
  <c r="AG22" i="21" s="1"/>
  <c r="AJ330" i="15"/>
  <c r="AA177" i="11"/>
  <c r="Y178" i="11" s="1"/>
  <c r="AH207" i="15"/>
  <c r="AK207" i="15" s="1"/>
  <c r="T22" i="18"/>
  <c r="U22" i="18" s="1"/>
  <c r="AG22" i="18" s="1"/>
  <c r="AI178" i="11"/>
  <c r="AE391" i="18"/>
  <c r="AB21" i="21"/>
  <c r="Z22" i="21" s="1"/>
  <c r="AE21" i="21"/>
  <c r="AE177" i="11"/>
  <c r="AK451" i="15"/>
  <c r="AA391" i="18"/>
  <c r="Y392" i="18" s="1"/>
  <c r="AI22" i="18"/>
  <c r="AI22" i="21"/>
  <c r="AB20" i="15"/>
  <c r="Z21" i="15" s="1"/>
  <c r="AH359" i="21"/>
  <c r="AH208" i="11"/>
  <c r="AF360" i="11"/>
  <c r="AD177" i="11"/>
  <c r="AI392" i="18"/>
  <c r="AH452" i="11"/>
  <c r="AH330" i="15"/>
  <c r="AJ359" i="21"/>
  <c r="AH390" i="11"/>
  <c r="AK390" i="11" s="1"/>
  <c r="AH360" i="15"/>
  <c r="AA360" i="11"/>
  <c r="Y361" i="11" s="1"/>
  <c r="AD148" i="18"/>
  <c r="T361" i="11"/>
  <c r="U361" i="11" s="1"/>
  <c r="AG361" i="11" s="1"/>
  <c r="AE148" i="18"/>
  <c r="AB148" i="18"/>
  <c r="Z149" i="18" s="1"/>
  <c r="T178" i="11"/>
  <c r="U178" i="11" s="1"/>
  <c r="AG178" i="11" s="1"/>
  <c r="AJ360" i="15"/>
  <c r="AI361" i="11"/>
  <c r="AJ208" i="11"/>
  <c r="AB177" i="11"/>
  <c r="Z178" i="11" s="1"/>
  <c r="AK146" i="11"/>
  <c r="AF391" i="18"/>
  <c r="AI149" i="18"/>
  <c r="AB360" i="11"/>
  <c r="Z361" i="11" s="1"/>
  <c r="V178" i="18"/>
  <c r="W178" i="18" s="1"/>
  <c r="AA178" i="18" s="1"/>
  <c r="Y179" i="18" s="1"/>
  <c r="AD21" i="21"/>
  <c r="V453" i="11"/>
  <c r="W453" i="11" s="1"/>
  <c r="AB453" i="11" s="1"/>
  <c r="Z454" i="11" s="1"/>
  <c r="AD20" i="15"/>
  <c r="V360" i="21"/>
  <c r="W360" i="21" s="1"/>
  <c r="AB360" i="21" s="1"/>
  <c r="Z361" i="21" s="1"/>
  <c r="AE21" i="18"/>
  <c r="AE20" i="15"/>
  <c r="AF21" i="18"/>
  <c r="AA20" i="15"/>
  <c r="Y21" i="15" s="1"/>
  <c r="AA21" i="18"/>
  <c r="Y22" i="18" s="1"/>
  <c r="AD21" i="18"/>
  <c r="AF20" i="15"/>
  <c r="T392" i="18"/>
  <c r="U392" i="18" s="1"/>
  <c r="AG392" i="18" s="1"/>
  <c r="AJ361" i="18"/>
  <c r="AE360" i="11"/>
  <c r="AF21" i="21"/>
  <c r="T453" i="15"/>
  <c r="U453" i="15" s="1"/>
  <c r="AG453" i="15" s="1"/>
  <c r="AA148" i="18"/>
  <c r="Y149" i="18" s="1"/>
  <c r="AF452" i="15"/>
  <c r="AJ178" i="15"/>
  <c r="AI453" i="15"/>
  <c r="V331" i="15"/>
  <c r="W331" i="15" s="1"/>
  <c r="AE331" i="15" s="1"/>
  <c r="AH178" i="15"/>
  <c r="AI21" i="15"/>
  <c r="AK146" i="21"/>
  <c r="AA452" i="15"/>
  <c r="Y453" i="15" s="1"/>
  <c r="V147" i="21"/>
  <c r="W147" i="21" s="1"/>
  <c r="AF147" i="21" s="1"/>
  <c r="V331" i="11"/>
  <c r="W331" i="11" s="1"/>
  <c r="AI332" i="11" s="1"/>
  <c r="V362" i="18"/>
  <c r="W362" i="18" s="1"/>
  <c r="AA362" i="18" s="1"/>
  <c r="Y363" i="18" s="1"/>
  <c r="V209" i="11"/>
  <c r="W209" i="11" s="1"/>
  <c r="T210" i="11" s="1"/>
  <c r="U177" i="21"/>
  <c r="AG177" i="21" s="1"/>
  <c r="U330" i="18"/>
  <c r="AG330" i="18" s="1"/>
  <c r="AH176" i="21"/>
  <c r="AJ176" i="21"/>
  <c r="AK205" i="18"/>
  <c r="U453" i="18"/>
  <c r="AG453" i="18" s="1"/>
  <c r="AB452" i="15"/>
  <c r="Z453" i="15" s="1"/>
  <c r="V206" i="18"/>
  <c r="W206" i="18" s="1"/>
  <c r="AH452" i="18"/>
  <c r="AJ452" i="18"/>
  <c r="AA452" i="21"/>
  <c r="Y453" i="21" s="1"/>
  <c r="T453" i="21"/>
  <c r="AD452" i="21"/>
  <c r="AF452" i="21"/>
  <c r="AB452" i="21"/>
  <c r="Z453" i="21" s="1"/>
  <c r="AI453" i="21"/>
  <c r="AE452" i="21"/>
  <c r="AE452" i="15"/>
  <c r="AJ452" i="15" s="1"/>
  <c r="AE329" i="21"/>
  <c r="AB329" i="21"/>
  <c r="Z330" i="21" s="1"/>
  <c r="AI330" i="21"/>
  <c r="AA329" i="21"/>
  <c r="Y330" i="21" s="1"/>
  <c r="AD329" i="21"/>
  <c r="T330" i="21"/>
  <c r="AF329" i="21"/>
  <c r="AA391" i="21"/>
  <c r="Y392" i="21" s="1"/>
  <c r="AD391" i="21"/>
  <c r="T392" i="21"/>
  <c r="AE391" i="21"/>
  <c r="AF391" i="21"/>
  <c r="AB391" i="21"/>
  <c r="Z392" i="21" s="1"/>
  <c r="AI392" i="21"/>
  <c r="V361" i="15"/>
  <c r="W361" i="15" s="1"/>
  <c r="AA361" i="15" s="1"/>
  <c r="Y362" i="15" s="1"/>
  <c r="V179" i="15"/>
  <c r="W179" i="15" s="1"/>
  <c r="AD179" i="15" s="1"/>
  <c r="U149" i="18"/>
  <c r="AG149" i="18" s="1"/>
  <c r="AB207" i="21"/>
  <c r="Z208" i="21" s="1"/>
  <c r="T208" i="21"/>
  <c r="AF207" i="21"/>
  <c r="AE207" i="21"/>
  <c r="AD207" i="21"/>
  <c r="AA207" i="21"/>
  <c r="Y208" i="21" s="1"/>
  <c r="AI208" i="21"/>
  <c r="AH329" i="18"/>
  <c r="AJ329" i="18"/>
  <c r="AK177" i="18"/>
  <c r="AH390" i="15"/>
  <c r="AJ390" i="15"/>
  <c r="U391" i="15"/>
  <c r="AG391" i="15" s="1"/>
  <c r="AK330" i="11"/>
  <c r="U21" i="15"/>
  <c r="AG21" i="15" s="1"/>
  <c r="AF19" i="11"/>
  <c r="AI20" i="11"/>
  <c r="AE19" i="11"/>
  <c r="AB19" i="11"/>
  <c r="Z20" i="11" s="1"/>
  <c r="AD19" i="11"/>
  <c r="T20" i="11"/>
  <c r="AA19" i="11"/>
  <c r="Y20" i="11" s="1"/>
  <c r="T148" i="11"/>
  <c r="AD147" i="11"/>
  <c r="AE147" i="11"/>
  <c r="AI148" i="11"/>
  <c r="AB147" i="11"/>
  <c r="Z148" i="11" s="1"/>
  <c r="AA147" i="11"/>
  <c r="Y148" i="11" s="1"/>
  <c r="AF147" i="11"/>
  <c r="AI149" i="15"/>
  <c r="AB148" i="15"/>
  <c r="Z149" i="15" s="1"/>
  <c r="AA148" i="15"/>
  <c r="Y149" i="15" s="1"/>
  <c r="AD148" i="15"/>
  <c r="AF148" i="15"/>
  <c r="T149" i="15"/>
  <c r="AE148" i="15"/>
  <c r="V391" i="11"/>
  <c r="W391" i="11" s="1"/>
  <c r="V208" i="15"/>
  <c r="W208" i="15" s="1"/>
  <c r="AB178" i="18" l="1"/>
  <c r="Z179" i="18" s="1"/>
  <c r="AJ177" i="11"/>
  <c r="AJ391" i="18"/>
  <c r="AJ148" i="18"/>
  <c r="AK361" i="18"/>
  <c r="AJ20" i="15"/>
  <c r="AJ21" i="21"/>
  <c r="AK452" i="11"/>
  <c r="AH21" i="21"/>
  <c r="AH177" i="11"/>
  <c r="AH360" i="11"/>
  <c r="AK330" i="15"/>
  <c r="AA453" i="11"/>
  <c r="Y454" i="11" s="1"/>
  <c r="AI454" i="11"/>
  <c r="AI179" i="18"/>
  <c r="AH391" i="18"/>
  <c r="AF178" i="18"/>
  <c r="AD178" i="18"/>
  <c r="AF453" i="11"/>
  <c r="T332" i="15"/>
  <c r="U332" i="15" s="1"/>
  <c r="AG332" i="15" s="1"/>
  <c r="AA331" i="15"/>
  <c r="Y332" i="15" s="1"/>
  <c r="T454" i="11"/>
  <c r="U454" i="11" s="1"/>
  <c r="AG454" i="11" s="1"/>
  <c r="AD453" i="11"/>
  <c r="AH148" i="18"/>
  <c r="AF331" i="15"/>
  <c r="AE453" i="11"/>
  <c r="AD331" i="15"/>
  <c r="AK208" i="11"/>
  <c r="AJ360" i="11"/>
  <c r="AK360" i="15"/>
  <c r="AJ21" i="18"/>
  <c r="AH20" i="15"/>
  <c r="AD360" i="21"/>
  <c r="T332" i="11"/>
  <c r="U332" i="11" s="1"/>
  <c r="AG332" i="11" s="1"/>
  <c r="AH21" i="18"/>
  <c r="AD209" i="11"/>
  <c r="AK359" i="21"/>
  <c r="AB331" i="11"/>
  <c r="Z332" i="11" s="1"/>
  <c r="AA331" i="11"/>
  <c r="Y332" i="11" s="1"/>
  <c r="T179" i="18"/>
  <c r="U179" i="18" s="1"/>
  <c r="AG179" i="18" s="1"/>
  <c r="AE178" i="18"/>
  <c r="AA147" i="21"/>
  <c r="Y148" i="21" s="1"/>
  <c r="AB331" i="15"/>
  <c r="Z332" i="15" s="1"/>
  <c r="AD147" i="21"/>
  <c r="AK178" i="15"/>
  <c r="AB147" i="21"/>
  <c r="Z148" i="21" s="1"/>
  <c r="AF362" i="18"/>
  <c r="T361" i="21"/>
  <c r="U361" i="21" s="1"/>
  <c r="AG361" i="21" s="1"/>
  <c r="AA360" i="21"/>
  <c r="Y361" i="21" s="1"/>
  <c r="AF331" i="11"/>
  <c r="AE362" i="18"/>
  <c r="T148" i="21"/>
  <c r="U148" i="21" s="1"/>
  <c r="AG148" i="21" s="1"/>
  <c r="AB179" i="15"/>
  <c r="Z180" i="15" s="1"/>
  <c r="AE147" i="21"/>
  <c r="AF360" i="21"/>
  <c r="AI361" i="21"/>
  <c r="AD362" i="18"/>
  <c r="AE360" i="21"/>
  <c r="T363" i="18"/>
  <c r="U363" i="18" s="1"/>
  <c r="AG363" i="18" s="1"/>
  <c r="V149" i="18"/>
  <c r="W149" i="18" s="1"/>
  <c r="AF149" i="18" s="1"/>
  <c r="AE331" i="11"/>
  <c r="AF179" i="15"/>
  <c r="AD331" i="11"/>
  <c r="AK329" i="18"/>
  <c r="T180" i="15"/>
  <c r="U180" i="15" s="1"/>
  <c r="AG180" i="15" s="1"/>
  <c r="AA179" i="15"/>
  <c r="Y180" i="15" s="1"/>
  <c r="AI332" i="15"/>
  <c r="AI148" i="21"/>
  <c r="V330" i="18"/>
  <c r="W330" i="18" s="1"/>
  <c r="T331" i="18" s="1"/>
  <c r="AI180" i="15"/>
  <c r="AE179" i="15"/>
  <c r="AJ179" i="15" s="1"/>
  <c r="V22" i="18"/>
  <c r="W22" i="18" s="1"/>
  <c r="AB22" i="18" s="1"/>
  <c r="Z23" i="18" s="1"/>
  <c r="V391" i="15"/>
  <c r="W391" i="15" s="1"/>
  <c r="AE391" i="15" s="1"/>
  <c r="T362" i="15"/>
  <c r="U362" i="15" s="1"/>
  <c r="AG362" i="15" s="1"/>
  <c r="AA209" i="11"/>
  <c r="Y210" i="11" s="1"/>
  <c r="AF209" i="11"/>
  <c r="AE209" i="11"/>
  <c r="V178" i="11"/>
  <c r="W178" i="11" s="1"/>
  <c r="AA178" i="11" s="1"/>
  <c r="Y179" i="11" s="1"/>
  <c r="AI363" i="18"/>
  <c r="V177" i="21"/>
  <c r="W177" i="21" s="1"/>
  <c r="AA177" i="21" s="1"/>
  <c r="Y178" i="21" s="1"/>
  <c r="AB209" i="11"/>
  <c r="Z210" i="11" s="1"/>
  <c r="AH452" i="15"/>
  <c r="AK452" i="15" s="1"/>
  <c r="AI210" i="11"/>
  <c r="AF361" i="15"/>
  <c r="AB362" i="18"/>
  <c r="Z363" i="18" s="1"/>
  <c r="V22" i="21"/>
  <c r="W22" i="21" s="1"/>
  <c r="AF22" i="21" s="1"/>
  <c r="AB361" i="15"/>
  <c r="Z362" i="15" s="1"/>
  <c r="AI362" i="15"/>
  <c r="AH207" i="21"/>
  <c r="AJ207" i="21"/>
  <c r="AK176" i="21"/>
  <c r="V453" i="15"/>
  <c r="W453" i="15" s="1"/>
  <c r="AB453" i="15" s="1"/>
  <c r="Z454" i="15" s="1"/>
  <c r="AD361" i="15"/>
  <c r="U330" i="21"/>
  <c r="AG330" i="21" s="1"/>
  <c r="AK452" i="18"/>
  <c r="AI207" i="18"/>
  <c r="AA206" i="18"/>
  <c r="Y207" i="18" s="1"/>
  <c r="AD206" i="18"/>
  <c r="T207" i="18"/>
  <c r="AE206" i="18"/>
  <c r="AB206" i="18"/>
  <c r="Z207" i="18" s="1"/>
  <c r="AF206" i="18"/>
  <c r="V21" i="15"/>
  <c r="W21" i="15" s="1"/>
  <c r="AA21" i="15" s="1"/>
  <c r="Y22" i="15" s="1"/>
  <c r="AE361" i="15"/>
  <c r="AJ329" i="21"/>
  <c r="AH329" i="21"/>
  <c r="AH452" i="21"/>
  <c r="AJ452" i="21"/>
  <c r="U208" i="21"/>
  <c r="AG208" i="21" s="1"/>
  <c r="U392" i="21"/>
  <c r="AG392" i="21" s="1"/>
  <c r="U453" i="21"/>
  <c r="AG453" i="21" s="1"/>
  <c r="AH391" i="21"/>
  <c r="AJ391" i="21"/>
  <c r="V453" i="18"/>
  <c r="W453" i="18" s="1"/>
  <c r="V392" i="18"/>
  <c r="W392" i="18" s="1"/>
  <c r="AB208" i="15"/>
  <c r="Z209" i="15" s="1"/>
  <c r="AF208" i="15"/>
  <c r="AA208" i="15"/>
  <c r="Y209" i="15" s="1"/>
  <c r="AI209" i="15"/>
  <c r="AE208" i="15"/>
  <c r="AD208" i="15"/>
  <c r="T209" i="15"/>
  <c r="AI392" i="11"/>
  <c r="AD391" i="11"/>
  <c r="AB391" i="11"/>
  <c r="Z392" i="11" s="1"/>
  <c r="AA391" i="11"/>
  <c r="Y392" i="11" s="1"/>
  <c r="T392" i="11"/>
  <c r="AE391" i="11"/>
  <c r="AF391" i="11"/>
  <c r="AH19" i="11"/>
  <c r="AJ19" i="11"/>
  <c r="U149" i="15"/>
  <c r="AG149" i="15" s="1"/>
  <c r="U20" i="11"/>
  <c r="AG20" i="11" s="1"/>
  <c r="U210" i="11"/>
  <c r="AG210" i="11" s="1"/>
  <c r="U148" i="11"/>
  <c r="AG148" i="11" s="1"/>
  <c r="AH148" i="15"/>
  <c r="AJ148" i="15"/>
  <c r="V361" i="11"/>
  <c r="W361" i="11" s="1"/>
  <c r="AK390" i="15"/>
  <c r="AH147" i="11"/>
  <c r="AJ147" i="11"/>
  <c r="AK177" i="11" l="1"/>
  <c r="AJ209" i="11"/>
  <c r="AK391" i="18"/>
  <c r="AK360" i="11"/>
  <c r="AK20" i="15"/>
  <c r="AK148" i="18"/>
  <c r="AK21" i="21"/>
  <c r="AJ453" i="11"/>
  <c r="AK21" i="18"/>
  <c r="AH331" i="15"/>
  <c r="AJ331" i="15"/>
  <c r="AH453" i="11"/>
  <c r="AA453" i="15"/>
  <c r="Y454" i="15" s="1"/>
  <c r="AH178" i="18"/>
  <c r="AD22" i="18"/>
  <c r="AJ147" i="21"/>
  <c r="AA391" i="15"/>
  <c r="Y392" i="15" s="1"/>
  <c r="T150" i="18"/>
  <c r="U150" i="18" s="1"/>
  <c r="AG150" i="18" s="1"/>
  <c r="AJ178" i="18"/>
  <c r="AF178" i="11"/>
  <c r="AH362" i="18"/>
  <c r="AI23" i="18"/>
  <c r="AE22" i="18"/>
  <c r="T23" i="18"/>
  <c r="U23" i="18" s="1"/>
  <c r="AG23" i="18" s="1"/>
  <c r="AD178" i="11"/>
  <c r="AF22" i="18"/>
  <c r="AH360" i="21"/>
  <c r="AH147" i="21"/>
  <c r="AD21" i="15"/>
  <c r="AJ360" i="21"/>
  <c r="AH209" i="11"/>
  <c r="AH331" i="11"/>
  <c r="AD149" i="18"/>
  <c r="AE149" i="18"/>
  <c r="AA22" i="21"/>
  <c r="Y23" i="21" s="1"/>
  <c r="AB22" i="21"/>
  <c r="Z23" i="21" s="1"/>
  <c r="AI150" i="18"/>
  <c r="AI179" i="11"/>
  <c r="AH179" i="15"/>
  <c r="AK179" i="15" s="1"/>
  <c r="AA22" i="18"/>
  <c r="Y23" i="18" s="1"/>
  <c r="T23" i="21"/>
  <c r="U23" i="21" s="1"/>
  <c r="AG23" i="21" s="1"/>
  <c r="AE178" i="11"/>
  <c r="AJ331" i="11"/>
  <c r="AJ362" i="18"/>
  <c r="AA149" i="18"/>
  <c r="Y150" i="18" s="1"/>
  <c r="AB149" i="18"/>
  <c r="Z150" i="18" s="1"/>
  <c r="AI331" i="18"/>
  <c r="AD330" i="18"/>
  <c r="AE330" i="18"/>
  <c r="AF21" i="15"/>
  <c r="AI454" i="15"/>
  <c r="AF453" i="15"/>
  <c r="AB21" i="15"/>
  <c r="Z22" i="15" s="1"/>
  <c r="AI22" i="15"/>
  <c r="T22" i="15"/>
  <c r="U22" i="15" s="1"/>
  <c r="AG22" i="15" s="1"/>
  <c r="AE21" i="15"/>
  <c r="T454" i="15"/>
  <c r="U454" i="15" s="1"/>
  <c r="AG454" i="15" s="1"/>
  <c r="V20" i="11"/>
  <c r="W20" i="11" s="1"/>
  <c r="AA20" i="11" s="1"/>
  <c r="Y21" i="11" s="1"/>
  <c r="AD453" i="15"/>
  <c r="AB391" i="15"/>
  <c r="Z392" i="15" s="1"/>
  <c r="T178" i="21"/>
  <c r="U178" i="21" s="1"/>
  <c r="AG178" i="21" s="1"/>
  <c r="AI392" i="15"/>
  <c r="T179" i="11"/>
  <c r="U179" i="11" s="1"/>
  <c r="AG179" i="11" s="1"/>
  <c r="AF391" i="15"/>
  <c r="AI23" i="21"/>
  <c r="AE177" i="21"/>
  <c r="AB178" i="11"/>
  <c r="Z179" i="11" s="1"/>
  <c r="AD177" i="21"/>
  <c r="T392" i="15"/>
  <c r="U392" i="15" s="1"/>
  <c r="AG392" i="15" s="1"/>
  <c r="AD391" i="15"/>
  <c r="AJ391" i="15" s="1"/>
  <c r="AF177" i="21"/>
  <c r="AF330" i="18"/>
  <c r="AI178" i="21"/>
  <c r="AA330" i="18"/>
  <c r="Y331" i="18" s="1"/>
  <c r="AB177" i="21"/>
  <c r="Z178" i="21" s="1"/>
  <c r="AB330" i="18"/>
  <c r="Z331" i="18" s="1"/>
  <c r="AD22" i="21"/>
  <c r="AE22" i="21"/>
  <c r="V392" i="21"/>
  <c r="W392" i="21" s="1"/>
  <c r="AA392" i="21" s="1"/>
  <c r="Y393" i="21" s="1"/>
  <c r="V453" i="21"/>
  <c r="W453" i="21" s="1"/>
  <c r="AD453" i="21" s="1"/>
  <c r="V330" i="21"/>
  <c r="W330" i="21" s="1"/>
  <c r="AB330" i="21" s="1"/>
  <c r="Z331" i="21" s="1"/>
  <c r="AJ361" i="15"/>
  <c r="V148" i="21"/>
  <c r="W148" i="21" s="1"/>
  <c r="AD148" i="21" s="1"/>
  <c r="V361" i="21"/>
  <c r="W361" i="21" s="1"/>
  <c r="AB361" i="21" s="1"/>
  <c r="Z362" i="21" s="1"/>
  <c r="AH361" i="15"/>
  <c r="V148" i="11"/>
  <c r="W148" i="11" s="1"/>
  <c r="AF148" i="11" s="1"/>
  <c r="AE453" i="15"/>
  <c r="V180" i="15"/>
  <c r="W180" i="15" s="1"/>
  <c r="AA180" i="15" s="1"/>
  <c r="Y181" i="15" s="1"/>
  <c r="V454" i="11"/>
  <c r="W454" i="11" s="1"/>
  <c r="AF454" i="11" s="1"/>
  <c r="V208" i="21"/>
  <c r="W208" i="21" s="1"/>
  <c r="AD208" i="21" s="1"/>
  <c r="V332" i="11"/>
  <c r="W332" i="11" s="1"/>
  <c r="AI333" i="11" s="1"/>
  <c r="V149" i="15"/>
  <c r="W149" i="15" s="1"/>
  <c r="AF149" i="15" s="1"/>
  <c r="AK207" i="21"/>
  <c r="AK329" i="21"/>
  <c r="U207" i="18"/>
  <c r="AG207" i="18" s="1"/>
  <c r="AH206" i="18"/>
  <c r="AJ206" i="18"/>
  <c r="V363" i="18"/>
  <c r="W363" i="18" s="1"/>
  <c r="AB392" i="18"/>
  <c r="Z393" i="18" s="1"/>
  <c r="AA392" i="18"/>
  <c r="Y393" i="18" s="1"/>
  <c r="AI393" i="18"/>
  <c r="AE392" i="18"/>
  <c r="T393" i="18"/>
  <c r="AF392" i="18"/>
  <c r="AD392" i="18"/>
  <c r="V179" i="18"/>
  <c r="W179" i="18" s="1"/>
  <c r="U331" i="18"/>
  <c r="AG331" i="18" s="1"/>
  <c r="V210" i="11"/>
  <c r="W210" i="11" s="1"/>
  <c r="AF210" i="11" s="1"/>
  <c r="V332" i="15"/>
  <c r="W332" i="15" s="1"/>
  <c r="AE332" i="15" s="1"/>
  <c r="AB453" i="18"/>
  <c r="Z454" i="18" s="1"/>
  <c r="AA453" i="18"/>
  <c r="Y454" i="18" s="1"/>
  <c r="AI454" i="18"/>
  <c r="T454" i="18"/>
  <c r="AD453" i="18"/>
  <c r="AF453" i="18"/>
  <c r="AE453" i="18"/>
  <c r="AK391" i="21"/>
  <c r="AK452" i="21"/>
  <c r="AH391" i="11"/>
  <c r="AJ391" i="11"/>
  <c r="AK147" i="11"/>
  <c r="AK19" i="11"/>
  <c r="AD361" i="11"/>
  <c r="AA361" i="11"/>
  <c r="Y362" i="11" s="1"/>
  <c r="AB361" i="11"/>
  <c r="Z362" i="11" s="1"/>
  <c r="T362" i="11"/>
  <c r="AF361" i="11"/>
  <c r="AI362" i="11"/>
  <c r="AE361" i="11"/>
  <c r="V362" i="15"/>
  <c r="W362" i="15" s="1"/>
  <c r="U209" i="15"/>
  <c r="AG209" i="15" s="1"/>
  <c r="U392" i="11"/>
  <c r="AG392" i="11" s="1"/>
  <c r="AK148" i="15"/>
  <c r="AH208" i="15"/>
  <c r="AJ208" i="15"/>
  <c r="AK209" i="11" l="1"/>
  <c r="AK453" i="11"/>
  <c r="AK331" i="15"/>
  <c r="AJ22" i="18"/>
  <c r="AH22" i="18"/>
  <c r="AI393" i="21"/>
  <c r="AK178" i="18"/>
  <c r="AK147" i="21"/>
  <c r="AE20" i="11"/>
  <c r="AH391" i="15"/>
  <c r="AK391" i="15" s="1"/>
  <c r="AF392" i="21"/>
  <c r="AB20" i="11"/>
  <c r="Z21" i="11" s="1"/>
  <c r="T393" i="21"/>
  <c r="U393" i="21" s="1"/>
  <c r="AG393" i="21" s="1"/>
  <c r="AK362" i="18"/>
  <c r="AH178" i="11"/>
  <c r="AK331" i="11"/>
  <c r="T21" i="11"/>
  <c r="U21" i="11" s="1"/>
  <c r="AG21" i="11" s="1"/>
  <c r="AK360" i="21"/>
  <c r="AD20" i="11"/>
  <c r="AJ21" i="15"/>
  <c r="AH21" i="15"/>
  <c r="AI21" i="11"/>
  <c r="AH22" i="21"/>
  <c r="AA148" i="11"/>
  <c r="Y149" i="11" s="1"/>
  <c r="AF148" i="21"/>
  <c r="AE148" i="11"/>
  <c r="AD180" i="15"/>
  <c r="AD454" i="11"/>
  <c r="AJ149" i="18"/>
  <c r="AJ178" i="11"/>
  <c r="AJ22" i="21"/>
  <c r="AJ330" i="18"/>
  <c r="AH149" i="18"/>
  <c r="AF20" i="11"/>
  <c r="AF332" i="11"/>
  <c r="AH177" i="21"/>
  <c r="AF361" i="21"/>
  <c r="AD148" i="11"/>
  <c r="AF453" i="21"/>
  <c r="AB148" i="11"/>
  <c r="Z149" i="11" s="1"/>
  <c r="AI150" i="15"/>
  <c r="AJ177" i="21"/>
  <c r="AA149" i="15"/>
  <c r="Y150" i="15" s="1"/>
  <c r="T149" i="11"/>
  <c r="U149" i="11" s="1"/>
  <c r="AG149" i="11" s="1"/>
  <c r="AI149" i="11"/>
  <c r="AB149" i="15"/>
  <c r="Z150" i="15" s="1"/>
  <c r="AD149" i="15"/>
  <c r="T333" i="11"/>
  <c r="U333" i="11" s="1"/>
  <c r="AG333" i="11" s="1"/>
  <c r="AA332" i="11"/>
  <c r="Y333" i="11" s="1"/>
  <c r="T454" i="21"/>
  <c r="U454" i="21" s="1"/>
  <c r="AG454" i="21" s="1"/>
  <c r="AH330" i="18"/>
  <c r="AE453" i="21"/>
  <c r="AA453" i="21"/>
  <c r="Y454" i="21" s="1"/>
  <c r="AH453" i="15"/>
  <c r="AB332" i="11"/>
  <c r="Z333" i="11" s="1"/>
  <c r="AE332" i="11"/>
  <c r="AD332" i="11"/>
  <c r="AE330" i="21"/>
  <c r="AK361" i="15"/>
  <c r="AJ453" i="15"/>
  <c r="AA454" i="11"/>
  <c r="Y455" i="11" s="1"/>
  <c r="AF332" i="15"/>
  <c r="AI331" i="21"/>
  <c r="AI333" i="15"/>
  <c r="AA208" i="21"/>
  <c r="Y209" i="21" s="1"/>
  <c r="AF208" i="21"/>
  <c r="AE148" i="21"/>
  <c r="AB454" i="11"/>
  <c r="Z455" i="11" s="1"/>
  <c r="T362" i="21"/>
  <c r="U362" i="21" s="1"/>
  <c r="AG362" i="21" s="1"/>
  <c r="AB453" i="21"/>
  <c r="Z454" i="21" s="1"/>
  <c r="AB332" i="15"/>
  <c r="Z333" i="15" s="1"/>
  <c r="AI362" i="21"/>
  <c r="AI454" i="21"/>
  <c r="AI149" i="21"/>
  <c r="AB208" i="21"/>
  <c r="Z209" i="21" s="1"/>
  <c r="AB392" i="21"/>
  <c r="Z393" i="21" s="1"/>
  <c r="AD361" i="21"/>
  <c r="AA148" i="21"/>
  <c r="Y149" i="21" s="1"/>
  <c r="AD332" i="15"/>
  <c r="AJ332" i="15" s="1"/>
  <c r="AE208" i="21"/>
  <c r="V331" i="18"/>
  <c r="W331" i="18" s="1"/>
  <c r="AA331" i="18" s="1"/>
  <c r="Y332" i="18" s="1"/>
  <c r="AE392" i="21"/>
  <c r="AE361" i="21"/>
  <c r="AB148" i="21"/>
  <c r="Z149" i="21" s="1"/>
  <c r="T331" i="21"/>
  <c r="U331" i="21" s="1"/>
  <c r="AG331" i="21" s="1"/>
  <c r="AI209" i="21"/>
  <c r="AD392" i="21"/>
  <c r="AA361" i="21"/>
  <c r="Y362" i="21" s="1"/>
  <c r="T149" i="21"/>
  <c r="U149" i="21" s="1"/>
  <c r="AG149" i="21" s="1"/>
  <c r="T455" i="11"/>
  <c r="U455" i="11" s="1"/>
  <c r="AG455" i="11" s="1"/>
  <c r="T209" i="21"/>
  <c r="U209" i="21" s="1"/>
  <c r="AG209" i="21" s="1"/>
  <c r="AE180" i="15"/>
  <c r="AA210" i="11"/>
  <c r="Y211" i="11" s="1"/>
  <c r="AE454" i="11"/>
  <c r="AB180" i="15"/>
  <c r="Z181" i="15" s="1"/>
  <c r="T150" i="15"/>
  <c r="U150" i="15" s="1"/>
  <c r="AG150" i="15" s="1"/>
  <c r="AA330" i="21"/>
  <c r="Y331" i="21" s="1"/>
  <c r="AI455" i="11"/>
  <c r="T181" i="15"/>
  <c r="U181" i="15" s="1"/>
  <c r="AG181" i="15" s="1"/>
  <c r="AE149" i="15"/>
  <c r="AA332" i="15"/>
  <c r="Y333" i="15" s="1"/>
  <c r="AF330" i="21"/>
  <c r="AF180" i="15"/>
  <c r="AE210" i="11"/>
  <c r="AK206" i="18"/>
  <c r="T211" i="11"/>
  <c r="U211" i="11" s="1"/>
  <c r="AD330" i="21"/>
  <c r="AI181" i="15"/>
  <c r="AB210" i="11"/>
  <c r="Z211" i="11" s="1"/>
  <c r="T333" i="15"/>
  <c r="U333" i="15" s="1"/>
  <c r="AG333" i="15" s="1"/>
  <c r="AD210" i="11"/>
  <c r="V178" i="21"/>
  <c r="W178" i="21" s="1"/>
  <c r="AF178" i="21" s="1"/>
  <c r="V179" i="11"/>
  <c r="W179" i="11" s="1"/>
  <c r="T180" i="11" s="1"/>
  <c r="V454" i="15"/>
  <c r="W454" i="15" s="1"/>
  <c r="AA454" i="15" s="1"/>
  <c r="Y455" i="15" s="1"/>
  <c r="AE363" i="18"/>
  <c r="AB363" i="18"/>
  <c r="Z364" i="18" s="1"/>
  <c r="AI364" i="18"/>
  <c r="AA363" i="18"/>
  <c r="Y364" i="18" s="1"/>
  <c r="AD363" i="18"/>
  <c r="AF363" i="18"/>
  <c r="T364" i="18"/>
  <c r="V207" i="18"/>
  <c r="W207" i="18" s="1"/>
  <c r="AD179" i="18"/>
  <c r="AB179" i="18"/>
  <c r="Z180" i="18" s="1"/>
  <c r="AE179" i="18"/>
  <c r="AF179" i="18"/>
  <c r="AI180" i="18"/>
  <c r="AA179" i="18"/>
  <c r="Y180" i="18" s="1"/>
  <c r="T180" i="18"/>
  <c r="AH453" i="18"/>
  <c r="AJ453" i="18"/>
  <c r="AH392" i="18"/>
  <c r="AJ392" i="18"/>
  <c r="AI211" i="11"/>
  <c r="U454" i="18"/>
  <c r="AG454" i="18" s="1"/>
  <c r="V150" i="18"/>
  <c r="W150" i="18" s="1"/>
  <c r="U393" i="18"/>
  <c r="AG393" i="18" s="1"/>
  <c r="V23" i="21"/>
  <c r="W23" i="21" s="1"/>
  <c r="T24" i="21" s="1"/>
  <c r="AK208" i="15"/>
  <c r="AF362" i="15"/>
  <c r="AB362" i="15"/>
  <c r="Z363" i="15" s="1"/>
  <c r="AE362" i="15"/>
  <c r="AD362" i="15"/>
  <c r="AI363" i="15"/>
  <c r="T363" i="15"/>
  <c r="AA362" i="15"/>
  <c r="Y363" i="15" s="1"/>
  <c r="V23" i="18"/>
  <c r="W23" i="18" s="1"/>
  <c r="U362" i="11"/>
  <c r="AG362" i="11" s="1"/>
  <c r="V392" i="15"/>
  <c r="W392" i="15" s="1"/>
  <c r="AH361" i="11"/>
  <c r="AJ361" i="11"/>
  <c r="V209" i="15"/>
  <c r="W209" i="15" s="1"/>
  <c r="AK391" i="11"/>
  <c r="V392" i="11"/>
  <c r="W392" i="11" s="1"/>
  <c r="V22" i="15"/>
  <c r="W22" i="15" s="1"/>
  <c r="AJ149" i="15" l="1"/>
  <c r="AJ20" i="11"/>
  <c r="AK22" i="21"/>
  <c r="AK178" i="11"/>
  <c r="AK22" i="18"/>
  <c r="AK21" i="15"/>
  <c r="AJ392" i="21"/>
  <c r="AJ180" i="15"/>
  <c r="AK330" i="18"/>
  <c r="AK149" i="18"/>
  <c r="AE454" i="15"/>
  <c r="AH148" i="21"/>
  <c r="AH20" i="11"/>
  <c r="AH454" i="11"/>
  <c r="AH148" i="11"/>
  <c r="AH210" i="11"/>
  <c r="AD331" i="18"/>
  <c r="AH332" i="15"/>
  <c r="AK332" i="15" s="1"/>
  <c r="AJ148" i="11"/>
  <c r="AI180" i="11"/>
  <c r="AH332" i="11"/>
  <c r="AJ332" i="11"/>
  <c r="AK453" i="15"/>
  <c r="AH453" i="21"/>
  <c r="AJ454" i="11"/>
  <c r="AH208" i="21"/>
  <c r="AK177" i="21"/>
  <c r="AF454" i="15"/>
  <c r="AD454" i="15"/>
  <c r="AE331" i="18"/>
  <c r="AF331" i="18"/>
  <c r="AB331" i="18"/>
  <c r="Z332" i="18" s="1"/>
  <c r="AJ208" i="21"/>
  <c r="AJ210" i="11"/>
  <c r="AE178" i="21"/>
  <c r="AD178" i="21"/>
  <c r="AJ453" i="21"/>
  <c r="T332" i="18"/>
  <c r="U332" i="18" s="1"/>
  <c r="AG332" i="18" s="1"/>
  <c r="AG211" i="11"/>
  <c r="V211" i="11"/>
  <c r="W211" i="11" s="1"/>
  <c r="AA211" i="11" s="1"/>
  <c r="Y212" i="11" s="1"/>
  <c r="AE179" i="11"/>
  <c r="AH361" i="21"/>
  <c r="V362" i="11"/>
  <c r="W362" i="11" s="1"/>
  <c r="AD362" i="11" s="1"/>
  <c r="AH392" i="21"/>
  <c r="AA179" i="11"/>
  <c r="Y180" i="11" s="1"/>
  <c r="AD179" i="11"/>
  <c r="AA178" i="21"/>
  <c r="Y179" i="21" s="1"/>
  <c r="AH330" i="21"/>
  <c r="AJ361" i="21"/>
  <c r="AH180" i="15"/>
  <c r="AB179" i="11"/>
  <c r="Z180" i="11" s="1"/>
  <c r="AF179" i="11"/>
  <c r="AB454" i="15"/>
  <c r="Z455" i="15" s="1"/>
  <c r="AJ148" i="21"/>
  <c r="AH149" i="15"/>
  <c r="T455" i="15"/>
  <c r="U455" i="15" s="1"/>
  <c r="AG455" i="15" s="1"/>
  <c r="AI179" i="21"/>
  <c r="AI332" i="18"/>
  <c r="T179" i="21"/>
  <c r="U179" i="21" s="1"/>
  <c r="AG179" i="21" s="1"/>
  <c r="AJ330" i="21"/>
  <c r="AB178" i="21"/>
  <c r="Z179" i="21" s="1"/>
  <c r="V333" i="15"/>
  <c r="W333" i="15" s="1"/>
  <c r="AA333" i="15" s="1"/>
  <c r="Y334" i="15" s="1"/>
  <c r="V454" i="18"/>
  <c r="W454" i="18" s="1"/>
  <c r="AF454" i="18" s="1"/>
  <c r="V181" i="15"/>
  <c r="W181" i="15" s="1"/>
  <c r="AD181" i="15" s="1"/>
  <c r="V362" i="21"/>
  <c r="W362" i="21" s="1"/>
  <c r="AF362" i="21" s="1"/>
  <c r="AB23" i="21"/>
  <c r="Z24" i="21" s="1"/>
  <c r="V150" i="15"/>
  <c r="W150" i="15" s="1"/>
  <c r="AA150" i="15" s="1"/>
  <c r="Y151" i="15" s="1"/>
  <c r="AI455" i="15"/>
  <c r="V331" i="21"/>
  <c r="W331" i="21" s="1"/>
  <c r="T332" i="21" s="1"/>
  <c r="AK392" i="18"/>
  <c r="V149" i="21"/>
  <c r="W149" i="21" s="1"/>
  <c r="AE149" i="21" s="1"/>
  <c r="V393" i="18"/>
  <c r="W393" i="18" s="1"/>
  <c r="AD393" i="18" s="1"/>
  <c r="AF23" i="21"/>
  <c r="V455" i="11"/>
  <c r="W455" i="11" s="1"/>
  <c r="AF455" i="11" s="1"/>
  <c r="AE23" i="21"/>
  <c r="V454" i="21"/>
  <c r="W454" i="21" s="1"/>
  <c r="AB454" i="21" s="1"/>
  <c r="Z455" i="21" s="1"/>
  <c r="AH363" i="18"/>
  <c r="AJ363" i="18"/>
  <c r="AF150" i="18"/>
  <c r="AA150" i="18"/>
  <c r="Y151" i="18" s="1"/>
  <c r="AE150" i="18"/>
  <c r="AI151" i="18"/>
  <c r="T151" i="18"/>
  <c r="AB150" i="18"/>
  <c r="Z151" i="18" s="1"/>
  <c r="AD150" i="18"/>
  <c r="AD207" i="18"/>
  <c r="AB207" i="18"/>
  <c r="Z208" i="18" s="1"/>
  <c r="AA207" i="18"/>
  <c r="Y208" i="18" s="1"/>
  <c r="AF207" i="18"/>
  <c r="AE207" i="18"/>
  <c r="AI208" i="18"/>
  <c r="T208" i="18"/>
  <c r="AA23" i="21"/>
  <c r="Y24" i="21" s="1"/>
  <c r="V209" i="21"/>
  <c r="W209" i="21" s="1"/>
  <c r="AK453" i="18"/>
  <c r="AJ179" i="18"/>
  <c r="U180" i="18"/>
  <c r="AG180" i="18" s="1"/>
  <c r="AI24" i="21"/>
  <c r="AI29" i="21" s="1"/>
  <c r="AD23" i="21"/>
  <c r="V21" i="11"/>
  <c r="W21" i="11" s="1"/>
  <c r="T22" i="11" s="1"/>
  <c r="V149" i="11"/>
  <c r="W149" i="11" s="1"/>
  <c r="AD149" i="11" s="1"/>
  <c r="V393" i="21"/>
  <c r="W393" i="21" s="1"/>
  <c r="AH179" i="18"/>
  <c r="U364" i="18"/>
  <c r="AG364" i="18" s="1"/>
  <c r="U24" i="21"/>
  <c r="AG24" i="21" s="1"/>
  <c r="AA23" i="18"/>
  <c r="Y24" i="18" s="1"/>
  <c r="T24" i="18"/>
  <c r="AE23" i="18"/>
  <c r="AI24" i="18"/>
  <c r="AB23" i="18"/>
  <c r="Z24" i="18" s="1"/>
  <c r="AD23" i="18"/>
  <c r="AF23" i="18"/>
  <c r="AI393" i="11"/>
  <c r="AB392" i="11"/>
  <c r="Z393" i="11" s="1"/>
  <c r="T393" i="11"/>
  <c r="AA392" i="11"/>
  <c r="Y393" i="11" s="1"/>
  <c r="AE392" i="11"/>
  <c r="AF392" i="11"/>
  <c r="AD392" i="11"/>
  <c r="AD209" i="15"/>
  <c r="AE209" i="15"/>
  <c r="AB209" i="15"/>
  <c r="Z210" i="15" s="1"/>
  <c r="T210" i="15"/>
  <c r="AF209" i="15"/>
  <c r="AA209" i="15"/>
  <c r="Y210" i="15" s="1"/>
  <c r="AI210" i="15"/>
  <c r="U363" i="15"/>
  <c r="AG363" i="15" s="1"/>
  <c r="AA392" i="15"/>
  <c r="Y393" i="15" s="1"/>
  <c r="AB392" i="15"/>
  <c r="Z393" i="15" s="1"/>
  <c r="AI393" i="15"/>
  <c r="AE392" i="15"/>
  <c r="T393" i="15"/>
  <c r="AD392" i="15"/>
  <c r="AF392" i="15"/>
  <c r="U180" i="11"/>
  <c r="AG180" i="11" s="1"/>
  <c r="AH362" i="15"/>
  <c r="AJ362" i="15"/>
  <c r="AD22" i="15"/>
  <c r="AF22" i="15"/>
  <c r="T23" i="15"/>
  <c r="AI23" i="15"/>
  <c r="AE22" i="15"/>
  <c r="AB22" i="15"/>
  <c r="Z23" i="15" s="1"/>
  <c r="AA22" i="15"/>
  <c r="Y23" i="15" s="1"/>
  <c r="AK361" i="11"/>
  <c r="V333" i="11"/>
  <c r="W333" i="11" s="1"/>
  <c r="AJ331" i="18" l="1"/>
  <c r="AK149" i="15"/>
  <c r="AK453" i="21"/>
  <c r="AK20" i="11"/>
  <c r="T363" i="11"/>
  <c r="U363" i="11" s="1"/>
  <c r="AG363" i="11" s="1"/>
  <c r="AK392" i="21"/>
  <c r="AK180" i="15"/>
  <c r="AK454" i="11"/>
  <c r="AD211" i="11"/>
  <c r="AH454" i="15"/>
  <c r="AF211" i="11"/>
  <c r="AF181" i="15"/>
  <c r="AK332" i="11"/>
  <c r="AK148" i="11"/>
  <c r="AK148" i="21"/>
  <c r="AB211" i="11"/>
  <c r="Z212" i="11" s="1"/>
  <c r="AE181" i="15"/>
  <c r="AJ181" i="15" s="1"/>
  <c r="AJ454" i="15"/>
  <c r="AI363" i="11"/>
  <c r="AJ178" i="21"/>
  <c r="AK210" i="11"/>
  <c r="AA362" i="11"/>
  <c r="Y363" i="11" s="1"/>
  <c r="AH178" i="21"/>
  <c r="AB362" i="11"/>
  <c r="Z363" i="11" s="1"/>
  <c r="AE362" i="11"/>
  <c r="AJ362" i="11" s="1"/>
  <c r="AF362" i="11"/>
  <c r="AI182" i="15"/>
  <c r="AI185" i="15" s="1"/>
  <c r="AD331" i="21"/>
  <c r="AE393" i="18"/>
  <c r="AJ393" i="18" s="1"/>
  <c r="AK208" i="21"/>
  <c r="T182" i="15"/>
  <c r="U182" i="15" s="1"/>
  <c r="AG182" i="15" s="1"/>
  <c r="AE211" i="11"/>
  <c r="AH331" i="18"/>
  <c r="AF393" i="18"/>
  <c r="AD150" i="15"/>
  <c r="AB333" i="15"/>
  <c r="Z334" i="15" s="1"/>
  <c r="AB454" i="18"/>
  <c r="Z455" i="18" s="1"/>
  <c r="AE333" i="15"/>
  <c r="AI151" i="15"/>
  <c r="AK330" i="21"/>
  <c r="AA181" i="15"/>
  <c r="Y182" i="15" s="1"/>
  <c r="AI212" i="11"/>
  <c r="AI215" i="11" s="1"/>
  <c r="AB393" i="18"/>
  <c r="Z394" i="18" s="1"/>
  <c r="AB181" i="15"/>
  <c r="Z182" i="15" s="1"/>
  <c r="T212" i="11"/>
  <c r="U212" i="11" s="1"/>
  <c r="AG212" i="11" s="1"/>
  <c r="AH179" i="11"/>
  <c r="AI363" i="21"/>
  <c r="AF331" i="21"/>
  <c r="AI334" i="15"/>
  <c r="AF150" i="15"/>
  <c r="T455" i="18"/>
  <c r="U455" i="18" s="1"/>
  <c r="AG455" i="18" s="1"/>
  <c r="AJ179" i="11"/>
  <c r="AK361" i="21"/>
  <c r="AF454" i="21"/>
  <c r="AD454" i="18"/>
  <c r="T151" i="15"/>
  <c r="U151" i="15" s="1"/>
  <c r="AG151" i="15" s="1"/>
  <c r="AD333" i="15"/>
  <c r="AB150" i="15"/>
  <c r="Z151" i="15" s="1"/>
  <c r="T334" i="15"/>
  <c r="U334" i="15" s="1"/>
  <c r="AG334" i="15" s="1"/>
  <c r="AB362" i="21"/>
  <c r="Z363" i="21" s="1"/>
  <c r="AE150" i="15"/>
  <c r="AJ23" i="21"/>
  <c r="AE454" i="18"/>
  <c r="AF333" i="15"/>
  <c r="AA454" i="18"/>
  <c r="Y455" i="18" s="1"/>
  <c r="AI455" i="18"/>
  <c r="T456" i="11"/>
  <c r="U456" i="11" s="1"/>
  <c r="AG456" i="11" s="1"/>
  <c r="AE454" i="21"/>
  <c r="V180" i="11"/>
  <c r="W180" i="11" s="1"/>
  <c r="AD180" i="11" s="1"/>
  <c r="AA454" i="21"/>
  <c r="Y455" i="21" s="1"/>
  <c r="AI394" i="18"/>
  <c r="AA362" i="21"/>
  <c r="Y363" i="21" s="1"/>
  <c r="AA331" i="21"/>
  <c r="Y332" i="21" s="1"/>
  <c r="AD362" i="21"/>
  <c r="AD149" i="21"/>
  <c r="AD454" i="21"/>
  <c r="AI27" i="21"/>
  <c r="T394" i="18"/>
  <c r="U394" i="18" s="1"/>
  <c r="AG394" i="18" s="1"/>
  <c r="AE362" i="21"/>
  <c r="T150" i="11"/>
  <c r="U150" i="11" s="1"/>
  <c r="AG150" i="11" s="1"/>
  <c r="AK179" i="18"/>
  <c r="AA393" i="18"/>
  <c r="Y394" i="18" s="1"/>
  <c r="T363" i="21"/>
  <c r="U363" i="21" s="1"/>
  <c r="AG363" i="21" s="1"/>
  <c r="AE331" i="21"/>
  <c r="AB331" i="21"/>
  <c r="Z332" i="21" s="1"/>
  <c r="T150" i="21"/>
  <c r="U150" i="21" s="1"/>
  <c r="AG150" i="21" s="1"/>
  <c r="AI455" i="21"/>
  <c r="AI332" i="21"/>
  <c r="AF149" i="21"/>
  <c r="AF149" i="11"/>
  <c r="AA455" i="11"/>
  <c r="Y456" i="11" s="1"/>
  <c r="AI150" i="21"/>
  <c r="AB149" i="11"/>
  <c r="Z150" i="11" s="1"/>
  <c r="AD455" i="11"/>
  <c r="AI150" i="11"/>
  <c r="AE455" i="11"/>
  <c r="AE149" i="11"/>
  <c r="AJ149" i="11" s="1"/>
  <c r="AA149" i="21"/>
  <c r="Y150" i="21" s="1"/>
  <c r="T455" i="21"/>
  <c r="U455" i="21" s="1"/>
  <c r="AG455" i="21" s="1"/>
  <c r="AI456" i="11"/>
  <c r="AI461" i="11" s="1"/>
  <c r="AB455" i="11"/>
  <c r="Z456" i="11" s="1"/>
  <c r="AA149" i="11"/>
  <c r="Y150" i="11" s="1"/>
  <c r="AJ209" i="15"/>
  <c r="AH23" i="21"/>
  <c r="AB149" i="21"/>
  <c r="Z150" i="21" s="1"/>
  <c r="V24" i="21"/>
  <c r="W24" i="21" s="1"/>
  <c r="AE24" i="21" s="1"/>
  <c r="V364" i="18"/>
  <c r="W364" i="18" s="1"/>
  <c r="U208" i="18"/>
  <c r="AG208" i="18" s="1"/>
  <c r="AF21" i="11"/>
  <c r="AD21" i="11"/>
  <c r="V179" i="21"/>
  <c r="W179" i="21" s="1"/>
  <c r="T210" i="21"/>
  <c r="AE209" i="21"/>
  <c r="AF209" i="21"/>
  <c r="AB209" i="21"/>
  <c r="Z210" i="21" s="1"/>
  <c r="AA209" i="21"/>
  <c r="Y210" i="21" s="1"/>
  <c r="AI210" i="21"/>
  <c r="AD209" i="21"/>
  <c r="AH150" i="18"/>
  <c r="AJ150" i="18"/>
  <c r="U151" i="18"/>
  <c r="AG151" i="18" s="1"/>
  <c r="AK363" i="18"/>
  <c r="V332" i="18"/>
  <c r="W332" i="18" s="1"/>
  <c r="AB21" i="11"/>
  <c r="Z22" i="11" s="1"/>
  <c r="AI22" i="11"/>
  <c r="U332" i="21"/>
  <c r="AG332" i="21" s="1"/>
  <c r="AE21" i="11"/>
  <c r="AA21" i="11"/>
  <c r="Y22" i="11" s="1"/>
  <c r="AI31" i="21"/>
  <c r="V363" i="15"/>
  <c r="W363" i="15" s="1"/>
  <c r="T364" i="15" s="1"/>
  <c r="AI394" i="21"/>
  <c r="AD393" i="21"/>
  <c r="AA393" i="21"/>
  <c r="Y394" i="21" s="1"/>
  <c r="AB393" i="21"/>
  <c r="Z394" i="21" s="1"/>
  <c r="AE393" i="21"/>
  <c r="T394" i="21"/>
  <c r="AF393" i="21"/>
  <c r="V180" i="18"/>
  <c r="W180" i="18" s="1"/>
  <c r="AH207" i="18"/>
  <c r="AJ207" i="18"/>
  <c r="U23" i="15"/>
  <c r="AG23" i="15" s="1"/>
  <c r="AI31" i="18"/>
  <c r="AI29" i="18"/>
  <c r="AI27" i="18"/>
  <c r="AH209" i="15"/>
  <c r="V455" i="15"/>
  <c r="W455" i="15" s="1"/>
  <c r="U24" i="18"/>
  <c r="AG24" i="18" s="1"/>
  <c r="AH392" i="15"/>
  <c r="AJ392" i="15"/>
  <c r="AH392" i="11"/>
  <c r="AJ392" i="11"/>
  <c r="U22" i="11"/>
  <c r="AG22" i="11" s="1"/>
  <c r="U393" i="11"/>
  <c r="AG393" i="11" s="1"/>
  <c r="AH22" i="15"/>
  <c r="AJ22" i="15"/>
  <c r="AK362" i="15"/>
  <c r="AB333" i="11"/>
  <c r="Z334" i="11" s="1"/>
  <c r="AF333" i="11"/>
  <c r="AE333" i="11"/>
  <c r="T334" i="11"/>
  <c r="AI334" i="11"/>
  <c r="AD333" i="11"/>
  <c r="AA333" i="11"/>
  <c r="Y334" i="11" s="1"/>
  <c r="U393" i="15"/>
  <c r="AG393" i="15" s="1"/>
  <c r="U210" i="15"/>
  <c r="AG210" i="15" s="1"/>
  <c r="AH23" i="18"/>
  <c r="AJ23" i="18"/>
  <c r="AG29" i="21"/>
  <c r="AG31" i="21"/>
  <c r="AG27" i="21"/>
  <c r="AK331" i="18" l="1"/>
  <c r="AI217" i="11"/>
  <c r="AI187" i="15"/>
  <c r="AI219" i="11"/>
  <c r="AJ211" i="11"/>
  <c r="AK178" i="21"/>
  <c r="AK454" i="15"/>
  <c r="AH181" i="15"/>
  <c r="AK181" i="15" s="1"/>
  <c r="AH333" i="15"/>
  <c r="AH211" i="11"/>
  <c r="AI189" i="15"/>
  <c r="AJ333" i="15"/>
  <c r="AD24" i="21"/>
  <c r="AD29" i="21" s="1"/>
  <c r="AB24" i="21"/>
  <c r="AF24" i="21"/>
  <c r="AF27" i="21" s="1"/>
  <c r="AH455" i="11"/>
  <c r="AJ362" i="21"/>
  <c r="AJ455" i="11"/>
  <c r="AJ21" i="11"/>
  <c r="AA24" i="21"/>
  <c r="AI459" i="11"/>
  <c r="AJ331" i="21"/>
  <c r="AJ454" i="21"/>
  <c r="AH150" i="15"/>
  <c r="AK23" i="21"/>
  <c r="AJ150" i="15"/>
  <c r="AH362" i="11"/>
  <c r="AK362" i="11" s="1"/>
  <c r="AH454" i="18"/>
  <c r="AH393" i="18"/>
  <c r="AK393" i="18" s="1"/>
  <c r="AI181" i="11"/>
  <c r="AA180" i="11"/>
  <c r="Y181" i="11" s="1"/>
  <c r="AK179" i="11"/>
  <c r="AB180" i="11"/>
  <c r="Z181" i="11" s="1"/>
  <c r="AJ454" i="18"/>
  <c r="AE180" i="11"/>
  <c r="AJ180" i="11" s="1"/>
  <c r="T181" i="11"/>
  <c r="U181" i="11" s="1"/>
  <c r="AG181" i="11" s="1"/>
  <c r="AF180" i="11"/>
  <c r="AH454" i="21"/>
  <c r="AH149" i="11"/>
  <c r="AK149" i="11" s="1"/>
  <c r="AH362" i="21"/>
  <c r="AH149" i="21"/>
  <c r="AH331" i="21"/>
  <c r="AJ149" i="21"/>
  <c r="AI463" i="11"/>
  <c r="AK209" i="15"/>
  <c r="AE363" i="15"/>
  <c r="AB363" i="15"/>
  <c r="Z364" i="15" s="1"/>
  <c r="V150" i="21"/>
  <c r="W150" i="21" s="1"/>
  <c r="AB150" i="21" s="1"/>
  <c r="Z151" i="21" s="1"/>
  <c r="V455" i="18"/>
  <c r="W455" i="18" s="1"/>
  <c r="AE455" i="18" s="1"/>
  <c r="AH21" i="11"/>
  <c r="AD363" i="15"/>
  <c r="AF363" i="15"/>
  <c r="AA363" i="15"/>
  <c r="Y364" i="15" s="1"/>
  <c r="AI364" i="15"/>
  <c r="V393" i="15"/>
  <c r="W393" i="15" s="1"/>
  <c r="AD393" i="15" s="1"/>
  <c r="AK207" i="18"/>
  <c r="V363" i="11"/>
  <c r="W363" i="11" s="1"/>
  <c r="T364" i="11" s="1"/>
  <c r="V455" i="21"/>
  <c r="W455" i="21" s="1"/>
  <c r="AD455" i="21" s="1"/>
  <c r="V393" i="11"/>
  <c r="W393" i="11" s="1"/>
  <c r="T394" i="11" s="1"/>
  <c r="V394" i="18"/>
  <c r="W394" i="18" s="1"/>
  <c r="AF332" i="18"/>
  <c r="AB332" i="18"/>
  <c r="Z333" i="18" s="1"/>
  <c r="AD332" i="18"/>
  <c r="AA332" i="18"/>
  <c r="Y333" i="18" s="1"/>
  <c r="AI333" i="18"/>
  <c r="AE332" i="18"/>
  <c r="T333" i="18"/>
  <c r="AE179" i="21"/>
  <c r="T180" i="21"/>
  <c r="AI180" i="21"/>
  <c r="AF179" i="21"/>
  <c r="AB179" i="21"/>
  <c r="Z180" i="21" s="1"/>
  <c r="AA179" i="21"/>
  <c r="Y180" i="21" s="1"/>
  <c r="AD179" i="21"/>
  <c r="V334" i="15"/>
  <c r="W334" i="15" s="1"/>
  <c r="T335" i="15" s="1"/>
  <c r="AH209" i="21"/>
  <c r="AJ209" i="21"/>
  <c r="T365" i="18"/>
  <c r="AE364" i="18"/>
  <c r="AF364" i="18"/>
  <c r="AI365" i="18"/>
  <c r="AA364" i="18"/>
  <c r="Y365" i="18" s="1"/>
  <c r="AB364" i="18"/>
  <c r="Z365" i="18" s="1"/>
  <c r="AD364" i="18"/>
  <c r="V456" i="11"/>
  <c r="W456" i="11" s="1"/>
  <c r="AF456" i="11" s="1"/>
  <c r="V150" i="11"/>
  <c r="W150" i="11" s="1"/>
  <c r="AF150" i="11" s="1"/>
  <c r="AE180" i="18"/>
  <c r="AD180" i="18"/>
  <c r="T181" i="18"/>
  <c r="AB180" i="18"/>
  <c r="Z181" i="18" s="1"/>
  <c r="AA180" i="18"/>
  <c r="Y181" i="18" s="1"/>
  <c r="AI181" i="18"/>
  <c r="AF180" i="18"/>
  <c r="AH393" i="21"/>
  <c r="AJ393" i="21"/>
  <c r="V332" i="21"/>
  <c r="W332" i="21" s="1"/>
  <c r="V363" i="21"/>
  <c r="W363" i="21" s="1"/>
  <c r="AK150" i="18"/>
  <c r="V208" i="18"/>
  <c r="W208" i="18" s="1"/>
  <c r="V182" i="15"/>
  <c r="W182" i="15" s="1"/>
  <c r="AD182" i="15" s="1"/>
  <c r="V23" i="15"/>
  <c r="W23" i="15" s="1"/>
  <c r="AB23" i="15" s="1"/>
  <c r="Z24" i="15" s="1"/>
  <c r="V151" i="18"/>
  <c r="W151" i="18" s="1"/>
  <c r="U394" i="21"/>
  <c r="AG394" i="21" s="1"/>
  <c r="U210" i="21"/>
  <c r="AG210" i="21" s="1"/>
  <c r="AK23" i="18"/>
  <c r="AK22" i="15"/>
  <c r="AK392" i="15"/>
  <c r="AG215" i="11"/>
  <c r="AG219" i="11"/>
  <c r="AG217" i="11"/>
  <c r="U364" i="15"/>
  <c r="AG364" i="15" s="1"/>
  <c r="AH333" i="11"/>
  <c r="AJ333" i="11"/>
  <c r="AG185" i="15"/>
  <c r="AG189" i="15"/>
  <c r="AG187" i="15"/>
  <c r="AG463" i="11"/>
  <c r="AG459" i="11"/>
  <c r="AG461" i="11"/>
  <c r="V210" i="15"/>
  <c r="W210" i="15" s="1"/>
  <c r="V22" i="11"/>
  <c r="W22" i="11" s="1"/>
  <c r="V24" i="18"/>
  <c r="W24" i="18" s="1"/>
  <c r="U334" i="11"/>
  <c r="AG334" i="11" s="1"/>
  <c r="AG27" i="18"/>
  <c r="AG31" i="18"/>
  <c r="AG29" i="18"/>
  <c r="AE29" i="21"/>
  <c r="AE27" i="21"/>
  <c r="AE31" i="21"/>
  <c r="AK392" i="11"/>
  <c r="AE455" i="15"/>
  <c r="AF455" i="15"/>
  <c r="AI456" i="15"/>
  <c r="T456" i="15"/>
  <c r="AD455" i="15"/>
  <c r="AB455" i="15"/>
  <c r="Z456" i="15" s="1"/>
  <c r="AA455" i="15"/>
  <c r="Y456" i="15" s="1"/>
  <c r="V151" i="15"/>
  <c r="W151" i="15" s="1"/>
  <c r="V212" i="11"/>
  <c r="W212" i="11" s="1"/>
  <c r="AF31" i="21" l="1"/>
  <c r="AF29" i="21"/>
  <c r="AK331" i="21"/>
  <c r="AK211" i="11"/>
  <c r="AK362" i="21"/>
  <c r="AD27" i="21"/>
  <c r="AH24" i="21"/>
  <c r="AH31" i="21" s="1"/>
  <c r="AE455" i="21"/>
  <c r="AJ455" i="21" s="1"/>
  <c r="AK333" i="15"/>
  <c r="AJ24" i="21"/>
  <c r="AJ31" i="21" s="1"/>
  <c r="AD31" i="21"/>
  <c r="AK455" i="11"/>
  <c r="AF393" i="15"/>
  <c r="AD363" i="11"/>
  <c r="AK454" i="21"/>
  <c r="AK21" i="11"/>
  <c r="AD150" i="11"/>
  <c r="AA150" i="11"/>
  <c r="Y151" i="11" s="1"/>
  <c r="AK150" i="15"/>
  <c r="T456" i="18"/>
  <c r="U456" i="18" s="1"/>
  <c r="AG456" i="18" s="1"/>
  <c r="AF393" i="11"/>
  <c r="AE393" i="11"/>
  <c r="AI394" i="15"/>
  <c r="AI456" i="21"/>
  <c r="AI459" i="21" s="1"/>
  <c r="AK454" i="18"/>
  <c r="AA363" i="11"/>
  <c r="Y364" i="11" s="1"/>
  <c r="AB363" i="11"/>
  <c r="Z364" i="11" s="1"/>
  <c r="AH363" i="15"/>
  <c r="T394" i="15"/>
  <c r="U394" i="15" s="1"/>
  <c r="AG394" i="15" s="1"/>
  <c r="AA393" i="15"/>
  <c r="Y394" i="15" s="1"/>
  <c r="AE363" i="11"/>
  <c r="AF363" i="11"/>
  <c r="AI364" i="11"/>
  <c r="AA455" i="21"/>
  <c r="Y456" i="21" s="1"/>
  <c r="AF182" i="15"/>
  <c r="AF185" i="15" s="1"/>
  <c r="AI151" i="11"/>
  <c r="AH180" i="11"/>
  <c r="AK180" i="11" s="1"/>
  <c r="AA456" i="11"/>
  <c r="T456" i="21"/>
  <c r="U456" i="21" s="1"/>
  <c r="AG456" i="21" s="1"/>
  <c r="AF455" i="21"/>
  <c r="AB393" i="11"/>
  <c r="Z394" i="11" s="1"/>
  <c r="AE393" i="15"/>
  <c r="AB334" i="15"/>
  <c r="Z335" i="15" s="1"/>
  <c r="AE456" i="11"/>
  <c r="AE459" i="11" s="1"/>
  <c r="AF455" i="18"/>
  <c r="AD150" i="21"/>
  <c r="AA393" i="11"/>
  <c r="Y394" i="11" s="1"/>
  <c r="AI456" i="18"/>
  <c r="AI461" i="18" s="1"/>
  <c r="AJ363" i="15"/>
  <c r="AE150" i="21"/>
  <c r="AD334" i="15"/>
  <c r="AK149" i="21"/>
  <c r="AI335" i="15"/>
  <c r="AI342" i="15" s="1"/>
  <c r="AI24" i="15"/>
  <c r="AI27" i="15" s="1"/>
  <c r="AE334" i="15"/>
  <c r="AF334" i="15"/>
  <c r="AB150" i="11"/>
  <c r="Z151" i="11" s="1"/>
  <c r="AA23" i="15"/>
  <c r="Y24" i="15" s="1"/>
  <c r="AE150" i="11"/>
  <c r="AE23" i="15"/>
  <c r="T151" i="11"/>
  <c r="U151" i="11" s="1"/>
  <c r="AG151" i="11" s="1"/>
  <c r="T151" i="21"/>
  <c r="U151" i="21" s="1"/>
  <c r="AG151" i="21" s="1"/>
  <c r="AA150" i="21"/>
  <c r="Y151" i="21" s="1"/>
  <c r="AF150" i="21"/>
  <c r="AD455" i="18"/>
  <c r="AJ455" i="18" s="1"/>
  <c r="AF23" i="15"/>
  <c r="AA334" i="15"/>
  <c r="Y335" i="15" s="1"/>
  <c r="AA455" i="18"/>
  <c r="Y456" i="18" s="1"/>
  <c r="AI151" i="21"/>
  <c r="AB455" i="18"/>
  <c r="Z456" i="18" s="1"/>
  <c r="T24" i="15"/>
  <c r="U24" i="15" s="1"/>
  <c r="AG24" i="15" s="1"/>
  <c r="AG31" i="15" s="1"/>
  <c r="AD456" i="11"/>
  <c r="AD461" i="11" s="1"/>
  <c r="AB455" i="21"/>
  <c r="Z456" i="21" s="1"/>
  <c r="AI394" i="11"/>
  <c r="AB393" i="15"/>
  <c r="Z394" i="15" s="1"/>
  <c r="V210" i="21"/>
  <c r="W210" i="21" s="1"/>
  <c r="AF210" i="21" s="1"/>
  <c r="AB456" i="11"/>
  <c r="AD393" i="11"/>
  <c r="AD23" i="15"/>
  <c r="AE182" i="15"/>
  <c r="AJ182" i="15" s="1"/>
  <c r="AB182" i="15"/>
  <c r="AA182" i="15"/>
  <c r="V334" i="11"/>
  <c r="W334" i="11" s="1"/>
  <c r="AB334" i="11" s="1"/>
  <c r="Z335" i="11" s="1"/>
  <c r="V394" i="21"/>
  <c r="W394" i="21" s="1"/>
  <c r="T395" i="21" s="1"/>
  <c r="V364" i="15"/>
  <c r="W364" i="15" s="1"/>
  <c r="AE364" i="15" s="1"/>
  <c r="AD151" i="18"/>
  <c r="AE151" i="18"/>
  <c r="AI152" i="18"/>
  <c r="AF151" i="18"/>
  <c r="AB151" i="18"/>
  <c r="Z152" i="18" s="1"/>
  <c r="AA151" i="18"/>
  <c r="Y152" i="18" s="1"/>
  <c r="T152" i="18"/>
  <c r="AH179" i="21"/>
  <c r="AJ179" i="21"/>
  <c r="T395" i="18"/>
  <c r="AE394" i="18"/>
  <c r="AB394" i="18"/>
  <c r="Z395" i="18" s="1"/>
  <c r="AI395" i="18"/>
  <c r="AA394" i="18"/>
  <c r="Y395" i="18" s="1"/>
  <c r="AD394" i="18"/>
  <c r="AF394" i="18"/>
  <c r="AK393" i="21"/>
  <c r="AI370" i="18"/>
  <c r="AI368" i="18"/>
  <c r="AI372" i="18"/>
  <c r="AE208" i="18"/>
  <c r="AD208" i="18"/>
  <c r="AB208" i="18"/>
  <c r="Z209" i="18" s="1"/>
  <c r="AA208" i="18"/>
  <c r="Y209" i="18" s="1"/>
  <c r="T209" i="18"/>
  <c r="AI209" i="18"/>
  <c r="AF208" i="18"/>
  <c r="AK209" i="21"/>
  <c r="AH332" i="18"/>
  <c r="AJ332" i="18"/>
  <c r="U365" i="18"/>
  <c r="AG365" i="18" s="1"/>
  <c r="U180" i="21"/>
  <c r="AG180" i="21" s="1"/>
  <c r="V181" i="11"/>
  <c r="W181" i="11" s="1"/>
  <c r="AI182" i="11" s="1"/>
  <c r="T364" i="21"/>
  <c r="AE363" i="21"/>
  <c r="AF363" i="21"/>
  <c r="AI364" i="21"/>
  <c r="AD363" i="21"/>
  <c r="AA363" i="21"/>
  <c r="Y364" i="21" s="1"/>
  <c r="AB363" i="21"/>
  <c r="Z364" i="21" s="1"/>
  <c r="U181" i="18"/>
  <c r="AG181" i="18" s="1"/>
  <c r="AH364" i="18"/>
  <c r="AJ364" i="18"/>
  <c r="AE332" i="21"/>
  <c r="AI333" i="21"/>
  <c r="AB332" i="21"/>
  <c r="Z333" i="21" s="1"/>
  <c r="AA332" i="21"/>
  <c r="Y333" i="21" s="1"/>
  <c r="T333" i="21"/>
  <c r="AD332" i="21"/>
  <c r="AF332" i="21"/>
  <c r="AH180" i="18"/>
  <c r="AJ180" i="18"/>
  <c r="U333" i="18"/>
  <c r="AG333" i="18" s="1"/>
  <c r="U394" i="11"/>
  <c r="AG394" i="11" s="1"/>
  <c r="AH455" i="15"/>
  <c r="AJ455" i="15"/>
  <c r="AF22" i="11"/>
  <c r="AE22" i="11"/>
  <c r="AD22" i="11"/>
  <c r="T23" i="11"/>
  <c r="AI23" i="11"/>
  <c r="AB22" i="11"/>
  <c r="Z23" i="11" s="1"/>
  <c r="AA22" i="11"/>
  <c r="Y23" i="11" s="1"/>
  <c r="AI461" i="15"/>
  <c r="AI459" i="15"/>
  <c r="AI463" i="15"/>
  <c r="AK333" i="11"/>
  <c r="AB24" i="18"/>
  <c r="AA24" i="18"/>
  <c r="AD24" i="18"/>
  <c r="AF24" i="18"/>
  <c r="AE24" i="18"/>
  <c r="U456" i="15"/>
  <c r="AG456" i="15" s="1"/>
  <c r="U364" i="11"/>
  <c r="AG364" i="11" s="1"/>
  <c r="AD185" i="15"/>
  <c r="AD189" i="15"/>
  <c r="AD187" i="15"/>
  <c r="U335" i="15"/>
  <c r="AG335" i="15" s="1"/>
  <c r="AB212" i="11"/>
  <c r="AE212" i="11"/>
  <c r="AD212" i="11"/>
  <c r="AF212" i="11"/>
  <c r="AA212" i="11"/>
  <c r="AD210" i="15"/>
  <c r="AI211" i="15"/>
  <c r="AB210" i="15"/>
  <c r="Z211" i="15" s="1"/>
  <c r="AA210" i="15"/>
  <c r="Y211" i="15" s="1"/>
  <c r="AF210" i="15"/>
  <c r="AE210" i="15"/>
  <c r="T211" i="15"/>
  <c r="AF461" i="11"/>
  <c r="AF459" i="11"/>
  <c r="AF463" i="11"/>
  <c r="AA151" i="15"/>
  <c r="Y152" i="15" s="1"/>
  <c r="AI152" i="15"/>
  <c r="T152" i="15"/>
  <c r="AE151" i="15"/>
  <c r="AF151" i="15"/>
  <c r="AB151" i="15"/>
  <c r="Z152" i="15" s="1"/>
  <c r="AD151" i="15"/>
  <c r="AJ29" i="21" l="1"/>
  <c r="AJ363" i="11"/>
  <c r="AH27" i="21"/>
  <c r="AH455" i="21"/>
  <c r="AK455" i="21" s="1"/>
  <c r="AI338" i="15"/>
  <c r="AK24" i="21"/>
  <c r="AK29" i="21" s="1"/>
  <c r="AH29" i="21"/>
  <c r="AI29" i="15"/>
  <c r="AI31" i="15"/>
  <c r="AK363" i="15"/>
  <c r="AF364" i="15"/>
  <c r="AJ27" i="21"/>
  <c r="AE463" i="11"/>
  <c r="AE461" i="11"/>
  <c r="AI340" i="15"/>
  <c r="AH393" i="15"/>
  <c r="AH363" i="11"/>
  <c r="AA334" i="11"/>
  <c r="Y335" i="11" s="1"/>
  <c r="AH150" i="11"/>
  <c r="AI463" i="21"/>
  <c r="AJ393" i="15"/>
  <c r="AE187" i="15"/>
  <c r="AI335" i="11"/>
  <c r="AI340" i="11" s="1"/>
  <c r="AF189" i="15"/>
  <c r="AI461" i="21"/>
  <c r="AJ456" i="11"/>
  <c r="AJ461" i="11" s="1"/>
  <c r="AE185" i="15"/>
  <c r="AD459" i="11"/>
  <c r="AH393" i="11"/>
  <c r="AF334" i="11"/>
  <c r="AJ393" i="11"/>
  <c r="AJ150" i="11"/>
  <c r="AF187" i="15"/>
  <c r="AD463" i="11"/>
  <c r="AH334" i="15"/>
  <c r="AI459" i="18"/>
  <c r="AJ334" i="15"/>
  <c r="AI463" i="18"/>
  <c r="AH456" i="11"/>
  <c r="AH461" i="11" s="1"/>
  <c r="AH150" i="21"/>
  <c r="AD334" i="11"/>
  <c r="AH23" i="15"/>
  <c r="AJ150" i="21"/>
  <c r="AJ23" i="15"/>
  <c r="AH455" i="18"/>
  <c r="AK455" i="18" s="1"/>
  <c r="AA364" i="15"/>
  <c r="Y365" i="15" s="1"/>
  <c r="AH182" i="15"/>
  <c r="AK182" i="15" s="1"/>
  <c r="AI365" i="15"/>
  <c r="AI368" i="15" s="1"/>
  <c r="AE189" i="15"/>
  <c r="AB364" i="15"/>
  <c r="Z365" i="15" s="1"/>
  <c r="AE181" i="11"/>
  <c r="AB210" i="21"/>
  <c r="Z211" i="21" s="1"/>
  <c r="AA181" i="11"/>
  <c r="Y182" i="11" s="1"/>
  <c r="T365" i="15"/>
  <c r="U365" i="15" s="1"/>
  <c r="AG365" i="15" s="1"/>
  <c r="AI211" i="21"/>
  <c r="AB181" i="11"/>
  <c r="Z182" i="11" s="1"/>
  <c r="T211" i="21"/>
  <c r="U211" i="21" s="1"/>
  <c r="AG211" i="21" s="1"/>
  <c r="AA210" i="21"/>
  <c r="Y211" i="21" s="1"/>
  <c r="AE210" i="21"/>
  <c r="AD364" i="15"/>
  <c r="AJ364" i="15" s="1"/>
  <c r="AD210" i="21"/>
  <c r="V333" i="18"/>
  <c r="W333" i="18" s="1"/>
  <c r="AE333" i="18" s="1"/>
  <c r="AB394" i="21"/>
  <c r="Z395" i="21" s="1"/>
  <c r="AA394" i="21"/>
  <c r="Y395" i="21" s="1"/>
  <c r="AE334" i="11"/>
  <c r="AF394" i="21"/>
  <c r="T335" i="11"/>
  <c r="U335" i="11" s="1"/>
  <c r="AG335" i="11" s="1"/>
  <c r="T182" i="11"/>
  <c r="U182" i="11" s="1"/>
  <c r="AG182" i="11" s="1"/>
  <c r="AI395" i="21"/>
  <c r="AI400" i="21" s="1"/>
  <c r="AE394" i="21"/>
  <c r="AD394" i="21"/>
  <c r="V456" i="18"/>
  <c r="W456" i="18" s="1"/>
  <c r="AB456" i="18" s="1"/>
  <c r="AD181" i="11"/>
  <c r="V181" i="18"/>
  <c r="W181" i="18" s="1"/>
  <c r="AB181" i="18" s="1"/>
  <c r="Z182" i="18" s="1"/>
  <c r="V180" i="21"/>
  <c r="W180" i="21" s="1"/>
  <c r="AF180" i="21" s="1"/>
  <c r="AJ151" i="18"/>
  <c r="V24" i="15"/>
  <c r="W24" i="15" s="1"/>
  <c r="AE24" i="15" s="1"/>
  <c r="V364" i="11"/>
  <c r="W364" i="11" s="1"/>
  <c r="T365" i="11" s="1"/>
  <c r="V394" i="15"/>
  <c r="W394" i="15" s="1"/>
  <c r="T395" i="15" s="1"/>
  <c r="AK364" i="18"/>
  <c r="AF181" i="11"/>
  <c r="V456" i="21"/>
  <c r="W456" i="21" s="1"/>
  <c r="AE456" i="21" s="1"/>
  <c r="AI157" i="18"/>
  <c r="AI159" i="18"/>
  <c r="AI155" i="18"/>
  <c r="AH332" i="21"/>
  <c r="AJ332" i="21"/>
  <c r="AG463" i="18"/>
  <c r="AG461" i="18"/>
  <c r="AG459" i="18"/>
  <c r="U395" i="18"/>
  <c r="AG395" i="18" s="1"/>
  <c r="AJ208" i="18"/>
  <c r="AH208" i="18"/>
  <c r="AH151" i="18"/>
  <c r="U395" i="21"/>
  <c r="AG395" i="21" s="1"/>
  <c r="U364" i="21"/>
  <c r="AG364" i="21" s="1"/>
  <c r="AK179" i="21"/>
  <c r="V394" i="11"/>
  <c r="W394" i="11" s="1"/>
  <c r="T395" i="11" s="1"/>
  <c r="V151" i="21"/>
  <c r="W151" i="21" s="1"/>
  <c r="V365" i="18"/>
  <c r="W365" i="18" s="1"/>
  <c r="AG463" i="21"/>
  <c r="AG459" i="21"/>
  <c r="AG461" i="21"/>
  <c r="AH394" i="18"/>
  <c r="AJ394" i="18"/>
  <c r="U152" i="18"/>
  <c r="AG152" i="18" s="1"/>
  <c r="AG372" i="18"/>
  <c r="AG370" i="18"/>
  <c r="AG368" i="18"/>
  <c r="U333" i="21"/>
  <c r="AG333" i="21" s="1"/>
  <c r="AK332" i="18"/>
  <c r="AI400" i="18"/>
  <c r="AI398" i="18"/>
  <c r="AI402" i="18"/>
  <c r="AK180" i="18"/>
  <c r="AH363" i="21"/>
  <c r="AJ363" i="21"/>
  <c r="U209" i="18"/>
  <c r="AG209" i="18" s="1"/>
  <c r="AF217" i="11"/>
  <c r="AF215" i="11"/>
  <c r="AF219" i="11"/>
  <c r="AG342" i="15"/>
  <c r="AG340" i="15"/>
  <c r="AG338" i="15"/>
  <c r="AJ187" i="15"/>
  <c r="AJ185" i="15"/>
  <c r="AJ189" i="15"/>
  <c r="AG463" i="15"/>
  <c r="AG459" i="15"/>
  <c r="AG461" i="15"/>
  <c r="AH212" i="11"/>
  <c r="AD215" i="11"/>
  <c r="AD219" i="11"/>
  <c r="AD217" i="11"/>
  <c r="AJ212" i="11"/>
  <c r="U211" i="15"/>
  <c r="AG211" i="15" s="1"/>
  <c r="AE29" i="18"/>
  <c r="AE31" i="18"/>
  <c r="AE27" i="18"/>
  <c r="AE215" i="11"/>
  <c r="AE217" i="11"/>
  <c r="AE219" i="11"/>
  <c r="AK455" i="15"/>
  <c r="AH151" i="15"/>
  <c r="AJ151" i="15"/>
  <c r="AF31" i="18"/>
  <c r="AF27" i="18"/>
  <c r="AF29" i="18"/>
  <c r="AG29" i="15"/>
  <c r="AG27" i="15"/>
  <c r="U23" i="11"/>
  <c r="AG23" i="11" s="1"/>
  <c r="AD27" i="18"/>
  <c r="AH24" i="18"/>
  <c r="AD31" i="18"/>
  <c r="AD29" i="18"/>
  <c r="AJ24" i="18"/>
  <c r="AH210" i="15"/>
  <c r="AJ210" i="15"/>
  <c r="AH22" i="11"/>
  <c r="AJ22" i="11"/>
  <c r="U152" i="15"/>
  <c r="AG152" i="15" s="1"/>
  <c r="AI157" i="15"/>
  <c r="AI155" i="15"/>
  <c r="AI159" i="15"/>
  <c r="V335" i="15"/>
  <c r="W335" i="15" s="1"/>
  <c r="AI187" i="11"/>
  <c r="AI185" i="11"/>
  <c r="AI189" i="11"/>
  <c r="V456" i="15"/>
  <c r="W456" i="15" s="1"/>
  <c r="V151" i="11"/>
  <c r="W151" i="11" s="1"/>
  <c r="AK31" i="21" l="1"/>
  <c r="AK27" i="21"/>
  <c r="AI372" i="15"/>
  <c r="AJ463" i="11"/>
  <c r="AK363" i="11"/>
  <c r="AJ459" i="11"/>
  <c r="AI338" i="11"/>
  <c r="AH189" i="15"/>
  <c r="AI370" i="15"/>
  <c r="AK150" i="11"/>
  <c r="AI342" i="11"/>
  <c r="AK393" i="15"/>
  <c r="AK150" i="21"/>
  <c r="AK393" i="11"/>
  <c r="AH185" i="15"/>
  <c r="AH187" i="15"/>
  <c r="AH334" i="11"/>
  <c r="AK334" i="15"/>
  <c r="AK23" i="15"/>
  <c r="AA364" i="11"/>
  <c r="Y365" i="11" s="1"/>
  <c r="AF24" i="15"/>
  <c r="AF31" i="15" s="1"/>
  <c r="AA24" i="15"/>
  <c r="T334" i="18"/>
  <c r="U334" i="18" s="1"/>
  <c r="AG334" i="18" s="1"/>
  <c r="AB333" i="18"/>
  <c r="Z334" i="18" s="1"/>
  <c r="AH459" i="11"/>
  <c r="AK456" i="11"/>
  <c r="AK459" i="11" s="1"/>
  <c r="AH364" i="15"/>
  <c r="AK364" i="15" s="1"/>
  <c r="AH463" i="11"/>
  <c r="AH181" i="11"/>
  <c r="AF394" i="11"/>
  <c r="AD364" i="11"/>
  <c r="AB364" i="11"/>
  <c r="Z365" i="11" s="1"/>
  <c r="AE394" i="11"/>
  <c r="AE364" i="11"/>
  <c r="AI365" i="11"/>
  <c r="AI372" i="11" s="1"/>
  <c r="AA333" i="18"/>
  <c r="Y334" i="18" s="1"/>
  <c r="AH210" i="21"/>
  <c r="AA394" i="15"/>
  <c r="Y395" i="15" s="1"/>
  <c r="AI395" i="15"/>
  <c r="AI398" i="15" s="1"/>
  <c r="AJ181" i="11"/>
  <c r="AA181" i="18"/>
  <c r="Y182" i="18" s="1"/>
  <c r="AI182" i="18"/>
  <c r="AI189" i="18" s="1"/>
  <c r="AB394" i="11"/>
  <c r="Z395" i="11" s="1"/>
  <c r="AI395" i="11"/>
  <c r="AI398" i="11" s="1"/>
  <c r="AD24" i="15"/>
  <c r="AD27" i="15" s="1"/>
  <c r="AD333" i="18"/>
  <c r="AJ333" i="18" s="1"/>
  <c r="AB24" i="15"/>
  <c r="AI334" i="18"/>
  <c r="AF333" i="18"/>
  <c r="AD394" i="11"/>
  <c r="AD394" i="15"/>
  <c r="AI181" i="21"/>
  <c r="T181" i="21"/>
  <c r="U181" i="21" s="1"/>
  <c r="AG181" i="21" s="1"/>
  <c r="AJ210" i="21"/>
  <c r="AA456" i="21"/>
  <c r="AB394" i="15"/>
  <c r="Z395" i="15" s="1"/>
  <c r="AE394" i="15"/>
  <c r="AB180" i="21"/>
  <c r="Z181" i="21" s="1"/>
  <c r="AJ394" i="21"/>
  <c r="AF394" i="15"/>
  <c r="AB456" i="21"/>
  <c r="AF456" i="18"/>
  <c r="AF459" i="18" s="1"/>
  <c r="AF456" i="21"/>
  <c r="AF463" i="21" s="1"/>
  <c r="AD456" i="21"/>
  <c r="AD461" i="21" s="1"/>
  <c r="AF181" i="18"/>
  <c r="AI402" i="21"/>
  <c r="AF364" i="11"/>
  <c r="AJ334" i="11"/>
  <c r="T182" i="18"/>
  <c r="U182" i="18" s="1"/>
  <c r="AG182" i="18" s="1"/>
  <c r="AH394" i="21"/>
  <c r="AD181" i="18"/>
  <c r="AI398" i="21"/>
  <c r="AA180" i="21"/>
  <c r="Y181" i="21" s="1"/>
  <c r="AE181" i="18"/>
  <c r="AD180" i="21"/>
  <c r="AE456" i="18"/>
  <c r="AE463" i="18" s="1"/>
  <c r="AD456" i="18"/>
  <c r="AD463" i="18" s="1"/>
  <c r="V364" i="21"/>
  <c r="W364" i="21" s="1"/>
  <c r="AI365" i="21" s="1"/>
  <c r="AE180" i="21"/>
  <c r="AA456" i="18"/>
  <c r="AA394" i="11"/>
  <c r="Y395" i="11" s="1"/>
  <c r="AK332" i="21"/>
  <c r="V152" i="18"/>
  <c r="W152" i="18" s="1"/>
  <c r="AF152" i="18" s="1"/>
  <c r="AK151" i="18"/>
  <c r="AK363" i="21"/>
  <c r="V182" i="11"/>
  <c r="W182" i="11" s="1"/>
  <c r="AD182" i="11" s="1"/>
  <c r="V152" i="15"/>
  <c r="W152" i="15" s="1"/>
  <c r="AB152" i="15" s="1"/>
  <c r="V333" i="21"/>
  <c r="W333" i="21" s="1"/>
  <c r="V395" i="21"/>
  <c r="W395" i="21" s="1"/>
  <c r="AG400" i="21"/>
  <c r="AG398" i="21"/>
  <c r="AG402" i="21"/>
  <c r="V395" i="18"/>
  <c r="W395" i="18" s="1"/>
  <c r="V365" i="15"/>
  <c r="W365" i="15" s="1"/>
  <c r="AD365" i="15" s="1"/>
  <c r="V209" i="18"/>
  <c r="W209" i="18" s="1"/>
  <c r="AG159" i="18"/>
  <c r="AG157" i="18"/>
  <c r="AG155" i="18"/>
  <c r="V211" i="21"/>
  <c r="W211" i="21" s="1"/>
  <c r="AG398" i="18"/>
  <c r="AG402" i="18"/>
  <c r="AG400" i="18"/>
  <c r="V23" i="11"/>
  <c r="W23" i="11" s="1"/>
  <c r="AI24" i="11" s="1"/>
  <c r="AB365" i="18"/>
  <c r="AA365" i="18"/>
  <c r="AF365" i="18"/>
  <c r="AD365" i="18"/>
  <c r="AE365" i="18"/>
  <c r="V335" i="11"/>
  <c r="W335" i="11" s="1"/>
  <c r="AE335" i="11" s="1"/>
  <c r="AK394" i="18"/>
  <c r="AB151" i="21"/>
  <c r="Z152" i="21" s="1"/>
  <c r="AA151" i="21"/>
  <c r="Y152" i="21" s="1"/>
  <c r="AF151" i="21"/>
  <c r="AD151" i="21"/>
  <c r="AE151" i="21"/>
  <c r="T152" i="21"/>
  <c r="AI152" i="21"/>
  <c r="AE461" i="21"/>
  <c r="AE459" i="21"/>
  <c r="AE463" i="21"/>
  <c r="AK208" i="18"/>
  <c r="AK151" i="15"/>
  <c r="AJ219" i="11"/>
  <c r="AJ217" i="11"/>
  <c r="AJ215" i="11"/>
  <c r="AJ27" i="18"/>
  <c r="AJ31" i="18"/>
  <c r="AJ29" i="18"/>
  <c r="U395" i="15"/>
  <c r="AG395" i="15" s="1"/>
  <c r="AD335" i="15"/>
  <c r="AF335" i="15"/>
  <c r="AE335" i="15"/>
  <c r="AB335" i="15"/>
  <c r="AA335" i="15"/>
  <c r="AK212" i="11"/>
  <c r="AH219" i="11"/>
  <c r="AH215" i="11"/>
  <c r="AH217" i="11"/>
  <c r="AH31" i="18"/>
  <c r="AK24" i="18"/>
  <c r="AH29" i="18"/>
  <c r="AH27" i="18"/>
  <c r="AE29" i="15"/>
  <c r="AE27" i="15"/>
  <c r="AE31" i="15"/>
  <c r="V211" i="15"/>
  <c r="W211" i="15" s="1"/>
  <c r="AK210" i="15"/>
  <c r="U365" i="11"/>
  <c r="AG365" i="11" s="1"/>
  <c r="AG187" i="11"/>
  <c r="AG189" i="11"/>
  <c r="AG185" i="11"/>
  <c r="AK189" i="15"/>
  <c r="AK187" i="15"/>
  <c r="AK185" i="15"/>
  <c r="AG340" i="11"/>
  <c r="AG342" i="11"/>
  <c r="AG338" i="11"/>
  <c r="AG368" i="15"/>
  <c r="AG372" i="15"/>
  <c r="AG370" i="15"/>
  <c r="AG155" i="15"/>
  <c r="AG159" i="15"/>
  <c r="AG157" i="15"/>
  <c r="U395" i="11"/>
  <c r="AG395" i="11" s="1"/>
  <c r="AE151" i="11"/>
  <c r="AI152" i="11"/>
  <c r="AA151" i="11"/>
  <c r="Y152" i="11" s="1"/>
  <c r="T152" i="11"/>
  <c r="AB151" i="11"/>
  <c r="Z152" i="11" s="1"/>
  <c r="AF151" i="11"/>
  <c r="AD151" i="11"/>
  <c r="AK22" i="11"/>
  <c r="AB456" i="15"/>
  <c r="AA456" i="15"/>
  <c r="AE456" i="15"/>
  <c r="AF456" i="15"/>
  <c r="AD456" i="15"/>
  <c r="AM164" i="15" l="1"/>
  <c r="AM162" i="15"/>
  <c r="AM6" i="21"/>
  <c r="AM4" i="21"/>
  <c r="AF29" i="15"/>
  <c r="AJ364" i="11"/>
  <c r="AF27" i="15"/>
  <c r="AK463" i="11"/>
  <c r="AB182" i="11"/>
  <c r="AI370" i="11"/>
  <c r="AK461" i="11"/>
  <c r="AI185" i="18"/>
  <c r="AH24" i="15"/>
  <c r="AH27" i="15" s="1"/>
  <c r="AF182" i="11"/>
  <c r="AF189" i="11" s="1"/>
  <c r="AD31" i="15"/>
  <c r="AI402" i="15"/>
  <c r="AD29" i="15"/>
  <c r="AK334" i="11"/>
  <c r="AI400" i="11"/>
  <c r="AH394" i="11"/>
  <c r="AI402" i="11"/>
  <c r="AJ394" i="11"/>
  <c r="AI400" i="15"/>
  <c r="AJ394" i="15"/>
  <c r="AE459" i="18"/>
  <c r="AK181" i="11"/>
  <c r="AD459" i="21"/>
  <c r="AH364" i="11"/>
  <c r="AH394" i="15"/>
  <c r="AE152" i="15"/>
  <c r="AE155" i="15" s="1"/>
  <c r="AJ181" i="18"/>
  <c r="AI368" i="11"/>
  <c r="AK210" i="21"/>
  <c r="AJ24" i="15"/>
  <c r="AJ29" i="15" s="1"/>
  <c r="AF461" i="18"/>
  <c r="AF463" i="18"/>
  <c r="AE461" i="18"/>
  <c r="AF152" i="15"/>
  <c r="AF159" i="15" s="1"/>
  <c r="AD152" i="18"/>
  <c r="AD159" i="18" s="1"/>
  <c r="AH333" i="18"/>
  <c r="AK333" i="18" s="1"/>
  <c r="AF364" i="21"/>
  <c r="AI187" i="18"/>
  <c r="AA182" i="11"/>
  <c r="AF461" i="21"/>
  <c r="AD364" i="21"/>
  <c r="AE182" i="11"/>
  <c r="AH456" i="21"/>
  <c r="AH461" i="21" s="1"/>
  <c r="AF459" i="21"/>
  <c r="AB364" i="21"/>
  <c r="Z365" i="21" s="1"/>
  <c r="AJ456" i="21"/>
  <c r="AJ463" i="21" s="1"/>
  <c r="AD463" i="21"/>
  <c r="AH180" i="21"/>
  <c r="AH181" i="18"/>
  <c r="AK394" i="21"/>
  <c r="AD461" i="18"/>
  <c r="AH456" i="18"/>
  <c r="AH461" i="18" s="1"/>
  <c r="AB152" i="18"/>
  <c r="AA364" i="21"/>
  <c r="Y365" i="21" s="1"/>
  <c r="AE152" i="18"/>
  <c r="T365" i="21"/>
  <c r="U365" i="21" s="1"/>
  <c r="AG365" i="21" s="1"/>
  <c r="AA152" i="18"/>
  <c r="AD459" i="18"/>
  <c r="AJ456" i="18"/>
  <c r="AJ463" i="18" s="1"/>
  <c r="AA152" i="15"/>
  <c r="AJ180" i="21"/>
  <c r="AA365" i="15"/>
  <c r="AB365" i="15"/>
  <c r="AE365" i="15"/>
  <c r="AE368" i="15" s="1"/>
  <c r="AF365" i="15"/>
  <c r="AF372" i="15" s="1"/>
  <c r="AE364" i="21"/>
  <c r="AB335" i="11"/>
  <c r="T24" i="11"/>
  <c r="U24" i="11" s="1"/>
  <c r="AG24" i="11" s="1"/>
  <c r="AA23" i="11"/>
  <c r="Y24" i="11" s="1"/>
  <c r="AD23" i="11"/>
  <c r="AF335" i="11"/>
  <c r="AF342" i="11" s="1"/>
  <c r="AB23" i="11"/>
  <c r="Z24" i="11" s="1"/>
  <c r="AD152" i="15"/>
  <c r="AD157" i="15" s="1"/>
  <c r="AE23" i="11"/>
  <c r="AA335" i="11"/>
  <c r="AF23" i="11"/>
  <c r="V182" i="18"/>
  <c r="W182" i="18" s="1"/>
  <c r="AA182" i="18" s="1"/>
  <c r="V334" i="18"/>
  <c r="W334" i="18" s="1"/>
  <c r="AF334" i="18" s="1"/>
  <c r="AA211" i="21"/>
  <c r="Y212" i="21" s="1"/>
  <c r="AF211" i="21"/>
  <c r="AE211" i="21"/>
  <c r="T212" i="21"/>
  <c r="AD211" i="21"/>
  <c r="AI212" i="21"/>
  <c r="AB211" i="21"/>
  <c r="Z212" i="21" s="1"/>
  <c r="V365" i="11"/>
  <c r="W365" i="11" s="1"/>
  <c r="AA365" i="11" s="1"/>
  <c r="V181" i="21"/>
  <c r="W181" i="21" s="1"/>
  <c r="T334" i="21"/>
  <c r="AF333" i="21"/>
  <c r="AE333" i="21"/>
  <c r="AB333" i="21"/>
  <c r="Z334" i="21" s="1"/>
  <c r="AA333" i="21"/>
  <c r="Y334" i="21" s="1"/>
  <c r="AD333" i="21"/>
  <c r="AI334" i="21"/>
  <c r="V395" i="15"/>
  <c r="W395" i="15" s="1"/>
  <c r="AB395" i="15" s="1"/>
  <c r="AD335" i="11"/>
  <c r="AD338" i="11" s="1"/>
  <c r="AI159" i="21"/>
  <c r="AI155" i="21"/>
  <c r="AI157" i="21"/>
  <c r="AF157" i="18"/>
  <c r="AF155" i="18"/>
  <c r="AF159" i="18"/>
  <c r="AI372" i="21"/>
  <c r="AI368" i="21"/>
  <c r="AI370" i="21"/>
  <c r="U152" i="21"/>
  <c r="AG152" i="21" s="1"/>
  <c r="AD395" i="18"/>
  <c r="AA395" i="18"/>
  <c r="AB395" i="18"/>
  <c r="AF395" i="18"/>
  <c r="AE395" i="18"/>
  <c r="AE368" i="18"/>
  <c r="AE372" i="18"/>
  <c r="AE370" i="18"/>
  <c r="T210" i="18"/>
  <c r="AE209" i="18"/>
  <c r="AB209" i="18"/>
  <c r="Z210" i="18" s="1"/>
  <c r="AD209" i="18"/>
  <c r="AF209" i="18"/>
  <c r="AI210" i="18"/>
  <c r="AA209" i="18"/>
  <c r="Y210" i="18" s="1"/>
  <c r="AH151" i="21"/>
  <c r="AJ151" i="21"/>
  <c r="AH365" i="18"/>
  <c r="AD370" i="18"/>
  <c r="AD368" i="18"/>
  <c r="AD372" i="18"/>
  <c r="AJ365" i="18"/>
  <c r="AG185" i="18"/>
  <c r="AG189" i="18"/>
  <c r="AG187" i="18"/>
  <c r="AF368" i="18"/>
  <c r="AF372" i="18"/>
  <c r="AF370" i="18"/>
  <c r="AE395" i="21"/>
  <c r="AA395" i="21"/>
  <c r="AD395" i="21"/>
  <c r="AB395" i="21"/>
  <c r="AF395" i="21"/>
  <c r="AD185" i="11"/>
  <c r="AD189" i="11"/>
  <c r="AD187" i="11"/>
  <c r="AB211" i="15"/>
  <c r="Z212" i="15" s="1"/>
  <c r="AA211" i="15"/>
  <c r="Y212" i="15" s="1"/>
  <c r="T212" i="15"/>
  <c r="AF211" i="15"/>
  <c r="AD211" i="15"/>
  <c r="AE211" i="15"/>
  <c r="AI212" i="15"/>
  <c r="AH456" i="15"/>
  <c r="AD463" i="15"/>
  <c r="AD459" i="15"/>
  <c r="AD461" i="15"/>
  <c r="AJ456" i="15"/>
  <c r="AF459" i="15"/>
  <c r="AF463" i="15"/>
  <c r="AF461" i="15"/>
  <c r="U152" i="11"/>
  <c r="AG152" i="11" s="1"/>
  <c r="AE342" i="15"/>
  <c r="AE338" i="15"/>
  <c r="AE340" i="15"/>
  <c r="AE461" i="15"/>
  <c r="AE463" i="15"/>
  <c r="AE459" i="15"/>
  <c r="AK215" i="11"/>
  <c r="AK219" i="11"/>
  <c r="AK217" i="11"/>
  <c r="AF342" i="15"/>
  <c r="AF340" i="15"/>
  <c r="AF338" i="15"/>
  <c r="AI159" i="11"/>
  <c r="AI155" i="11"/>
  <c r="AI157" i="11"/>
  <c r="AG370" i="11"/>
  <c r="AG372" i="11"/>
  <c r="AG368" i="11"/>
  <c r="AH335" i="15"/>
  <c r="AD340" i="15"/>
  <c r="AD342" i="15"/>
  <c r="AD338" i="15"/>
  <c r="AJ335" i="15"/>
  <c r="AD370" i="15"/>
  <c r="AD372" i="15"/>
  <c r="AD368" i="15"/>
  <c r="V395" i="11"/>
  <c r="W395" i="11" s="1"/>
  <c r="AK31" i="18"/>
  <c r="AK29" i="18"/>
  <c r="AK27" i="18"/>
  <c r="AG400" i="15"/>
  <c r="AG398" i="15"/>
  <c r="AG402" i="15"/>
  <c r="AH151" i="11"/>
  <c r="AJ151" i="11"/>
  <c r="AG400" i="11"/>
  <c r="AG398" i="11"/>
  <c r="AG402" i="11"/>
  <c r="AI29" i="11"/>
  <c r="AI27" i="11"/>
  <c r="AI31" i="11"/>
  <c r="AE338" i="11"/>
  <c r="AE340" i="11"/>
  <c r="AE342" i="11"/>
  <c r="AM6" i="18" l="1"/>
  <c r="AM4" i="18"/>
  <c r="AM192" i="11"/>
  <c r="AM194" i="11"/>
  <c r="AM436" i="11"/>
  <c r="AM438" i="11"/>
  <c r="AH31" i="15"/>
  <c r="AF187" i="11"/>
  <c r="AJ364" i="21"/>
  <c r="AF185" i="11"/>
  <c r="AE157" i="15"/>
  <c r="AK364" i="11"/>
  <c r="AE159" i="15"/>
  <c r="AH182" i="11"/>
  <c r="AH189" i="11" s="1"/>
  <c r="AH29" i="15"/>
  <c r="AJ31" i="15"/>
  <c r="AE370" i="15"/>
  <c r="AK24" i="15"/>
  <c r="AK29" i="15" s="1"/>
  <c r="AE372" i="15"/>
  <c r="AJ27" i="15"/>
  <c r="AF370" i="15"/>
  <c r="AJ365" i="15"/>
  <c r="AJ372" i="15" s="1"/>
  <c r="AF368" i="15"/>
  <c r="AF157" i="15"/>
  <c r="AF338" i="11"/>
  <c r="AF340" i="11"/>
  <c r="AH459" i="18"/>
  <c r="AK394" i="15"/>
  <c r="AK394" i="11"/>
  <c r="AD157" i="18"/>
  <c r="AH152" i="18"/>
  <c r="AH157" i="18" s="1"/>
  <c r="AF155" i="15"/>
  <c r="AD155" i="18"/>
  <c r="AJ152" i="18"/>
  <c r="AJ157" i="18" s="1"/>
  <c r="AE187" i="11"/>
  <c r="AE185" i="11"/>
  <c r="AK181" i="18"/>
  <c r="AJ182" i="11"/>
  <c r="AJ189" i="11" s="1"/>
  <c r="AJ461" i="21"/>
  <c r="AE189" i="11"/>
  <c r="AH463" i="18"/>
  <c r="AJ459" i="21"/>
  <c r="AB182" i="18"/>
  <c r="AH365" i="15"/>
  <c r="AH372" i="15" s="1"/>
  <c r="AJ335" i="11"/>
  <c r="AD155" i="15"/>
  <c r="AH23" i="11"/>
  <c r="AK180" i="21"/>
  <c r="AK456" i="18"/>
  <c r="AK461" i="18" s="1"/>
  <c r="AD182" i="18"/>
  <c r="AD189" i="18" s="1"/>
  <c r="AD340" i="11"/>
  <c r="AF182" i="18"/>
  <c r="AF189" i="18" s="1"/>
  <c r="AE157" i="18"/>
  <c r="AE182" i="18"/>
  <c r="AE185" i="18" s="1"/>
  <c r="AE155" i="18"/>
  <c r="AH459" i="21"/>
  <c r="AD342" i="11"/>
  <c r="AE159" i="18"/>
  <c r="AD159" i="15"/>
  <c r="AH463" i="21"/>
  <c r="AE395" i="15"/>
  <c r="AE398" i="15" s="1"/>
  <c r="AK456" i="21"/>
  <c r="AK463" i="21" s="1"/>
  <c r="AD395" i="15"/>
  <c r="AD402" i="15" s="1"/>
  <c r="AJ152" i="15"/>
  <c r="AJ23" i="11"/>
  <c r="AH152" i="15"/>
  <c r="AH155" i="15" s="1"/>
  <c r="AH364" i="21"/>
  <c r="AA334" i="18"/>
  <c r="Y335" i="18" s="1"/>
  <c r="AI335" i="18"/>
  <c r="AI340" i="18" s="1"/>
  <c r="AE365" i="11"/>
  <c r="AE368" i="11" s="1"/>
  <c r="AD334" i="18"/>
  <c r="AJ461" i="18"/>
  <c r="AH335" i="11"/>
  <c r="AH338" i="11" s="1"/>
  <c r="AJ459" i="18"/>
  <c r="T335" i="18"/>
  <c r="U335" i="18" s="1"/>
  <c r="AG335" i="18" s="1"/>
  <c r="AE334" i="18"/>
  <c r="AB334" i="18"/>
  <c r="Z335" i="18" s="1"/>
  <c r="AF395" i="15"/>
  <c r="AF402" i="15" s="1"/>
  <c r="V152" i="11"/>
  <c r="W152" i="11" s="1"/>
  <c r="AD152" i="11" s="1"/>
  <c r="AK151" i="21"/>
  <c r="V365" i="21"/>
  <c r="W365" i="21" s="1"/>
  <c r="AF365" i="21" s="1"/>
  <c r="AA395" i="15"/>
  <c r="U210" i="18"/>
  <c r="AG210" i="18" s="1"/>
  <c r="AF365" i="11"/>
  <c r="AF370" i="11" s="1"/>
  <c r="AD365" i="11"/>
  <c r="AD370" i="11" s="1"/>
  <c r="V152" i="21"/>
  <c r="W152" i="21" s="1"/>
  <c r="AI219" i="21"/>
  <c r="AI215" i="21"/>
  <c r="AI217" i="21"/>
  <c r="AD402" i="21"/>
  <c r="AH395" i="21"/>
  <c r="AD400" i="21"/>
  <c r="AD398" i="21"/>
  <c r="AJ395" i="21"/>
  <c r="AB365" i="11"/>
  <c r="AE402" i="21"/>
  <c r="AE400" i="21"/>
  <c r="AE398" i="21"/>
  <c r="AK365" i="18"/>
  <c r="AH368" i="18"/>
  <c r="AH372" i="18"/>
  <c r="AH370" i="18"/>
  <c r="AE400" i="18"/>
  <c r="AE402" i="18"/>
  <c r="AE398" i="18"/>
  <c r="AG155" i="21"/>
  <c r="AG159" i="21"/>
  <c r="AG157" i="21"/>
  <c r="AH211" i="21"/>
  <c r="AJ211" i="21"/>
  <c r="AF402" i="18"/>
  <c r="AF398" i="18"/>
  <c r="AF400" i="18"/>
  <c r="U212" i="21"/>
  <c r="AG212" i="21" s="1"/>
  <c r="AH209" i="18"/>
  <c r="AJ209" i="18"/>
  <c r="U334" i="21"/>
  <c r="AG334" i="21" s="1"/>
  <c r="T182" i="21"/>
  <c r="AF181" i="21"/>
  <c r="AA181" i="21"/>
  <c r="Y182" i="21" s="1"/>
  <c r="AI182" i="21"/>
  <c r="AD181" i="21"/>
  <c r="AE181" i="21"/>
  <c r="AB181" i="21"/>
  <c r="Z182" i="21" s="1"/>
  <c r="AG368" i="21"/>
  <c r="AG372" i="21"/>
  <c r="AG370" i="21"/>
  <c r="AF398" i="21"/>
  <c r="AF402" i="21"/>
  <c r="AF400" i="21"/>
  <c r="AJ368" i="18"/>
  <c r="AJ370" i="18"/>
  <c r="AJ372" i="18"/>
  <c r="AH395" i="18"/>
  <c r="AD400" i="18"/>
  <c r="AD398" i="18"/>
  <c r="AD402" i="18"/>
  <c r="AJ395" i="18"/>
  <c r="AH333" i="21"/>
  <c r="AJ333" i="21"/>
  <c r="AK151" i="11"/>
  <c r="AI219" i="15"/>
  <c r="AI215" i="15"/>
  <c r="AI217" i="15"/>
  <c r="AE395" i="11"/>
  <c r="AD395" i="11"/>
  <c r="AF395" i="11"/>
  <c r="AA395" i="11"/>
  <c r="AB395" i="11"/>
  <c r="AK335" i="15"/>
  <c r="AH338" i="15"/>
  <c r="AH342" i="15"/>
  <c r="AH340" i="15"/>
  <c r="AH211" i="15"/>
  <c r="AJ211" i="15"/>
  <c r="AJ459" i="15"/>
  <c r="AJ461" i="15"/>
  <c r="AJ463" i="15"/>
  <c r="AG27" i="11"/>
  <c r="AG31" i="11"/>
  <c r="AG29" i="11"/>
  <c r="V24" i="11"/>
  <c r="W24" i="11" s="1"/>
  <c r="U212" i="15"/>
  <c r="AG212" i="15" s="1"/>
  <c r="AJ338" i="15"/>
  <c r="AJ340" i="15"/>
  <c r="AJ342" i="15"/>
  <c r="AG155" i="11"/>
  <c r="AG157" i="11"/>
  <c r="AG159" i="11"/>
  <c r="AK456" i="15"/>
  <c r="AH463" i="15"/>
  <c r="AH461" i="15"/>
  <c r="AH459" i="15"/>
  <c r="AM438" i="21" l="1"/>
  <c r="AM436" i="21"/>
  <c r="AH185" i="11"/>
  <c r="AJ368" i="15"/>
  <c r="AK364" i="21"/>
  <c r="AJ370" i="15"/>
  <c r="AH187" i="11"/>
  <c r="AK31" i="15"/>
  <c r="AK27" i="15"/>
  <c r="AJ159" i="18"/>
  <c r="AJ155" i="18"/>
  <c r="AD400" i="15"/>
  <c r="AA152" i="11"/>
  <c r="AF398" i="15"/>
  <c r="AE372" i="11"/>
  <c r="AE370" i="11"/>
  <c r="AK152" i="18"/>
  <c r="AK155" i="18" s="1"/>
  <c r="AH159" i="15"/>
  <c r="AD187" i="18"/>
  <c r="AJ187" i="11"/>
  <c r="AJ185" i="11"/>
  <c r="AH155" i="18"/>
  <c r="AH159" i="18"/>
  <c r="AH342" i="11"/>
  <c r="AK182" i="11"/>
  <c r="AK187" i="11" s="1"/>
  <c r="AH340" i="11"/>
  <c r="AF400" i="15"/>
  <c r="AF152" i="11"/>
  <c r="AF155" i="11" s="1"/>
  <c r="AH157" i="15"/>
  <c r="AD185" i="18"/>
  <c r="AE152" i="11"/>
  <c r="AE159" i="11" s="1"/>
  <c r="AK335" i="11"/>
  <c r="AK338" i="11" s="1"/>
  <c r="AK152" i="15"/>
  <c r="AK155" i="15" s="1"/>
  <c r="AI342" i="18"/>
  <c r="AJ340" i="11"/>
  <c r="AH368" i="15"/>
  <c r="AJ338" i="11"/>
  <c r="AK365" i="15"/>
  <c r="AK372" i="15" s="1"/>
  <c r="AE187" i="18"/>
  <c r="AH370" i="15"/>
  <c r="AJ342" i="11"/>
  <c r="AE189" i="18"/>
  <c r="AE402" i="15"/>
  <c r="AE400" i="15"/>
  <c r="AI338" i="18"/>
  <c r="AH395" i="15"/>
  <c r="AH400" i="15" s="1"/>
  <c r="AH182" i="18"/>
  <c r="AH185" i="18" s="1"/>
  <c r="AF185" i="18"/>
  <c r="AK461" i="21"/>
  <c r="AJ182" i="18"/>
  <c r="AJ187" i="18" s="1"/>
  <c r="AK459" i="21"/>
  <c r="AK23" i="11"/>
  <c r="AF187" i="18"/>
  <c r="AJ155" i="15"/>
  <c r="AK463" i="18"/>
  <c r="AK459" i="18"/>
  <c r="AJ159" i="15"/>
  <c r="AJ395" i="15"/>
  <c r="AJ402" i="15" s="1"/>
  <c r="AD398" i="15"/>
  <c r="AJ157" i="15"/>
  <c r="AJ365" i="11"/>
  <c r="AJ368" i="11" s="1"/>
  <c r="AH334" i="18"/>
  <c r="AB152" i="11"/>
  <c r="AF372" i="11"/>
  <c r="AJ334" i="18"/>
  <c r="AH365" i="11"/>
  <c r="AH370" i="11" s="1"/>
  <c r="AD365" i="21"/>
  <c r="AD372" i="21" s="1"/>
  <c r="AD372" i="11"/>
  <c r="AD368" i="11"/>
  <c r="AE365" i="21"/>
  <c r="AE368" i="21" s="1"/>
  <c r="V212" i="15"/>
  <c r="W212" i="15" s="1"/>
  <c r="AE212" i="15" s="1"/>
  <c r="AA365" i="21"/>
  <c r="AK333" i="21"/>
  <c r="AB365" i="21"/>
  <c r="AF368" i="11"/>
  <c r="AK209" i="18"/>
  <c r="V212" i="21"/>
  <c r="W212" i="21" s="1"/>
  <c r="AD212" i="21" s="1"/>
  <c r="AK211" i="21"/>
  <c r="AH181" i="21"/>
  <c r="AJ181" i="21"/>
  <c r="AG340" i="18"/>
  <c r="AG338" i="18"/>
  <c r="AG342" i="18"/>
  <c r="AI185" i="21"/>
  <c r="AI189" i="21"/>
  <c r="AI187" i="21"/>
  <c r="AE152" i="21"/>
  <c r="AD152" i="21"/>
  <c r="AB152" i="21"/>
  <c r="AF152" i="21"/>
  <c r="AA152" i="21"/>
  <c r="AJ400" i="18"/>
  <c r="AJ402" i="18"/>
  <c r="AJ398" i="18"/>
  <c r="AF372" i="21"/>
  <c r="AF370" i="21"/>
  <c r="AF368" i="21"/>
  <c r="AH398" i="21"/>
  <c r="AK395" i="21"/>
  <c r="AH400" i="21"/>
  <c r="AH402" i="21"/>
  <c r="AK372" i="18"/>
  <c r="AK368" i="18"/>
  <c r="AK370" i="18"/>
  <c r="U182" i="21"/>
  <c r="AG182" i="21" s="1"/>
  <c r="AG219" i="21"/>
  <c r="AG217" i="21"/>
  <c r="AG215" i="21"/>
  <c r="V334" i="21"/>
  <c r="W334" i="21" s="1"/>
  <c r="V210" i="18"/>
  <c r="W210" i="18" s="1"/>
  <c r="AH402" i="18"/>
  <c r="AK395" i="18"/>
  <c r="AH400" i="18"/>
  <c r="AH398" i="18"/>
  <c r="V335" i="18"/>
  <c r="W335" i="18" s="1"/>
  <c r="AJ400" i="21"/>
  <c r="AJ402" i="21"/>
  <c r="AJ398" i="21"/>
  <c r="AK211" i="15"/>
  <c r="AK459" i="15"/>
  <c r="AK463" i="15"/>
  <c r="AK461" i="15"/>
  <c r="AK340" i="15"/>
  <c r="AK338" i="15"/>
  <c r="AK342" i="15"/>
  <c r="AE24" i="11"/>
  <c r="AD24" i="11"/>
  <c r="AF24" i="11"/>
  <c r="AA24" i="11"/>
  <c r="AB24" i="11"/>
  <c r="AE402" i="11"/>
  <c r="AE400" i="11"/>
  <c r="AE398" i="11"/>
  <c r="AG219" i="15"/>
  <c r="AG215" i="15"/>
  <c r="AG217" i="15"/>
  <c r="AF402" i="11"/>
  <c r="AF400" i="11"/>
  <c r="AF398" i="11"/>
  <c r="AD159" i="11"/>
  <c r="AD157" i="11"/>
  <c r="AD155" i="11"/>
  <c r="AH395" i="11"/>
  <c r="AD398" i="11"/>
  <c r="AD402" i="11"/>
  <c r="AD400" i="11"/>
  <c r="AJ395" i="11"/>
  <c r="AM345" i="18" l="1"/>
  <c r="AM347" i="18"/>
  <c r="AM438" i="18"/>
  <c r="AM436" i="18"/>
  <c r="AM317" i="15"/>
  <c r="AM315" i="15"/>
  <c r="AM6" i="15"/>
  <c r="AM4" i="15"/>
  <c r="AM438" i="15"/>
  <c r="AM436" i="15"/>
  <c r="AM347" i="15"/>
  <c r="AM345" i="15"/>
  <c r="AK189" i="11"/>
  <c r="AE155" i="11"/>
  <c r="AE157" i="11"/>
  <c r="AJ152" i="11"/>
  <c r="AJ157" i="11" s="1"/>
  <c r="AK157" i="18"/>
  <c r="AK370" i="15"/>
  <c r="AK159" i="18"/>
  <c r="AK342" i="11"/>
  <c r="AK185" i="11"/>
  <c r="AK368" i="15"/>
  <c r="AJ398" i="15"/>
  <c r="AK340" i="11"/>
  <c r="AH152" i="11"/>
  <c r="AH155" i="11" s="1"/>
  <c r="AF159" i="11"/>
  <c r="AF157" i="11"/>
  <c r="AK157" i="15"/>
  <c r="AK159" i="15"/>
  <c r="AH189" i="18"/>
  <c r="AJ372" i="11"/>
  <c r="AH187" i="18"/>
  <c r="AJ189" i="18"/>
  <c r="AJ185" i="18"/>
  <c r="AJ400" i="15"/>
  <c r="AK182" i="18"/>
  <c r="AK187" i="18" s="1"/>
  <c r="AH402" i="15"/>
  <c r="AK395" i="15"/>
  <c r="AK402" i="15" s="1"/>
  <c r="AH398" i="15"/>
  <c r="AH368" i="11"/>
  <c r="AH372" i="11"/>
  <c r="AJ370" i="11"/>
  <c r="AK334" i="18"/>
  <c r="AD368" i="21"/>
  <c r="AK365" i="11"/>
  <c r="AK372" i="11" s="1"/>
  <c r="AD370" i="21"/>
  <c r="AJ365" i="21"/>
  <c r="AJ372" i="21" s="1"/>
  <c r="AF212" i="15"/>
  <c r="AF215" i="15" s="1"/>
  <c r="AA212" i="15"/>
  <c r="AH365" i="21"/>
  <c r="AH370" i="21" s="1"/>
  <c r="AE372" i="21"/>
  <c r="AB212" i="15"/>
  <c r="AD212" i="15"/>
  <c r="AD217" i="15" s="1"/>
  <c r="AE370" i="21"/>
  <c r="AE212" i="21"/>
  <c r="AE217" i="21" s="1"/>
  <c r="AB212" i="21"/>
  <c r="AF212" i="21"/>
  <c r="AF219" i="21" s="1"/>
  <c r="AA212" i="21"/>
  <c r="V182" i="21"/>
  <c r="W182" i="21" s="1"/>
  <c r="AD182" i="21" s="1"/>
  <c r="T335" i="21"/>
  <c r="AE334" i="21"/>
  <c r="AI335" i="21"/>
  <c r="AF334" i="21"/>
  <c r="AB334" i="21"/>
  <c r="Z335" i="21" s="1"/>
  <c r="AA334" i="21"/>
  <c r="Y335" i="21" s="1"/>
  <c r="AD334" i="21"/>
  <c r="AE335" i="18"/>
  <c r="AF335" i="18"/>
  <c r="AD335" i="18"/>
  <c r="AB335" i="18"/>
  <c r="AA335" i="18"/>
  <c r="AD210" i="18"/>
  <c r="T211" i="18"/>
  <c r="AI211" i="18"/>
  <c r="AE210" i="18"/>
  <c r="AF210" i="18"/>
  <c r="AB210" i="18"/>
  <c r="Z211" i="18" s="1"/>
  <c r="AA210" i="18"/>
  <c r="Y211" i="18" s="1"/>
  <c r="AK398" i="18"/>
  <c r="AK402" i="18"/>
  <c r="AK400" i="18"/>
  <c r="AK400" i="21"/>
  <c r="AK398" i="21"/>
  <c r="AK402" i="21"/>
  <c r="AF155" i="21"/>
  <c r="AF159" i="21"/>
  <c r="AF157" i="21"/>
  <c r="AK181" i="21"/>
  <c r="AH152" i="21"/>
  <c r="AD159" i="21"/>
  <c r="AD157" i="21"/>
  <c r="AD155" i="21"/>
  <c r="AJ152" i="21"/>
  <c r="AE159" i="21"/>
  <c r="AE155" i="21"/>
  <c r="AE157" i="21"/>
  <c r="AD217" i="21"/>
  <c r="AD215" i="21"/>
  <c r="AD219" i="21"/>
  <c r="AG189" i="21"/>
  <c r="AG185" i="21"/>
  <c r="AG187" i="21"/>
  <c r="AJ398" i="11"/>
  <c r="AJ400" i="11"/>
  <c r="AJ402" i="11"/>
  <c r="AF31" i="11"/>
  <c r="AF29" i="11"/>
  <c r="AF27" i="11"/>
  <c r="AH24" i="11"/>
  <c r="AD29" i="11"/>
  <c r="AD27" i="11"/>
  <c r="AD31" i="11"/>
  <c r="AJ24" i="11"/>
  <c r="AE27" i="11"/>
  <c r="AE31" i="11"/>
  <c r="AE29" i="11"/>
  <c r="AE219" i="15"/>
  <c r="AE217" i="15"/>
  <c r="AE215" i="15"/>
  <c r="AK395" i="11"/>
  <c r="AH398" i="11"/>
  <c r="AH402" i="11"/>
  <c r="AH400" i="11"/>
  <c r="AM134" i="18" l="1"/>
  <c r="AM132" i="18"/>
  <c r="AM377" i="18"/>
  <c r="AM375" i="18"/>
  <c r="AM375" i="15"/>
  <c r="AM377" i="15"/>
  <c r="AM132" i="15"/>
  <c r="AM134" i="15"/>
  <c r="AM345" i="11"/>
  <c r="AM347" i="11"/>
  <c r="AM315" i="11"/>
  <c r="AM317" i="11"/>
  <c r="AM162" i="11"/>
  <c r="AM164" i="11"/>
  <c r="AM377" i="21"/>
  <c r="AM375" i="21"/>
  <c r="AH157" i="11"/>
  <c r="AH159" i="11"/>
  <c r="AJ155" i="11"/>
  <c r="AJ159" i="11"/>
  <c r="AK152" i="11"/>
  <c r="AK157" i="11" s="1"/>
  <c r="AF217" i="15"/>
  <c r="AK400" i="15"/>
  <c r="AK398" i="15"/>
  <c r="AK185" i="18"/>
  <c r="AK189" i="18"/>
  <c r="AH368" i="21"/>
  <c r="AE182" i="21"/>
  <c r="AE185" i="21" s="1"/>
  <c r="AF219" i="15"/>
  <c r="AJ370" i="21"/>
  <c r="AF215" i="21"/>
  <c r="AJ368" i="21"/>
  <c r="AD215" i="15"/>
  <c r="AD219" i="15"/>
  <c r="AK368" i="11"/>
  <c r="AK370" i="11"/>
  <c r="AJ212" i="15"/>
  <c r="AJ217" i="15" s="1"/>
  <c r="AH212" i="15"/>
  <c r="AH217" i="15" s="1"/>
  <c r="AF217" i="21"/>
  <c r="AK365" i="21"/>
  <c r="AK368" i="21" s="1"/>
  <c r="AE215" i="21"/>
  <c r="AE219" i="21"/>
  <c r="AH212" i="21"/>
  <c r="AH219" i="21" s="1"/>
  <c r="AH372" i="21"/>
  <c r="AJ212" i="21"/>
  <c r="AJ219" i="21" s="1"/>
  <c r="AF182" i="21"/>
  <c r="AB182" i="21"/>
  <c r="AA182" i="21"/>
  <c r="AH335" i="18"/>
  <c r="AD342" i="18"/>
  <c r="AD338" i="18"/>
  <c r="AD340" i="18"/>
  <c r="AJ335" i="18"/>
  <c r="AF340" i="18"/>
  <c r="AF338" i="18"/>
  <c r="AF342" i="18"/>
  <c r="AH334" i="21"/>
  <c r="AJ334" i="21"/>
  <c r="AK152" i="21"/>
  <c r="AH159" i="21"/>
  <c r="AH155" i="21"/>
  <c r="AH157" i="21"/>
  <c r="AE338" i="18"/>
  <c r="AE342" i="18"/>
  <c r="AE340" i="18"/>
  <c r="U211" i="18"/>
  <c r="AG211" i="18" s="1"/>
  <c r="AH210" i="18"/>
  <c r="AJ210" i="18"/>
  <c r="AI342" i="21"/>
  <c r="AI338" i="21"/>
  <c r="AI340" i="21"/>
  <c r="AJ155" i="21"/>
  <c r="AJ157" i="21"/>
  <c r="AJ159" i="21"/>
  <c r="AD189" i="21"/>
  <c r="AD187" i="21"/>
  <c r="AD185" i="21"/>
  <c r="U335" i="21"/>
  <c r="AG335" i="21" s="1"/>
  <c r="AK24" i="11"/>
  <c r="AH29" i="11"/>
  <c r="AH27" i="11"/>
  <c r="AH31" i="11"/>
  <c r="AJ29" i="11"/>
  <c r="AJ31" i="11"/>
  <c r="AJ27" i="11"/>
  <c r="AK400" i="11"/>
  <c r="AK398" i="11"/>
  <c r="AK402" i="11"/>
  <c r="AM164" i="18" l="1"/>
  <c r="AM162" i="18"/>
  <c r="AM375" i="11"/>
  <c r="AM377" i="11"/>
  <c r="AK159" i="11"/>
  <c r="AK155" i="11"/>
  <c r="AE187" i="21"/>
  <c r="AJ182" i="21"/>
  <c r="AJ187" i="21" s="1"/>
  <c r="AE189" i="21"/>
  <c r="AH182" i="21"/>
  <c r="AH215" i="15"/>
  <c r="AH217" i="21"/>
  <c r="AJ215" i="15"/>
  <c r="AJ219" i="15"/>
  <c r="AK212" i="15"/>
  <c r="AK219" i="15" s="1"/>
  <c r="AK372" i="21"/>
  <c r="AH215" i="21"/>
  <c r="AH219" i="15"/>
  <c r="AK370" i="21"/>
  <c r="AJ215" i="21"/>
  <c r="AJ217" i="21"/>
  <c r="AK212" i="21"/>
  <c r="AK217" i="21" s="1"/>
  <c r="AF189" i="21"/>
  <c r="AF185" i="21"/>
  <c r="AF187" i="21"/>
  <c r="V211" i="18"/>
  <c r="W211" i="18" s="1"/>
  <c r="AE211" i="18" s="1"/>
  <c r="AK210" i="18"/>
  <c r="AK334" i="21"/>
  <c r="AG340" i="21"/>
  <c r="AG342" i="21"/>
  <c r="AG338" i="21"/>
  <c r="AK335" i="18"/>
  <c r="AH340" i="18"/>
  <c r="AH338" i="18"/>
  <c r="AH342" i="18"/>
  <c r="AK159" i="21"/>
  <c r="AK157" i="21"/>
  <c r="AK155" i="21"/>
  <c r="AJ338" i="18"/>
  <c r="AJ342" i="18"/>
  <c r="AJ340" i="18"/>
  <c r="V335" i="21"/>
  <c r="W335" i="21" s="1"/>
  <c r="AK31" i="11"/>
  <c r="AK29" i="11"/>
  <c r="AK27" i="11"/>
  <c r="AM194" i="15" l="1"/>
  <c r="AM192" i="15"/>
  <c r="AM4" i="11"/>
  <c r="AM6" i="11"/>
  <c r="AM132" i="11"/>
  <c r="AM134" i="11"/>
  <c r="AM134" i="21"/>
  <c r="AM132" i="21"/>
  <c r="AM347" i="21"/>
  <c r="AM345" i="21"/>
  <c r="AJ185" i="21"/>
  <c r="AJ189" i="21"/>
  <c r="AK182" i="21"/>
  <c r="AK187" i="21" s="1"/>
  <c r="AH185" i="21"/>
  <c r="AH189" i="21"/>
  <c r="AK217" i="15"/>
  <c r="AK215" i="15"/>
  <c r="AH187" i="21"/>
  <c r="AK219" i="21"/>
  <c r="AK215" i="21"/>
  <c r="AA211" i="18"/>
  <c r="Y212" i="18" s="1"/>
  <c r="AB211" i="18"/>
  <c r="Z212" i="18" s="1"/>
  <c r="AI212" i="18"/>
  <c r="AI219" i="18" s="1"/>
  <c r="AD211" i="18"/>
  <c r="T212" i="18"/>
  <c r="U212" i="18" s="1"/>
  <c r="AG212" i="18" s="1"/>
  <c r="AF211" i="18"/>
  <c r="AF335" i="21"/>
  <c r="AE335" i="21"/>
  <c r="AB335" i="21"/>
  <c r="AD335" i="21"/>
  <c r="AA335" i="21"/>
  <c r="AK342" i="18"/>
  <c r="AK338" i="18"/>
  <c r="AK340" i="18"/>
  <c r="AM317" i="18" l="1"/>
  <c r="AM315" i="18"/>
  <c r="AM194" i="21"/>
  <c r="AM192" i="21"/>
  <c r="AK189" i="21"/>
  <c r="AK185" i="21"/>
  <c r="AI215" i="18"/>
  <c r="AI217" i="18"/>
  <c r="AH211" i="18"/>
  <c r="AJ211" i="18"/>
  <c r="AG219" i="18"/>
  <c r="AG217" i="18"/>
  <c r="AG215" i="18"/>
  <c r="AD340" i="21"/>
  <c r="AH335" i="21"/>
  <c r="AD338" i="21"/>
  <c r="AD342" i="21"/>
  <c r="AJ335" i="21"/>
  <c r="AE342" i="21"/>
  <c r="AE338" i="21"/>
  <c r="AE340" i="21"/>
  <c r="V212" i="18"/>
  <c r="W212" i="18" s="1"/>
  <c r="AF338" i="21"/>
  <c r="AF340" i="21"/>
  <c r="AF342" i="21"/>
  <c r="AM164" i="21" l="1"/>
  <c r="AM162" i="21"/>
  <c r="AK211" i="18"/>
  <c r="AJ342" i="21"/>
  <c r="AJ340" i="21"/>
  <c r="AJ338" i="21"/>
  <c r="AB212" i="18"/>
  <c r="AA212" i="18"/>
  <c r="AF212" i="18"/>
  <c r="AE212" i="18"/>
  <c r="AD212" i="18"/>
  <c r="AH338" i="21"/>
  <c r="AK335" i="21"/>
  <c r="AH342" i="21"/>
  <c r="AH340" i="21"/>
  <c r="AF215" i="18" l="1"/>
  <c r="AF219" i="18"/>
  <c r="AF217" i="18"/>
  <c r="AK342" i="21"/>
  <c r="AK338" i="21"/>
  <c r="AK340" i="21"/>
  <c r="AH212" i="18"/>
  <c r="AD215" i="18"/>
  <c r="AD217" i="18"/>
  <c r="AD219" i="18"/>
  <c r="AJ212" i="18"/>
  <c r="AE219" i="18"/>
  <c r="AE217" i="18"/>
  <c r="AE215" i="18"/>
  <c r="AM317" i="21" l="1"/>
  <c r="AM315" i="21"/>
  <c r="AJ217" i="18"/>
  <c r="AJ215" i="18"/>
  <c r="AJ219" i="18"/>
  <c r="AK212" i="18"/>
  <c r="AH219" i="18"/>
  <c r="AH215" i="18"/>
  <c r="AH217" i="18"/>
  <c r="AK219" i="18" l="1"/>
  <c r="AK215" i="18"/>
  <c r="AK217" i="18"/>
  <c r="AM194" i="18" l="1"/>
  <c r="AM192" i="18"/>
</calcChain>
</file>

<file path=xl/sharedStrings.xml><?xml version="1.0" encoding="utf-8"?>
<sst xmlns="http://schemas.openxmlformats.org/spreadsheetml/2006/main" count="3058" uniqueCount="387">
  <si>
    <t xml:space="preserve">20-Year Term Insurance No Intervention </t>
  </si>
  <si>
    <t>Amounts with Decrements</t>
  </si>
  <si>
    <t>Amounts without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</si>
  <si>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</si>
  <si>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</si>
  <si>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</si>
  <si>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</si>
  <si>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</si>
  <si>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</si>
  <si>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</si>
  <si>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</si>
  <si>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</si>
  <si>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t>Premium:</t>
  </si>
  <si>
    <t>Year</t>
  </si>
  <si>
    <t>Premium</t>
  </si>
  <si>
    <t>Commission</t>
  </si>
  <si>
    <t>Expenses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</si>
  <si>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</si>
  <si>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</si>
  <si>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</si>
  <si>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</si>
  <si>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</si>
  <si>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</si>
  <si>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</si>
  <si>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</si>
  <si>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</si>
  <si>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</si>
  <si>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</si>
  <si>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</si>
  <si>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</si>
  <si>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</si>
  <si>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</si>
  <si>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</si>
  <si>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</si>
  <si>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</si>
  <si>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</si>
  <si>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</si>
  <si>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</si>
  <si>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</si>
  <si>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Present Value of Profit:</t>
  </si>
  <si>
    <t>Age</t>
  </si>
  <si>
    <t>Very Low Risk</t>
  </si>
  <si>
    <t>Investment Earnings Rate:</t>
  </si>
  <si>
    <t>Profit Margin</t>
  </si>
  <si>
    <t>Discount Rate:</t>
  </si>
  <si>
    <t>Commissions (as % premium):</t>
  </si>
  <si>
    <t>Duration</t>
  </si>
  <si>
    <t>Rate</t>
  </si>
  <si>
    <t>Death Benefit Amount:</t>
  </si>
  <si>
    <t>2+</t>
  </si>
  <si>
    <t>Expenses (per policy):</t>
  </si>
  <si>
    <t>Required Capital (per 1000 death benefit):</t>
  </si>
  <si>
    <t xml:space="preserve">Expenses </t>
  </si>
  <si>
    <t xml:space="preserve">Fixed </t>
  </si>
  <si>
    <t xml:space="preserve">Semi-Variable </t>
  </si>
  <si>
    <t xml:space="preserve">Variable </t>
  </si>
  <si>
    <t>Total:</t>
  </si>
  <si>
    <t xml:space="preserve">Low Risk </t>
  </si>
  <si>
    <t>Medium Risk</t>
  </si>
  <si>
    <t xml:space="preserve">Profit Margin	 </t>
  </si>
  <si>
    <t>High  Risk</t>
  </si>
  <si>
    <t xml:space="preserve">Medium Risk </t>
  </si>
  <si>
    <t>High Risk</t>
  </si>
  <si>
    <t>Sub RunSheetForAllAges()</t>
  </si>
  <si>
    <t xml:space="preserve">    Dim i As Integer</t>
  </si>
  <si>
    <t xml:space="preserve">    Dim maxRuns As Integer</t>
  </si>
  <si>
    <t xml:space="preserve">    Dim cellValue As Integer</t>
  </si>
  <si>
    <t xml:space="preserve">    Dim resultSheet As Worksheet</t>
  </si>
  <si>
    <t xml:space="preserve">    </t>
  </si>
  <si>
    <t xml:space="preserve">    maxRuns = 101</t>
  </si>
  <si>
    <t xml:space="preserve">    Set resultSheet = ThisWorkbook.Sheets("Premiums No Intervention")</t>
  </si>
  <si>
    <t xml:space="preserve">    For i = 1 To maxRuns</t>
  </si>
  <si>
    <t xml:space="preserve">        cellValue = i</t>
  </si>
  <si>
    <t xml:space="preserve">        Sheets("20 Year Term No Intervention").Range("B4").Value = cellValue</t>
  </si>
  <si>
    <t xml:space="preserve">        </t>
  </si>
  <si>
    <t xml:space="preserve">        Call RunSolver</t>
  </si>
  <si>
    <t xml:space="preserve">        resultSheet.Cells(i + 1, 2).Value = Sheets("20 Year Term No Intervention").Range("H3").Value</t>
  </si>
  <si>
    <t xml:space="preserve">    Next i</t>
  </si>
  <si>
    <t>End Sub</t>
  </si>
  <si>
    <t>Sub RunSolver()</t>
  </si>
  <si>
    <t xml:space="preserve">    SolverReset</t>
  </si>
  <si>
    <t xml:space="preserve">    SolverOk SetCell:="$AM$6", MaxMinVal:=3, ValueOf:=0.1, ByChange:="$H$3", Engine:=1, EngineDesc:="GRG Nonlinear"</t>
  </si>
  <si>
    <t xml:space="preserve">    SolverSolve UserFinish:=True</t>
  </si>
  <si>
    <t>Sub RunSheetForAllAges2()</t>
  </si>
  <si>
    <t xml:space="preserve">        Call RunSolver2</t>
  </si>
  <si>
    <t xml:space="preserve">        resultSheet.Cells(i + 1, 3).Value = Sheets("20 Year Term No Intervention").Range("H36").Value</t>
  </si>
  <si>
    <t>Sub RunSolver2()</t>
  </si>
  <si>
    <t xml:space="preserve">    SolverOk SetCell:="$AM$39", MaxMinVal:=3, ValueOf:=0.1, ByChange:="$H$36", Engine:=1, EngineDesc:="GRG Nonlinear"</t>
  </si>
  <si>
    <t>Sub RunSheetForAllAges3()</t>
  </si>
  <si>
    <t xml:space="preserve">        Call RunSolver3</t>
  </si>
  <si>
    <t xml:space="preserve">        resultSheet.Cells(i + 1, 4).Value = Sheets("20 Year Term No Intervention").Range("H68").Value</t>
  </si>
  <si>
    <t>Sub RunSolver3()</t>
  </si>
  <si>
    <t xml:space="preserve">    SolverOk SetCell:="$AM$71", MaxMinVal:=3, ValueOf:=0.1, ByChange:="$H$68", Engine:=1, EngineDesc:="GRG Nonlinear"</t>
  </si>
  <si>
    <t>Sub RunSheetForAllAges4()</t>
  </si>
  <si>
    <t xml:space="preserve">        Call RunSolver4</t>
  </si>
  <si>
    <t xml:space="preserve">        resultSheet.Cells(i + 1, 5).Value = Sheets("20 Year Term No Intervention").Range("H100").Value</t>
  </si>
  <si>
    <t>Sub RunSolver4()</t>
  </si>
  <si>
    <t xml:space="preserve">    SolverOk SetCell:="$AM$103", MaxMinVal:=3, ValueOf:=0.1, ByChange:="$H$100", Engine:=1, EngineDesc:="GRG Nonlinear"</t>
  </si>
  <si>
    <t>End Sub=</t>
  </si>
  <si>
    <t xml:space="preserve">20-Year Term Insurance Very Low Risk Intervention </t>
  </si>
  <si>
    <t xml:space="preserve">Smoking Cessation </t>
  </si>
  <si>
    <t>Intervention</t>
  </si>
  <si>
    <t>Cost</t>
  </si>
  <si>
    <t xml:space="preserve"> Smoking Cessation Programs          </t>
  </si>
  <si>
    <t xml:space="preserve"> Intervention Name                  </t>
  </si>
  <si>
    <t>Avg Cost</t>
  </si>
  <si>
    <t xml:space="preserve"> Wellness Programs                   </t>
  </si>
  <si>
    <t xml:space="preserve"> Chronic Disease Management          </t>
  </si>
  <si>
    <t xml:space="preserve"> Cancer Prevention Initiatives        </t>
  </si>
  <si>
    <t>Wellness Program</t>
  </si>
  <si>
    <t xml:space="preserve">Wellness Programs                   </t>
  </si>
  <si>
    <t>Chronic Disease Management</t>
  </si>
  <si>
    <t xml:space="preserve">Cancer Prevention Strategies </t>
  </si>
  <si>
    <t xml:space="preserve">1 + 2 Smoking + Wellness </t>
  </si>
  <si>
    <t xml:space="preserve">1 + 3 Smoking + Chronic </t>
  </si>
  <si>
    <t>1 + 4 Smoking + Cancer</t>
  </si>
  <si>
    <t xml:space="preserve">2 + 3 Wellness  + Chronic </t>
  </si>
  <si>
    <t>2 + 4 Wellness  + Cancer</t>
  </si>
  <si>
    <t xml:space="preserve">3 + 4 Chronic  + Cancer </t>
  </si>
  <si>
    <t xml:space="preserve">1 + 2 + 3 Smoking  + Wellness + Chronic </t>
  </si>
  <si>
    <t>1 + 2 + 4 Smoking + Wellness + Cancer</t>
  </si>
  <si>
    <t>1 + 3 + 4 Smoking + Chronic + Cancer</t>
  </si>
  <si>
    <t xml:space="preserve"> 2 + 3 + 4 Wellness + Chronic + Cancer</t>
  </si>
  <si>
    <t>1 + 2 + 3 + 4 Smoking + Wellness + Chronic + Cancer</t>
  </si>
  <si>
    <t>Smoking Cessaation</t>
  </si>
  <si>
    <t>Sub VLRForAllAges()</t>
  </si>
  <si>
    <t xml:space="preserve">    Set resultSheet = ThisWorkbook.Sheets("Premiums VLR Intervention")</t>
  </si>
  <si>
    <t xml:space="preserve">        Sheets("20 Year Term VLR Intervention").Range("B4").Value = cellValue</t>
  </si>
  <si>
    <t xml:space="preserve">        Call VLRSolve</t>
  </si>
  <si>
    <t xml:space="preserve">        resultSheet.Cells(i + 1, 2).Value = Sheets("20 Year Term VLR Intervention").Range("H3").Value</t>
  </si>
  <si>
    <t>Sub VLRSolve()</t>
  </si>
  <si>
    <t>Sub VLRForAllAges2()</t>
  </si>
  <si>
    <t xml:space="preserve">        Call VLRSolve2</t>
  </si>
  <si>
    <t xml:space="preserve">        resultSheet.Cells(i + 1, 3).Value = Sheets("20 Year Term VLR Intervention").Range("H36").Value</t>
  </si>
  <si>
    <t>Sub VLRSolve2()</t>
  </si>
  <si>
    <t>Sub VLRForAllAges3()</t>
  </si>
  <si>
    <t xml:space="preserve">        Call VLRSolve3</t>
  </si>
  <si>
    <t xml:space="preserve">        resultSheet.Cells(i + 1, 4).Value = Sheets("20 Year Term VLR Intervention").Range("H68").Value</t>
  </si>
  <si>
    <t>Sub VLRSolve3()</t>
  </si>
  <si>
    <t>Sub VLRForAllAges4()</t>
  </si>
  <si>
    <t xml:space="preserve">        Call VLRSolve4</t>
  </si>
  <si>
    <t xml:space="preserve">        resultSheet.Cells(i + 1, 5).Value = Sheets("20 Year Term VLR Intervention").Range("H100").Value</t>
  </si>
  <si>
    <t>Sub VLRSolve4()</t>
  </si>
  <si>
    <t>Sub VLRForAllAges5()</t>
  </si>
  <si>
    <t xml:space="preserve">        Call VLRSolve5</t>
  </si>
  <si>
    <t xml:space="preserve">        resultSheet.Cells(i + 1, 6).Value = Sheets("20 Year Term VLR Intervention").Range("H131").Value</t>
  </si>
  <si>
    <t>Sub VLRSolve5()</t>
  </si>
  <si>
    <t xml:space="preserve">    SolverOk SetCell:="$AM$134", MaxMinVal:=3, ValueOf:=0.1, ByChange:="$H$131", Engine:=1, EngineDesc:="GRG Nonlinear"</t>
  </si>
  <si>
    <t>Sub VLRForAllAges6()</t>
  </si>
  <si>
    <t xml:space="preserve">        Call VLRSolve6</t>
  </si>
  <si>
    <t xml:space="preserve">        resultSheet.Cells(i + 1, 7).Value = Sheets("20 Year Term VLR Intervention").Range("H161").Value</t>
  </si>
  <si>
    <t>Sub VLRSolve6()</t>
  </si>
  <si>
    <t xml:space="preserve">    SolverOk SetCell:="$AM$164", MaxMinVal:=3, ValueOf:=0.1, ByChange:="$H$161", Engine:=1, EngineDesc:="GRG Nonlinear"</t>
  </si>
  <si>
    <t>Sub VLRForAllAges7()</t>
  </si>
  <si>
    <t xml:space="preserve">        Call VLRSolve7</t>
  </si>
  <si>
    <t xml:space="preserve">        resultSheet.Cells(i + 1, 8).Value = Sheets("20 Year Term VLR Intervention").Range("H191").Value</t>
  </si>
  <si>
    <t>Sub VLRSolve7()</t>
  </si>
  <si>
    <t xml:space="preserve">    SolverOk SetCell:="$AM$194", MaxMinVal:=3, ValueOf:=0.1, ByChange:="$H$191", Engine:=1, EngineDesc:="GRG Nonlinear"</t>
  </si>
  <si>
    <t>Sub VLRForAllAges8()</t>
  </si>
  <si>
    <t xml:space="preserve">        Call VLRSolve8</t>
  </si>
  <si>
    <t xml:space="preserve">        resultSheet.Cells(i + 1, 9).Value = Sheets("20 Year Term VLR Intervention").Range("H222").Value</t>
  </si>
  <si>
    <t>Sub VLRSolve8()</t>
  </si>
  <si>
    <t xml:space="preserve">    SolverOk SetCell:="$AM$225", MaxMinVal:=3, ValueOf:=0.1, ByChange:="$H$222", Engine:=1, EngineDesc:="GRG Nonlinear"</t>
  </si>
  <si>
    <t>Sub VLRForAllAges9()</t>
  </si>
  <si>
    <t xml:space="preserve">        Call VLRSolve9</t>
  </si>
  <si>
    <t xml:space="preserve">        resultSheet.Cells(i + 1, 10).Value = Sheets("20 Year Term VLR Intervention").Range("H253").Value</t>
  </si>
  <si>
    <t>Sub VLRSolve9()</t>
  </si>
  <si>
    <t xml:space="preserve">    SolverOk SetCell:="$AM$256", MaxMinVal:=3, ValueOf:=0.1, ByChange:="$H$253", Engine:=1, EngineDesc:="GRG Nonlinear"</t>
  </si>
  <si>
    <t>Sub VLRForAllAges10()</t>
  </si>
  <si>
    <t xml:space="preserve">        Call VLRSolve10</t>
  </si>
  <si>
    <t xml:space="preserve">        resultSheet.Cells(i + 1, 11).Value = Sheets("20 Year Term VLR Intervention").Range("H284").Value</t>
  </si>
  <si>
    <t>Sub VLRSolve10()</t>
  </si>
  <si>
    <t xml:space="preserve">    SolverOk SetCell:="$AM$287", MaxMinVal:=3, ValueOf:=0.1, ByChange:="$H$284", Engine:=1, EngineDesc:="GRG Nonlinear"</t>
  </si>
  <si>
    <t>Sub VLRForAllAges11()</t>
  </si>
  <si>
    <t xml:space="preserve">        Call VLRSolve11</t>
  </si>
  <si>
    <t xml:space="preserve">        resultSheet.Cells(i + 1, 12).Value = Sheets("20 Year Term VLR Intervention").Range("H314").Value</t>
  </si>
  <si>
    <t>Sub VLRSolve11()</t>
  </si>
  <si>
    <t xml:space="preserve">    SolverOk SetCell:="$AM$317", MaxMinVal:=3, ValueOf:=0.1, ByChange:="$H$314", Engine:=1, EngineDesc:="GRG Nonlinear"</t>
  </si>
  <si>
    <t>Sub VLRForAllAges12()</t>
  </si>
  <si>
    <t xml:space="preserve">        Call VLRSolve12</t>
  </si>
  <si>
    <t xml:space="preserve">        resultSheet.Cells(i + 1, 13).Value = Sheets("20 Year Term VLR Intervention").Range("H344").Value</t>
  </si>
  <si>
    <t>Sub VLRSolve12()</t>
  </si>
  <si>
    <t xml:space="preserve">    SolverOk SetCell:="$AM$347", MaxMinVal:=3, ValueOf:=0.1, ByChange:="$H$344", Engine:=1, EngineDesc:="GRG Nonlinear"</t>
  </si>
  <si>
    <t>Sub VLRForAllAges13()</t>
  </si>
  <si>
    <t xml:space="preserve">        Call VLRSolve13</t>
  </si>
  <si>
    <t xml:space="preserve">        resultSheet.Cells(i + 1, 14).Value = Sheets("20 Year Term VLR Intervention").Range("H374").Value</t>
  </si>
  <si>
    <t>Sub VLRSolve13()</t>
  </si>
  <si>
    <t xml:space="preserve">    SolverOk SetCell:="$AM$377", MaxMinVal:=3, ValueOf:=0.1, ByChange:="$H$374", Engine:=1, EngineDesc:="GRG Nonlinear"</t>
  </si>
  <si>
    <t>Sub VLRForAllAges14()</t>
  </si>
  <si>
    <t xml:space="preserve">        Call VLRSolve14</t>
  </si>
  <si>
    <t xml:space="preserve">        resultSheet.Cells(i + 1, 15).Value = Sheets("20 Year Term VLR Intervention").Range("H404").Value</t>
  </si>
  <si>
    <t>Sub VLRSolve14()</t>
  </si>
  <si>
    <t xml:space="preserve">    SolverOk SetCell:="$AM$407", MaxMinVal:=3, ValueOf:=0.1, ByChange:="$H$404", Engine:=1, EngineDesc:="GRG Nonlinear"</t>
  </si>
  <si>
    <t>Sub VLRForAllAges15()</t>
  </si>
  <si>
    <t xml:space="preserve">        Call VLRSolve15</t>
  </si>
  <si>
    <t xml:space="preserve">        resultSheet.Cells(i + 1, 16).Value = Sheets("20 Year Term VLR Intervention").Range("H435").Value</t>
  </si>
  <si>
    <t>Sub VLRSolve15()</t>
  </si>
  <si>
    <t xml:space="preserve">    SolverOk SetCell:="$AM$438", MaxMinVal:=3, ValueOf:=0.1, ByChange:="$H$435", Engine:=1, EngineDesc:="GRG Nonlinear"</t>
  </si>
  <si>
    <t xml:space="preserve">20-Year Term Insurance Low Risk Intervention </t>
  </si>
  <si>
    <t>Sub LRForAllAges()</t>
  </si>
  <si>
    <t xml:space="preserve">    Set resultSheet = ThisWorkbook.Sheets("Premiums LR Intervention")</t>
  </si>
  <si>
    <t xml:space="preserve">        Sheets("20 Year Term LR Intervention").Range("B4").Value = cellValue</t>
  </si>
  <si>
    <t xml:space="preserve">        Call LRSolve</t>
  </si>
  <si>
    <t xml:space="preserve">        resultSheet.Cells(i + 1, 2).Value = Sheets("20 Year Term LR Intervention").Range("H3").Value</t>
  </si>
  <si>
    <t>Sub LRSolve()</t>
  </si>
  <si>
    <t>Sub LRForAllAges2()</t>
  </si>
  <si>
    <t xml:space="preserve">        Call LRSolve2</t>
  </si>
  <si>
    <t xml:space="preserve">        resultSheet.Cells(i + 1, 3).Value = Sheets("20 Year Term LR Intervention").Range("H36").Value</t>
  </si>
  <si>
    <t>Sub LRSolve2()</t>
  </si>
  <si>
    <t>Sub LRForAllAges3()</t>
  </si>
  <si>
    <t xml:space="preserve">        Call LRSolve3</t>
  </si>
  <si>
    <t xml:space="preserve">        resultSheet.Cells(i + 1, 4).Value = Sheets("20 Year Term LR Intervention").Range("H68").Value</t>
  </si>
  <si>
    <t>Sub LRSolve3()</t>
  </si>
  <si>
    <t>Sub LRForAllAges4()</t>
  </si>
  <si>
    <t xml:space="preserve">        Call LRSolve4</t>
  </si>
  <si>
    <t xml:space="preserve">        resultSheet.Cells(i + 1, 5).Value = Sheets("20 Year Term LR Intervention").Range("H100").Value</t>
  </si>
  <si>
    <t>Sub LRSolve4()</t>
  </si>
  <si>
    <t>Sub LRForAllAges5()</t>
  </si>
  <si>
    <t xml:space="preserve">        Call LRSolve5</t>
  </si>
  <si>
    <t xml:space="preserve">        resultSheet.Cells(i + 1, 6).Value = Sheets("20 Year Term LR Intervention").Range("H131").Value</t>
  </si>
  <si>
    <t>Sub LRSolve5()</t>
  </si>
  <si>
    <t>Sub LRForAllAges6()</t>
  </si>
  <si>
    <t xml:space="preserve">        Call LRSolve6</t>
  </si>
  <si>
    <t xml:space="preserve">        resultSheet.Cells(i + 1, 7).Value = Sheets("20 Year Term LR Intervention").Range("H161").Value</t>
  </si>
  <si>
    <t>Sub LRSolve6()</t>
  </si>
  <si>
    <t>Sub LRForAllAges7()</t>
  </si>
  <si>
    <t xml:space="preserve">        Call LRSolve7</t>
  </si>
  <si>
    <t xml:space="preserve">        resultSheet.Cells(i + 1, 8).Value = Sheets("20 Year Term LR Intervention").Range("H191").Value</t>
  </si>
  <si>
    <t>Sub LRSolve7()</t>
  </si>
  <si>
    <t>Sub LRForAllAges8()</t>
  </si>
  <si>
    <t xml:space="preserve">        Call LRSolve8</t>
  </si>
  <si>
    <t xml:space="preserve">        resultSheet.Cells(i + 1, 9).Value = Sheets("20 Year Term LR Intervention").Range("H222").Value</t>
  </si>
  <si>
    <t>Sub LRSolve8()</t>
  </si>
  <si>
    <t>Sub LRForAllAges9()</t>
  </si>
  <si>
    <t xml:space="preserve">        Call LRSolve9</t>
  </si>
  <si>
    <t xml:space="preserve">        resultSheet.Cells(i + 1, 10).Value = Sheets("20 Year Term LR Intervention").Range("H253").Value</t>
  </si>
  <si>
    <t>Sub LRSolve9()</t>
  </si>
  <si>
    <t>Sub LRForAllAges10()</t>
  </si>
  <si>
    <t xml:space="preserve">        Call LRSolve10</t>
  </si>
  <si>
    <t xml:space="preserve">        resultSheet.Cells(i + 1, 11).Value = Sheets("20 Year Term LR Intervention").Range("H284").Value</t>
  </si>
  <si>
    <t>Sub LRSolve10()</t>
  </si>
  <si>
    <t>Sub LRForAllAges11()</t>
  </si>
  <si>
    <t xml:space="preserve">        Call LRSolve11</t>
  </si>
  <si>
    <t xml:space="preserve">        resultSheet.Cells(i + 1, 12).Value = Sheets("20 Year Term LR Intervention").Range("H314").Value</t>
  </si>
  <si>
    <t>Sub LRSolve11()</t>
  </si>
  <si>
    <t>Sub LRForAllAges12()</t>
  </si>
  <si>
    <t xml:space="preserve">        Call LRSolve12</t>
  </si>
  <si>
    <t xml:space="preserve">        resultSheet.Cells(i + 1, 13).Value = Sheets("20 Year Term LR Intervention").Range("H344").Value</t>
  </si>
  <si>
    <t>Sub LRSolve12()</t>
  </si>
  <si>
    <t>Sub LRForAllAges13()</t>
  </si>
  <si>
    <t xml:space="preserve">        Call LRSolve13</t>
  </si>
  <si>
    <t xml:space="preserve">        resultSheet.Cells(i + 1, 14).Value = Sheets("20 Year Term LR Intervention").Range("H374").Value</t>
  </si>
  <si>
    <t>Sub LRSolve13()</t>
  </si>
  <si>
    <t>Sub LRForAllAges14()</t>
  </si>
  <si>
    <t xml:space="preserve">        Call LRSolve14</t>
  </si>
  <si>
    <t xml:space="preserve">        resultSheet.Cells(i + 1, 15).Value = Sheets("20 Year Term LR Intervention").Range("H404").Value</t>
  </si>
  <si>
    <t>Sub LRSolve14()</t>
  </si>
  <si>
    <t>Sub LRForAllAges15()</t>
  </si>
  <si>
    <t xml:space="preserve">        Call LRSolve15</t>
  </si>
  <si>
    <t xml:space="preserve">        resultSheet.Cells(i + 1, 16).Value = Sheets("20 Year Term LR Intervention").Range("H435").Value</t>
  </si>
  <si>
    <t>Sub LRSolve15()</t>
  </si>
  <si>
    <t>Sub MRForAllAges()</t>
  </si>
  <si>
    <t xml:space="preserve">    Set resultSheet = ThisWorkbook.Sheets("Premiums MR Intervention")</t>
  </si>
  <si>
    <t xml:space="preserve">        Sheets("20 Year Term MR Intervention").Range("B4").Value = cellValue</t>
  </si>
  <si>
    <t xml:space="preserve">        Call MRSolve</t>
  </si>
  <si>
    <t xml:space="preserve">        resultSheet.Cells(i + 1, 2).Value = Sheets("20 Year Term MR Intervention").Range("H3").Value</t>
  </si>
  <si>
    <t>Sub MRSolve()</t>
  </si>
  <si>
    <t>Sub MRForAllAges2()</t>
  </si>
  <si>
    <t xml:space="preserve">        Call MRSolve2</t>
  </si>
  <si>
    <t xml:space="preserve">        resultSheet.Cells(i + 1, 3).Value = Sheets("20 Year Term MR Intervention").Range("H36").Value</t>
  </si>
  <si>
    <t>Sub MRSolve2()</t>
  </si>
  <si>
    <t>Sub MRForAllAges3()</t>
  </si>
  <si>
    <t xml:space="preserve">        Call MRSolve3</t>
  </si>
  <si>
    <t xml:space="preserve">        resultSheet.Cells(i + 1, 4).Value = Sheets("20 Year Term MR Intervention").Range("H68").Value</t>
  </si>
  <si>
    <t>Sub MRSolve3()</t>
  </si>
  <si>
    <t>Sub MRForAllAges4()</t>
  </si>
  <si>
    <t xml:space="preserve">        Call MRSolve4</t>
  </si>
  <si>
    <t xml:space="preserve">        resultSheet.Cells(i + 1, 5).Value = Sheets("20 Year Term MR Intervention").Range("H100").Value</t>
  </si>
  <si>
    <t>Sub MRSolve4()</t>
  </si>
  <si>
    <t>Sub MRForAllAges5()</t>
  </si>
  <si>
    <t xml:space="preserve">        Call MRSolve5</t>
  </si>
  <si>
    <t xml:space="preserve">        resultSheet.Cells(i + 1, 6).Value = Sheets("20 Year Term MR Intervention").Range("H131").Value</t>
  </si>
  <si>
    <t>Sub MRSolve5()</t>
  </si>
  <si>
    <t>Sub MRForAllAges6()</t>
  </si>
  <si>
    <t xml:space="preserve">        Call MRSolve6</t>
  </si>
  <si>
    <t xml:space="preserve">        resultSheet.Cells(i + 1, 7).Value = Sheets("20 Year Term MR Intervention").Range("H161").Value</t>
  </si>
  <si>
    <t>Sub MRSolve6()</t>
  </si>
  <si>
    <t>Sub MRForAllAges7()</t>
  </si>
  <si>
    <t xml:space="preserve">        Call MRSolve7</t>
  </si>
  <si>
    <t xml:space="preserve">        resultSheet.Cells(i + 1, 8).Value = Sheets("20 Year Term MR Intervention").Range("H191").Value</t>
  </si>
  <si>
    <t>Sub MRSolve7()</t>
  </si>
  <si>
    <t>Sub MRForAllAges8()</t>
  </si>
  <si>
    <t xml:space="preserve">        Call MRSolve8</t>
  </si>
  <si>
    <t xml:space="preserve">        resultSheet.Cells(i + 1, 9).Value = Sheets("20 Year Term MR Intervention").Range("H222").Value</t>
  </si>
  <si>
    <t>Sub MRSolve8()</t>
  </si>
  <si>
    <t>Sub MRForAllAges9()</t>
  </si>
  <si>
    <t xml:space="preserve">        Call MRSolve9</t>
  </si>
  <si>
    <t xml:space="preserve">        resultSheet.Cells(i + 1, 10).Value = Sheets("20 Year Term MR Intervention").Range("H253").Value</t>
  </si>
  <si>
    <t>Sub MRSolve9()</t>
  </si>
  <si>
    <t>Sub MRForAllAges10()</t>
  </si>
  <si>
    <t xml:space="preserve">        Call MRSolve10</t>
  </si>
  <si>
    <t xml:space="preserve">        resultSheet.Cells(i + 1, 11).Value = Sheets("20 Year Term MR Intervention").Range("H284").Value</t>
  </si>
  <si>
    <t>Sub MRSolve10()</t>
  </si>
  <si>
    <t>Sub MRForAllAges11()</t>
  </si>
  <si>
    <t xml:space="preserve">        Call MRSolve11</t>
  </si>
  <si>
    <t xml:space="preserve">        resultSheet.Cells(i + 1, 12).Value = Sheets("20 Year Term MR Intervention").Range("H314").Value</t>
  </si>
  <si>
    <t>Sub MRSolve11()</t>
  </si>
  <si>
    <t>Sub MRForAllAges12()</t>
  </si>
  <si>
    <t xml:space="preserve">        Call MRSolve12</t>
  </si>
  <si>
    <t xml:space="preserve">        resultSheet.Cells(i + 1, 13).Value = Sheets("20 Year Term MR Intervention").Range("H344").Value</t>
  </si>
  <si>
    <t>Sub MRSolve12()</t>
  </si>
  <si>
    <t>Sub MRForAllAges13()</t>
  </si>
  <si>
    <t xml:space="preserve">        Call MRSolve13</t>
  </si>
  <si>
    <t xml:space="preserve">        resultSheet.Cells(i + 1, 14).Value = Sheets("20 Year Term MR Intervention").Range("H374").Value</t>
  </si>
  <si>
    <t>Sub MRSolve13()</t>
  </si>
  <si>
    <t>Sub MRForAllAges14()</t>
  </si>
  <si>
    <t xml:space="preserve">        Call MRSolve14</t>
  </si>
  <si>
    <t xml:space="preserve">        resultSheet.Cells(i + 1, 15).Value = Sheets("20 Year Term MR Intervention").Range("H404").Value</t>
  </si>
  <si>
    <t>Sub MRSolve14()</t>
  </si>
  <si>
    <t>Sub MRForAllAges15()</t>
  </si>
  <si>
    <t xml:space="preserve">        Call MRSolve15</t>
  </si>
  <si>
    <t xml:space="preserve">        resultSheet.Cells(i + 1, 16).Value = Sheets("20 Year Term MR Intervention").Range("H435").Value</t>
  </si>
  <si>
    <t>Sub MRSolve15()</t>
  </si>
  <si>
    <t xml:space="preserve">20-Year Term Insurance High Risk Intervention </t>
  </si>
  <si>
    <t>Sub HRForAllAges()</t>
  </si>
  <si>
    <t xml:space="preserve">    Set resultSheet = ThisWorkbook.Sheets("Premiums HR Intervention")</t>
  </si>
  <si>
    <t xml:space="preserve">        Sheets("20 Year Term HR Intervention").Range("B4").Value = cellValue</t>
  </si>
  <si>
    <t xml:space="preserve">        Call HRSolve</t>
  </si>
  <si>
    <t xml:space="preserve">        resultSheet.Cells(i + 1, 2).Value = Sheets("20 Year Term HR Intervention").Range("H3").Value</t>
  </si>
  <si>
    <t>Sub HRSolve()</t>
  </si>
  <si>
    <t>Sub HRForAllAges2()</t>
  </si>
  <si>
    <t xml:space="preserve">        Call HRSolve2</t>
  </si>
  <si>
    <t xml:space="preserve">        resultSheet.Cells(i + 1, 3).Value = Sheets("20 Year Term HR Intervention").Range("H36").Value</t>
  </si>
  <si>
    <t>Sub HRSolve2()</t>
  </si>
  <si>
    <t>Sub HRForAllAges3()</t>
  </si>
  <si>
    <t xml:space="preserve">        Call HRSolve3</t>
  </si>
  <si>
    <t xml:space="preserve">        resultSheet.Cells(i + 1, 4).Value = Sheets("20 Year Term HR Intervention").Range("H68").Value</t>
  </si>
  <si>
    <t>Sub HRSolve3()</t>
  </si>
  <si>
    <t>Sub HRForAllAges4()</t>
  </si>
  <si>
    <t xml:space="preserve">        Call HRSolve4</t>
  </si>
  <si>
    <t xml:space="preserve">        resultSheet.Cells(i + 1, 5).Value = Sheets("20 Year Term HR Intervention").Range("H100").Value</t>
  </si>
  <si>
    <t>Sub HRSolve4()</t>
  </si>
  <si>
    <t>Sub HRForAllAges5()</t>
  </si>
  <si>
    <t xml:space="preserve">        Call HRSolve5</t>
  </si>
  <si>
    <t xml:space="preserve">        resultSheet.Cells(i + 1, 6).Value = Sheets("20 Year Term HR Intervention").Range("H131").Value</t>
  </si>
  <si>
    <t>Sub HRSolve5()</t>
  </si>
  <si>
    <t>Sub HRForAllAges6()</t>
  </si>
  <si>
    <t xml:space="preserve">        Call HRSolve6</t>
  </si>
  <si>
    <t xml:space="preserve">        resultSheet.Cells(i + 1, 7).Value = Sheets("20 Year Term HR Intervention").Range("H161").Value</t>
  </si>
  <si>
    <t>Sub HRSolve6()</t>
  </si>
  <si>
    <t>Sub HRForAllAges7()</t>
  </si>
  <si>
    <t xml:space="preserve">        Call HRSolve7</t>
  </si>
  <si>
    <t xml:space="preserve">        resultSheet.Cells(i + 1, 8).Value = Sheets("20 Year Term HR Intervention").Range("H191").Value</t>
  </si>
  <si>
    <t>Sub HRSolve7()</t>
  </si>
  <si>
    <t>Sub HRForAllAges8()</t>
  </si>
  <si>
    <t xml:space="preserve">        Call HRSolve8</t>
  </si>
  <si>
    <t xml:space="preserve">        resultSheet.Cells(i + 1, 9).Value = Sheets("20 Year Term HR Intervention").Range("H222").Value</t>
  </si>
  <si>
    <t>Sub HRSolve8()</t>
  </si>
  <si>
    <t>Sub HRForAllAges9()</t>
  </si>
  <si>
    <t xml:space="preserve">        Call HRSolve9</t>
  </si>
  <si>
    <t xml:space="preserve">        resultSheet.Cells(i + 1, 10).Value = Sheets("20 Year Term HR Intervention").Range("H253").Value</t>
  </si>
  <si>
    <t>Sub HRSolve9()</t>
  </si>
  <si>
    <t>Sub HRForAllAges10()</t>
  </si>
  <si>
    <t xml:space="preserve">        Call HRSolve10</t>
  </si>
  <si>
    <t xml:space="preserve">        resultSheet.Cells(i + 1, 11).Value = Sheets("20 Year Term HR Intervention").Range("H284").Value</t>
  </si>
  <si>
    <t>Sub HRSolve10()</t>
  </si>
  <si>
    <t>Sub HRForAllAges11()</t>
  </si>
  <si>
    <t xml:space="preserve">        Call HRSolve11</t>
  </si>
  <si>
    <t xml:space="preserve">        resultSheet.Cells(i + 1, 12).Value = Sheets("20 Year Term HR Intervention").Range("H314").Value</t>
  </si>
  <si>
    <t>Sub HRSolve11()</t>
  </si>
  <si>
    <t>Sub HRForAllAges12()</t>
  </si>
  <si>
    <t xml:space="preserve">        Call HRSolve12</t>
  </si>
  <si>
    <t xml:space="preserve">        resultSheet.Cells(i + 1, 13).Value = Sheets("20 Year Term HR Intervention").Range("H344").Value</t>
  </si>
  <si>
    <t>Sub HRSolve12()</t>
  </si>
  <si>
    <t>Sub HRForAllAges13()</t>
  </si>
  <si>
    <t xml:space="preserve">        Call HRSolve13</t>
  </si>
  <si>
    <t xml:space="preserve">        resultSheet.Cells(i + 1, 14).Value = Sheets("20 Year Term HR Intervention").Range("H374").Value</t>
  </si>
  <si>
    <t>Sub HRSolve13()</t>
  </si>
  <si>
    <t>Sub HRForAllAges14()</t>
  </si>
  <si>
    <t xml:space="preserve">        Call HRSolve14</t>
  </si>
  <si>
    <t xml:space="preserve">        resultSheet.Cells(i + 1, 15).Value = Sheets("20 Year Term HR Intervention").Range("H404").Value</t>
  </si>
  <si>
    <t>Sub HRSolve14()</t>
  </si>
  <si>
    <t>Sub HRForAllAges15()</t>
  </si>
  <si>
    <t xml:space="preserve">        Call HRSolve15</t>
  </si>
  <si>
    <t xml:space="preserve">        resultSheet.Cells(i + 1, 16).Value = Sheets("20 Year Term HR Intervention").Range("H435").Value</t>
  </si>
  <si>
    <t>Sub HRSolve15()</t>
  </si>
  <si>
    <t xml:space="preserve">20-Year Term Insurance Moderate Risk Intervention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</si>
</sst>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#,##0.000000"/>
    <numFmt numFmtId="167" formatCode="0.000000"/>
    <numFmt numFmtId="168" formatCode="0.000"/>
    <numFmt numFmtId="169" formatCode="0.0000"/>
    <numFmt numFmtId="170" formatCode="0.00000"/>
    <numFmt numFmtId="171" formatCode="_(* #,##0.00000_);_(* \(#,##0.00000\);_(* &quot;-&quot;??_);_(@_)"/>
    <numFmt numFmtId="172" formatCode="_(* #,##0.0000000_);_(* \(#,##0.0000000\);_(* &quot;-&quot;??_);_(@_)"/>
    <numFmt numFmtId="173" formatCode="0.000000000"/>
    <numFmt numFmtId="174" formatCode="&quot;$&quot;#,##0.00"/>
    <numFmt numFmtId="175" formatCode="&quot;$&quot;#,##0.000000"/>
    <numFmt numFmtId="176" formatCode="&quot;$&quot;#,##0.0000000"/>
    <numFmt numFmtId="177" formatCode="0.0000000000"/>
    <numFmt numFmtId="178" formatCode="0.000000000000000000"/>
    <numFmt numFmtId="179" formatCode="0.0000000000000000000"/>
  </numFmts>
  <fonts count="1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rgb="FF000000"/>
      <name val="Calibri Light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mbria"/>
      <family val="2"/>
      <scheme val="maj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1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Alignment="1"/>
    <xf numFmtId="0" fontId="0" fillId="0" borderId="0" xfId="0" applyAlignment="1">
      <alignment horizontal="left"/>
    </xf>
    <xf numFmtId="165" fontId="0" fillId="0" borderId="0" xfId="2" applyNumberFormat="1" applyFont="1" applyAlignment="1">
      <alignment horizontal="center"/>
    </xf>
    <xf numFmtId="166" fontId="0" fillId="0" borderId="0" xfId="2" applyNumberFormat="1" applyFont="1" applyAlignment="1">
      <alignment horizontal="center"/>
    </xf>
    <xf numFmtId="165" fontId="0" fillId="2" borderId="0" xfId="2" applyNumberFormat="1" applyFont="1" applyFill="1" applyAlignment="1">
      <alignment horizontal="center"/>
    </xf>
    <xf numFmtId="1" fontId="0" fillId="2" borderId="0" xfId="2" applyNumberFormat="1" applyFont="1" applyFill="1" applyAlignment="1">
      <alignment horizontal="center"/>
    </xf>
    <xf numFmtId="16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16" fontId="0" fillId="3" borderId="0" xfId="0" quotePrefix="1" applyNumberForma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16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167" fontId="0" fillId="0" borderId="0" xfId="2" applyNumberFormat="1" applyFont="1" applyAlignment="1"/>
    <xf numFmtId="164" fontId="4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0" fontId="0" fillId="0" borderId="0" xfId="2" applyNumberFormat="1" applyFont="1" applyAlignment="1"/>
    <xf numFmtId="43" fontId="0" fillId="0" borderId="0" xfId="1" applyFont="1" applyAlignment="1"/>
    <xf numFmtId="0" fontId="0" fillId="5" borderId="0" xfId="0" applyFill="1" applyAlignment="1">
      <alignment horizontal="centerContinuous"/>
    </xf>
    <xf numFmtId="168" fontId="0" fillId="0" borderId="0" xfId="0" quotePrefix="1" applyNumberFormat="1"/>
    <xf numFmtId="166" fontId="0" fillId="0" borderId="0" xfId="0" applyNumberFormat="1"/>
    <xf numFmtId="167" fontId="0" fillId="0" borderId="0" xfId="0" applyNumberFormat="1"/>
    <xf numFmtId="1" fontId="0" fillId="0" borderId="0" xfId="0" quotePrefix="1" applyNumberFormat="1"/>
    <xf numFmtId="170" fontId="0" fillId="0" borderId="0" xfId="0" applyNumberFormat="1"/>
    <xf numFmtId="170" fontId="0" fillId="0" borderId="0" xfId="0" quotePrefix="1" applyNumberFormat="1"/>
    <xf numFmtId="170" fontId="0" fillId="3" borderId="0" xfId="0" applyNumberFormat="1" applyFill="1"/>
    <xf numFmtId="164" fontId="0" fillId="0" borderId="0" xfId="1" quotePrefix="1" applyNumberFormat="1" applyFont="1" applyAlignment="1"/>
    <xf numFmtId="43" fontId="0" fillId="2" borderId="0" xfId="1" applyFont="1" applyFill="1" applyAlignment="1"/>
    <xf numFmtId="43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/>
    <xf numFmtId="164" fontId="0" fillId="6" borderId="0" xfId="0" applyNumberFormat="1" applyFill="1"/>
    <xf numFmtId="8" fontId="6" fillId="0" borderId="0" xfId="0" applyNumberFormat="1" applyFont="1"/>
    <xf numFmtId="164" fontId="0" fillId="0" borderId="0" xfId="1" applyNumberFormat="1" applyFont="1" applyFill="1" applyAlignment="1"/>
    <xf numFmtId="0" fontId="1" fillId="4" borderId="0" xfId="0" applyFont="1" applyFill="1"/>
    <xf numFmtId="0" fontId="0" fillId="0" borderId="0" xfId="0" quotePrefix="1"/>
    <xf numFmtId="167" fontId="0" fillId="0" borderId="0" xfId="0" quotePrefix="1" applyNumberFormat="1"/>
    <xf numFmtId="0" fontId="6" fillId="0" borderId="0" xfId="2" applyNumberFormat="1" applyFont="1"/>
    <xf numFmtId="43" fontId="0" fillId="0" borderId="0" xfId="1" applyFont="1" applyFill="1" applyAlignment="1"/>
    <xf numFmtId="0" fontId="1" fillId="0" borderId="0" xfId="0" applyFont="1"/>
    <xf numFmtId="166" fontId="1" fillId="0" borderId="0" xfId="2" applyNumberFormat="1" applyFont="1" applyAlignment="1">
      <alignment horizontal="center"/>
    </xf>
    <xf numFmtId="9" fontId="1" fillId="4" borderId="0" xfId="2" applyFont="1" applyFill="1" applyAlignment="1">
      <alignment horizontal="center"/>
    </xf>
    <xf numFmtId="172" fontId="0" fillId="6" borderId="0" xfId="0" applyNumberFormat="1" applyFill="1"/>
    <xf numFmtId="43" fontId="0" fillId="0" borderId="0" xfId="0" applyNumberFormat="1"/>
    <xf numFmtId="0" fontId="4" fillId="0" borderId="0" xfId="2" applyNumberFormat="1" applyFont="1"/>
    <xf numFmtId="171" fontId="4" fillId="0" borderId="0" xfId="0" applyNumberFormat="1" applyFont="1"/>
    <xf numFmtId="173" fontId="0" fillId="3" borderId="0" xfId="0" applyNumberFormat="1" applyFill="1"/>
    <xf numFmtId="173" fontId="0" fillId="0" borderId="0" xfId="0" quotePrefix="1" applyNumberFormat="1"/>
    <xf numFmtId="0" fontId="7" fillId="0" borderId="0" xfId="0" applyFont="1"/>
    <xf numFmtId="0" fontId="8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166" fontId="1" fillId="0" borderId="0" xfId="2" applyNumberFormat="1" applyFont="1" applyAlignment="1">
      <alignment horizontal="center" wrapText="1"/>
    </xf>
    <xf numFmtId="0" fontId="8" fillId="0" borderId="0" xfId="0" applyFont="1" applyAlignment="1">
      <alignment wrapText="1"/>
    </xf>
    <xf numFmtId="169" fontId="0" fillId="0" borderId="0" xfId="0" applyNumberFormat="1" applyAlignment="1">
      <alignment wrapText="1"/>
    </xf>
    <xf numFmtId="0" fontId="9" fillId="6" borderId="0" xfId="0" applyFont="1" applyFill="1" applyAlignment="1">
      <alignment horizontal="center"/>
    </xf>
    <xf numFmtId="174" fontId="0" fillId="0" borderId="0" xfId="0" applyNumberFormat="1"/>
    <xf numFmtId="0" fontId="10" fillId="0" borderId="0" xfId="0" applyFont="1"/>
    <xf numFmtId="174" fontId="1" fillId="0" borderId="0" xfId="0" applyNumberFormat="1" applyFont="1"/>
    <xf numFmtId="175" fontId="0" fillId="0" borderId="0" xfId="0" applyNumberFormat="1"/>
    <xf numFmtId="176" fontId="0" fillId="0" borderId="0" xfId="0" applyNumberFormat="1"/>
    <xf numFmtId="16" fontId="1" fillId="3" borderId="0" xfId="0" quotePrefix="1" applyNumberFormat="1" applyFont="1" applyFill="1" applyAlignment="1">
      <alignment horizontal="center"/>
    </xf>
    <xf numFmtId="0" fontId="0" fillId="3" borderId="0" xfId="0" quotePrefix="1" applyFill="1" applyAlignment="1">
      <alignment horizontal="center"/>
    </xf>
    <xf numFmtId="1" fontId="1" fillId="2" borderId="0" xfId="2" applyNumberFormat="1" applyFont="1" applyFill="1" applyAlignment="1">
      <alignment horizontal="center"/>
    </xf>
    <xf numFmtId="169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7" borderId="0" xfId="0" applyFont="1" applyFill="1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168" fontId="1" fillId="0" borderId="0" xfId="0" quotePrefix="1" applyNumberFormat="1" applyFont="1"/>
    <xf numFmtId="165" fontId="1" fillId="3" borderId="0" xfId="2" applyNumberFormat="1" applyFont="1" applyFill="1" applyAlignment="1">
      <alignment horizontal="center"/>
    </xf>
    <xf numFmtId="164" fontId="1" fillId="4" borderId="0" xfId="1" applyNumberFormat="1" applyFont="1" applyFill="1" applyAlignment="1">
      <alignment horizontal="center"/>
    </xf>
    <xf numFmtId="0" fontId="1" fillId="3" borderId="0" xfId="0" applyFont="1" applyFill="1" applyAlignment="1">
      <alignment horizontal="left"/>
    </xf>
    <xf numFmtId="1" fontId="1" fillId="0" borderId="0" xfId="0" quotePrefix="1" applyNumberFormat="1" applyFont="1" applyAlignment="1">
      <alignment horizontal="center"/>
    </xf>
    <xf numFmtId="177" fontId="0" fillId="0" borderId="0" xfId="0" quotePrefix="1" applyNumberFormat="1"/>
    <xf numFmtId="178" fontId="0" fillId="0" borderId="0" xfId="0" quotePrefix="1" applyNumberFormat="1"/>
    <xf numFmtId="179" fontId="0" fillId="0" borderId="0" xfId="0" quotePrefix="1" applyNumberFormat="1"/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/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unsw-my.sharepoint.com/personal/z5362944_ad_unsw_edu_au/Documents/2024%20Trimester%201/ACTL%204001%20Actuarial%20Theory%20and%20Practice%20A/Group%20Project/Wallaby%20Consulting/Coding%20and%20Modelling/Pricing%20and%20Cost/Intervention%20Modelling.xlsx" TargetMode="External"/><Relationship Id="rId2" Type="http://schemas.microsoft.com/office/2019/04/relationships/externalLinkLongPath" Target="/personal/z5362944_ad_unsw_edu_au/Documents/2024%20Trimester%201/ACTL%204001%20Actuarial%20Theory%20and%20Practice%20A/Group%20Project/Wallaby%20Consulting/Coding%20and%20Modelling/Pricing%20and%20Cost/Intervention%20Modelling.xlsx?2B7845B8" TargetMode="External"/><Relationship Id="rId1" Type="http://schemas.openxmlformats.org/officeDocument/2006/relationships/externalLinkPath" Target="file:///2B7845B8/Intervention%20Model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Interventions"/>
      <sheetName val="Intervention Costs"/>
      <sheetName val="cost_sensitivities"/>
      <sheetName val="Premium Calc (Base)"/>
      <sheetName val="Premium Calc Exp. Loaded (Base)"/>
      <sheetName val="Mortality (No Interventions)"/>
      <sheetName val="Mortality (No Interventions) L"/>
      <sheetName val="Mortality (No Interventions) H"/>
      <sheetName val="Mortality (Interventions)"/>
      <sheetName val="Mortality (Interventions) L"/>
      <sheetName val="Mortality (Interventions) H"/>
      <sheetName val="Premium Calc (Interventions)"/>
      <sheetName val="Mortality"/>
      <sheetName val="inflation"/>
      <sheetName val="Inforce projections"/>
      <sheetName val="Age distribution"/>
      <sheetName val="Interest rate"/>
      <sheetName val="Amelia Interest Rate Forecast"/>
      <sheetName val="Lapse Rates"/>
      <sheetName val="underwriting nala"/>
      <sheetName val="Age by Underwriting Class"/>
    </sheetNames>
    <sheetDataSet>
      <sheetData sheetId="0"/>
      <sheetData sheetId="1"/>
      <sheetData sheetId="2">
        <row r="75">
          <cell r="M75">
            <v>-544.68181818181813</v>
          </cell>
        </row>
      </sheetData>
      <sheetData sheetId="3"/>
      <sheetData sheetId="4"/>
      <sheetData sheetId="5"/>
      <sheetData sheetId="6"/>
      <sheetData sheetId="7">
        <row r="10">
          <cell r="B10">
            <v>1</v>
          </cell>
          <cell r="C10">
            <v>3.5467709367217283E-3</v>
          </cell>
          <cell r="D10">
            <v>1</v>
          </cell>
          <cell r="E10">
            <v>3.5467709367217283E-3</v>
          </cell>
          <cell r="F10">
            <v>10000</v>
          </cell>
          <cell r="G10">
            <v>1</v>
          </cell>
          <cell r="H10">
            <v>3.5467709367217283E-3</v>
          </cell>
          <cell r="I10">
            <v>10000</v>
          </cell>
          <cell r="J10">
            <v>1</v>
          </cell>
          <cell r="K10">
            <v>3.5467709367217283E-3</v>
          </cell>
          <cell r="L10">
            <v>10000</v>
          </cell>
          <cell r="M10">
            <v>1</v>
          </cell>
          <cell r="N10">
            <v>3.5467709367217283E-3</v>
          </cell>
          <cell r="O10">
            <v>10000</v>
          </cell>
        </row>
        <row r="11">
          <cell r="B11">
            <v>2</v>
          </cell>
          <cell r="C11">
            <v>3.3729701321473949E-4</v>
          </cell>
          <cell r="D11">
            <v>1</v>
          </cell>
          <cell r="E11">
            <v>3.3729701321473949E-4</v>
          </cell>
          <cell r="F11">
            <v>9996.6270298678519</v>
          </cell>
          <cell r="G11">
            <v>1</v>
          </cell>
          <cell r="H11">
            <v>3.3729701321473949E-4</v>
          </cell>
          <cell r="I11">
            <v>9996.6270298678519</v>
          </cell>
          <cell r="J11">
            <v>1</v>
          </cell>
          <cell r="K11">
            <v>3.3729701321473949E-4</v>
          </cell>
          <cell r="L11">
            <v>9996.6270298678519</v>
          </cell>
          <cell r="M11">
            <v>1</v>
          </cell>
          <cell r="N11">
            <v>3.3729701321473949E-4</v>
          </cell>
          <cell r="O11">
            <v>9996.6270298678519</v>
          </cell>
        </row>
        <row r="12">
          <cell r="B12">
            <v>3</v>
          </cell>
          <cell r="C12">
            <v>2.4023107547649304E-4</v>
          </cell>
          <cell r="D12">
            <v>1</v>
          </cell>
          <cell r="E12">
            <v>2.4023107547649304E-4</v>
          </cell>
          <cell r="F12">
            <v>9994.2255294053302</v>
          </cell>
          <cell r="G12">
            <v>1</v>
          </cell>
          <cell r="H12">
            <v>2.4023107547649304E-4</v>
          </cell>
          <cell r="I12">
            <v>9994.2255294053302</v>
          </cell>
          <cell r="J12">
            <v>1</v>
          </cell>
          <cell r="K12">
            <v>2.4023107547649304E-4</v>
          </cell>
          <cell r="L12">
            <v>9994.2255294053302</v>
          </cell>
          <cell r="M12">
            <v>1</v>
          </cell>
          <cell r="N12">
            <v>2.4023107547649304E-4</v>
          </cell>
          <cell r="O12">
            <v>9994.2255294053302</v>
          </cell>
        </row>
        <row r="13">
          <cell r="B13">
            <v>4</v>
          </cell>
          <cell r="C13">
            <v>1.8043713926302416E-4</v>
          </cell>
          <cell r="D13">
            <v>1</v>
          </cell>
          <cell r="E13">
            <v>1.8043713926302416E-4</v>
          </cell>
          <cell r="F13">
            <v>9992.422199941655</v>
          </cell>
          <cell r="G13">
            <v>1</v>
          </cell>
          <cell r="H13">
            <v>1.8043713926302416E-4</v>
          </cell>
          <cell r="I13">
            <v>9992.422199941655</v>
          </cell>
          <cell r="J13">
            <v>1</v>
          </cell>
          <cell r="K13">
            <v>1.8043713926302416E-4</v>
          </cell>
          <cell r="L13">
            <v>9992.422199941655</v>
          </cell>
          <cell r="M13">
            <v>1</v>
          </cell>
          <cell r="N13">
            <v>1.8043713926302416E-4</v>
          </cell>
          <cell r="O13">
            <v>9992.422199941655</v>
          </cell>
        </row>
        <row r="14">
          <cell r="B14">
            <v>5</v>
          </cell>
          <cell r="C14">
            <v>1.5766389199491741E-4</v>
          </cell>
          <cell r="D14">
            <v>1</v>
          </cell>
          <cell r="E14">
            <v>1.5766389199491741E-4</v>
          </cell>
          <cell r="F14">
            <v>9990.8467557671556</v>
          </cell>
          <cell r="G14">
            <v>1</v>
          </cell>
          <cell r="H14">
            <v>1.5766389199491741E-4</v>
          </cell>
          <cell r="I14">
            <v>9990.8467557671556</v>
          </cell>
          <cell r="J14">
            <v>1</v>
          </cell>
          <cell r="K14">
            <v>1.5766389199491741E-4</v>
          </cell>
          <cell r="L14">
            <v>9990.8467557671556</v>
          </cell>
          <cell r="M14">
            <v>1</v>
          </cell>
          <cell r="N14">
            <v>1.5766389199491741E-4</v>
          </cell>
          <cell r="O14">
            <v>9990.8467557671556</v>
          </cell>
        </row>
        <row r="15">
          <cell r="B15">
            <v>6</v>
          </cell>
          <cell r="C15">
            <v>1.474379697585769E-4</v>
          </cell>
          <cell r="D15">
            <v>1</v>
          </cell>
          <cell r="E15">
            <v>1.474379697585769E-4</v>
          </cell>
          <cell r="F15">
            <v>9989.3737256053155</v>
          </cell>
          <cell r="G15">
            <v>1</v>
          </cell>
          <cell r="H15">
            <v>1.474379697585769E-4</v>
          </cell>
          <cell r="I15">
            <v>9989.3737256053155</v>
          </cell>
          <cell r="J15">
            <v>1</v>
          </cell>
          <cell r="K15">
            <v>1.474379697585769E-4</v>
          </cell>
          <cell r="L15">
            <v>9989.3737256053155</v>
          </cell>
          <cell r="M15">
            <v>1</v>
          </cell>
          <cell r="N15">
            <v>1.474379697585769E-4</v>
          </cell>
          <cell r="O15">
            <v>9989.3737256053155</v>
          </cell>
        </row>
        <row r="16">
          <cell r="B16">
            <v>7</v>
          </cell>
          <cell r="C16">
            <v>1.3814060864040663E-4</v>
          </cell>
          <cell r="D16">
            <v>1</v>
          </cell>
          <cell r="E16">
            <v>1.3814060864040663E-4</v>
          </cell>
          <cell r="F16">
            <v>9987.9937874389234</v>
          </cell>
          <cell r="G16">
            <v>1</v>
          </cell>
          <cell r="H16">
            <v>1.3814060864040663E-4</v>
          </cell>
          <cell r="I16">
            <v>9987.9937874389234</v>
          </cell>
          <cell r="J16">
            <v>1</v>
          </cell>
          <cell r="K16">
            <v>1.3814060864040663E-4</v>
          </cell>
          <cell r="L16">
            <v>9987.9937874389234</v>
          </cell>
          <cell r="M16">
            <v>1</v>
          </cell>
          <cell r="N16">
            <v>1.3814060864040663E-4</v>
          </cell>
          <cell r="O16">
            <v>9987.9937874389234</v>
          </cell>
        </row>
        <row r="17">
          <cell r="B17">
            <v>8</v>
          </cell>
          <cell r="C17">
            <v>1.2860488919949175E-4</v>
          </cell>
          <cell r="D17">
            <v>1</v>
          </cell>
          <cell r="E17">
            <v>1.2860488919949175E-4</v>
          </cell>
          <cell r="F17">
            <v>9986.7092826045646</v>
          </cell>
          <cell r="G17">
            <v>1</v>
          </cell>
          <cell r="H17">
            <v>1.2860488919949175E-4</v>
          </cell>
          <cell r="I17">
            <v>9986.7092826045646</v>
          </cell>
          <cell r="J17">
            <v>1</v>
          </cell>
          <cell r="K17">
            <v>1.2860488919949175E-4</v>
          </cell>
          <cell r="L17">
            <v>9986.7092826045646</v>
          </cell>
          <cell r="M17">
            <v>1</v>
          </cell>
          <cell r="N17">
            <v>1.2860488919949175E-4</v>
          </cell>
          <cell r="O17">
            <v>9986.7092826045646</v>
          </cell>
        </row>
        <row r="18">
          <cell r="B18">
            <v>9</v>
          </cell>
          <cell r="C18">
            <v>1.2627726836086407E-4</v>
          </cell>
          <cell r="D18">
            <v>1</v>
          </cell>
          <cell r="E18">
            <v>1.2627726836086407E-4</v>
          </cell>
          <cell r="F18">
            <v>9985.4481882364435</v>
          </cell>
          <cell r="G18">
            <v>1</v>
          </cell>
          <cell r="H18">
            <v>1.2627726836086407E-4</v>
          </cell>
          <cell r="I18">
            <v>9985.4481882364435</v>
          </cell>
          <cell r="J18">
            <v>1</v>
          </cell>
          <cell r="K18">
            <v>1.2627726836086407E-4</v>
          </cell>
          <cell r="L18">
            <v>9985.4481882364435</v>
          </cell>
          <cell r="M18">
            <v>1</v>
          </cell>
          <cell r="N18">
            <v>1.2627726836086407E-4</v>
          </cell>
          <cell r="O18">
            <v>9985.4481882364435</v>
          </cell>
        </row>
        <row r="19">
          <cell r="B19">
            <v>10</v>
          </cell>
          <cell r="C19">
            <v>1.2500360584498095E-4</v>
          </cell>
          <cell r="D19">
            <v>1</v>
          </cell>
          <cell r="E19">
            <v>1.2500360584498095E-4</v>
          </cell>
          <cell r="F19">
            <v>9984.1999712069355</v>
          </cell>
          <cell r="G19">
            <v>1</v>
          </cell>
          <cell r="H19">
            <v>1.2500360584498095E-4</v>
          </cell>
          <cell r="I19">
            <v>9984.1999712069355</v>
          </cell>
          <cell r="J19">
            <v>1</v>
          </cell>
          <cell r="K19">
            <v>1.2500360584498095E-4</v>
          </cell>
          <cell r="L19">
            <v>9984.1999712069355</v>
          </cell>
          <cell r="M19">
            <v>1</v>
          </cell>
          <cell r="N19">
            <v>1.2500360584498095E-4</v>
          </cell>
          <cell r="O19">
            <v>9984.1999712069355</v>
          </cell>
        </row>
        <row r="20">
          <cell r="B20">
            <v>11</v>
          </cell>
          <cell r="C20">
            <v>1.3696678500635325E-4</v>
          </cell>
          <cell r="D20">
            <v>1</v>
          </cell>
          <cell r="E20">
            <v>1.3696678500635325E-4</v>
          </cell>
          <cell r="F20">
            <v>9982.8324674360192</v>
          </cell>
          <cell r="G20">
            <v>1</v>
          </cell>
          <cell r="H20">
            <v>1.3696678500635325E-4</v>
          </cell>
          <cell r="I20">
            <v>9982.8324674360192</v>
          </cell>
          <cell r="J20">
            <v>1</v>
          </cell>
          <cell r="K20">
            <v>1.3696678500635325E-4</v>
          </cell>
          <cell r="L20">
            <v>9982.8324674360192</v>
          </cell>
          <cell r="M20">
            <v>1</v>
          </cell>
          <cell r="N20">
            <v>1.3696678500635325E-4</v>
          </cell>
          <cell r="O20">
            <v>9982.8324674360192</v>
          </cell>
        </row>
        <row r="21">
          <cell r="B21">
            <v>12</v>
          </cell>
          <cell r="C21">
            <v>1.4521640584498093E-4</v>
          </cell>
          <cell r="D21">
            <v>1</v>
          </cell>
          <cell r="E21">
            <v>1.4521640584498093E-4</v>
          </cell>
          <cell r="F21">
            <v>9981.3827963849453</v>
          </cell>
          <cell r="G21">
            <v>1</v>
          </cell>
          <cell r="H21">
            <v>1.4521640584498093E-4</v>
          </cell>
          <cell r="I21">
            <v>9981.3827963849453</v>
          </cell>
          <cell r="J21">
            <v>1</v>
          </cell>
          <cell r="K21">
            <v>1.4521640584498093E-4</v>
          </cell>
          <cell r="L21">
            <v>9981.3827963849453</v>
          </cell>
          <cell r="M21">
            <v>1</v>
          </cell>
          <cell r="N21">
            <v>1.4521640584498093E-4</v>
          </cell>
          <cell r="O21">
            <v>9981.3827963849453</v>
          </cell>
        </row>
        <row r="22">
          <cell r="B22">
            <v>13</v>
          </cell>
          <cell r="C22">
            <v>1.6118866836086404E-4</v>
          </cell>
          <cell r="D22">
            <v>1</v>
          </cell>
          <cell r="E22">
            <v>1.6118866836086404E-4</v>
          </cell>
          <cell r="F22">
            <v>9979.7739105835954</v>
          </cell>
          <cell r="G22">
            <v>1</v>
          </cell>
          <cell r="H22">
            <v>1.6118866836086404E-4</v>
          </cell>
          <cell r="I22">
            <v>9979.7739105835954</v>
          </cell>
          <cell r="J22">
            <v>1</v>
          </cell>
          <cell r="K22">
            <v>1.6118866836086404E-4</v>
          </cell>
          <cell r="L22">
            <v>9979.7739105835954</v>
          </cell>
          <cell r="M22">
            <v>1</v>
          </cell>
          <cell r="N22">
            <v>1.6118866836086404E-4</v>
          </cell>
          <cell r="O22">
            <v>9979.7739105835954</v>
          </cell>
        </row>
        <row r="23">
          <cell r="B23">
            <v>14</v>
          </cell>
          <cell r="C23">
            <v>1.8100057255400254E-4</v>
          </cell>
          <cell r="D23">
            <v>1</v>
          </cell>
          <cell r="E23">
            <v>1.8100057255400254E-4</v>
          </cell>
          <cell r="F23">
            <v>9977.9675657918197</v>
          </cell>
          <cell r="G23">
            <v>1</v>
          </cell>
          <cell r="H23">
            <v>1.8100057255400254E-4</v>
          </cell>
          <cell r="I23">
            <v>9977.9675657918197</v>
          </cell>
          <cell r="J23">
            <v>1</v>
          </cell>
          <cell r="K23">
            <v>1.8100057255400254E-4</v>
          </cell>
          <cell r="L23">
            <v>9977.9675657918197</v>
          </cell>
          <cell r="M23">
            <v>1</v>
          </cell>
          <cell r="N23">
            <v>1.8100057255400254E-4</v>
          </cell>
          <cell r="O23">
            <v>9977.9675657918197</v>
          </cell>
        </row>
        <row r="24">
          <cell r="B24">
            <v>15</v>
          </cell>
          <cell r="C24">
            <v>2.1694796289707752E-4</v>
          </cell>
          <cell r="D24">
            <v>1</v>
          </cell>
          <cell r="E24">
            <v>2.1694796289707752E-4</v>
          </cell>
          <cell r="F24">
            <v>9975.8028660545679</v>
          </cell>
          <cell r="G24">
            <v>1</v>
          </cell>
          <cell r="H24">
            <v>2.1694796289707752E-4</v>
          </cell>
          <cell r="I24">
            <v>9975.8028660545679</v>
          </cell>
          <cell r="J24">
            <v>1</v>
          </cell>
          <cell r="K24">
            <v>2.1694796289707752E-4</v>
          </cell>
          <cell r="L24">
            <v>9975.8028660545679</v>
          </cell>
          <cell r="M24">
            <v>1</v>
          </cell>
          <cell r="N24">
            <v>2.1694796289707752E-4</v>
          </cell>
          <cell r="O24">
            <v>9975.8028660545679</v>
          </cell>
        </row>
        <row r="25">
          <cell r="B25">
            <v>16</v>
          </cell>
          <cell r="C25">
            <v>2.6258807827191869E-4</v>
          </cell>
          <cell r="D25">
            <v>1</v>
          </cell>
          <cell r="E25">
            <v>2.6258807827191869E-4</v>
          </cell>
          <cell r="F25">
            <v>9973.1833391507516</v>
          </cell>
          <cell r="G25">
            <v>1</v>
          </cell>
          <cell r="H25">
            <v>2.6258807827191869E-4</v>
          </cell>
          <cell r="I25">
            <v>9973.1833391507516</v>
          </cell>
          <cell r="J25">
            <v>1</v>
          </cell>
          <cell r="K25">
            <v>2.6258807827191869E-4</v>
          </cell>
          <cell r="L25">
            <v>9973.1833391507516</v>
          </cell>
          <cell r="M25">
            <v>1</v>
          </cell>
          <cell r="N25">
            <v>2.6258807827191869E-4</v>
          </cell>
          <cell r="O25">
            <v>9973.1833391507516</v>
          </cell>
        </row>
        <row r="26">
          <cell r="B26">
            <v>17</v>
          </cell>
          <cell r="C26">
            <v>3.1455799364675985E-4</v>
          </cell>
          <cell r="D26">
            <v>1</v>
          </cell>
          <cell r="E26">
            <v>3.1455799364675985E-4</v>
          </cell>
          <cell r="F26">
            <v>9970.0461946093164</v>
          </cell>
          <cell r="G26">
            <v>1</v>
          </cell>
          <cell r="H26">
            <v>3.1455799364675985E-4</v>
          </cell>
          <cell r="I26">
            <v>9970.0461946093164</v>
          </cell>
          <cell r="J26">
            <v>1</v>
          </cell>
          <cell r="K26">
            <v>3.1455799364675985E-4</v>
          </cell>
          <cell r="L26">
            <v>9970.0461946093164</v>
          </cell>
          <cell r="M26">
            <v>1</v>
          </cell>
          <cell r="N26">
            <v>3.1455799364675985E-4</v>
          </cell>
          <cell r="O26">
            <v>9970.0461946093164</v>
          </cell>
        </row>
        <row r="27">
          <cell r="B27">
            <v>18</v>
          </cell>
          <cell r="C27">
            <v>3.7621994790343078E-4</v>
          </cell>
          <cell r="D27">
            <v>1</v>
          </cell>
          <cell r="E27">
            <v>3.7621994790343078E-4</v>
          </cell>
          <cell r="F27">
            <v>9966.2952643493863</v>
          </cell>
          <cell r="G27">
            <v>1</v>
          </cell>
          <cell r="H27">
            <v>3.7621994790343078E-4</v>
          </cell>
          <cell r="I27">
            <v>9966.2952643493863</v>
          </cell>
          <cell r="J27">
            <v>1</v>
          </cell>
          <cell r="K27">
            <v>3.7621994790343078E-4</v>
          </cell>
          <cell r="L27">
            <v>9966.2952643493863</v>
          </cell>
          <cell r="M27">
            <v>1</v>
          </cell>
          <cell r="N27">
            <v>3.7621994790343078E-4</v>
          </cell>
          <cell r="O27">
            <v>9966.2952643493863</v>
          </cell>
        </row>
        <row r="28">
          <cell r="B28">
            <v>19</v>
          </cell>
          <cell r="C28">
            <v>4.2354015349428209E-4</v>
          </cell>
          <cell r="D28">
            <v>0.99361593500000001</v>
          </cell>
          <cell r="E28">
            <v>4.2083624562426464E-4</v>
          </cell>
          <cell r="F28">
            <v>9962.1010860675542</v>
          </cell>
          <cell r="G28">
            <v>0.99953217500000002</v>
          </cell>
          <cell r="H28">
            <v>4.2334201082197363E-4</v>
          </cell>
          <cell r="I28">
            <v>9962.0761128717313</v>
          </cell>
          <cell r="J28">
            <v>1.12120625</v>
          </cell>
          <cell r="K28">
            <v>4.7487586722374842E-4</v>
          </cell>
          <cell r="L28">
            <v>9961.5625112427206</v>
          </cell>
          <cell r="M28">
            <v>1.1368661</v>
          </cell>
          <cell r="N28">
            <v>4.8150844249644586E-4</v>
          </cell>
          <cell r="O28">
            <v>9961.4964090391895</v>
          </cell>
        </row>
        <row r="29">
          <cell r="B29">
            <v>20</v>
          </cell>
          <cell r="C29">
            <v>4.5942347293519695E-4</v>
          </cell>
          <cell r="D29">
            <v>0.98723187000000001</v>
          </cell>
          <cell r="E29">
            <v>4.5355749430770891E-4</v>
          </cell>
          <cell r="F29">
            <v>9957.5827004609164</v>
          </cell>
          <cell r="G29">
            <v>0.99906435000000005</v>
          </cell>
          <cell r="H29">
            <v>4.5899361336274518E-4</v>
          </cell>
          <cell r="I29">
            <v>9957.5035835600902</v>
          </cell>
          <cell r="J29">
            <v>1.2424124999999999</v>
          </cell>
          <cell r="K29">
            <v>5.7079346556810034E-4</v>
          </cell>
          <cell r="L29">
            <v>9955.8765164544548</v>
          </cell>
          <cell r="M29">
            <v>1.2737322</v>
          </cell>
          <cell r="N29">
            <v>5.8518247091338886E-4</v>
          </cell>
          <cell r="O29">
            <v>9955.6671159565522</v>
          </cell>
        </row>
        <row r="30">
          <cell r="B30">
            <v>21</v>
          </cell>
          <cell r="C30">
            <v>4.9583377153748407E-4</v>
          </cell>
          <cell r="D30">
            <v>0.98084780500000002</v>
          </cell>
          <cell r="E30">
            <v>4.8633746645741272E-4</v>
          </cell>
          <cell r="F30">
            <v>9952.7399549183338</v>
          </cell>
          <cell r="G30">
            <v>0.99859652499999996</v>
          </cell>
          <cell r="H30">
            <v>4.9513788123497549E-4</v>
          </cell>
          <cell r="I30">
            <v>9952.573246333337</v>
          </cell>
          <cell r="J30">
            <v>1.3636187500000001</v>
          </cell>
          <cell r="K30">
            <v>6.761282277517296E-4</v>
          </cell>
          <cell r="L30">
            <v>9949.1450673096697</v>
          </cell>
          <cell r="M30">
            <v>1.4105983</v>
          </cell>
          <cell r="N30">
            <v>6.9942227521336338E-4</v>
          </cell>
          <cell r="O30">
            <v>9948.7039006110426</v>
          </cell>
        </row>
        <row r="31">
          <cell r="B31">
            <v>22</v>
          </cell>
          <cell r="C31">
            <v>5.2075138958068614E-4</v>
          </cell>
          <cell r="D31">
            <v>0.97446374000000002</v>
          </cell>
          <cell r="E31">
            <v>5.0745334670099251E-4</v>
          </cell>
          <cell r="F31">
            <v>9947.6894037193651</v>
          </cell>
          <cell r="G31">
            <v>0.99812869999999998</v>
          </cell>
          <cell r="H31">
            <v>5.1977690750536383E-4</v>
          </cell>
          <cell r="I31">
            <v>9947.4001285896375</v>
          </cell>
          <cell r="J31">
            <v>1.4848249999999998</v>
          </cell>
          <cell r="K31">
            <v>7.7322468203414225E-4</v>
          </cell>
          <cell r="L31">
            <v>9941.4521427784875</v>
          </cell>
          <cell r="M31">
            <v>1.5474644</v>
          </cell>
          <cell r="N31">
            <v>8.0584423662664266E-4</v>
          </cell>
          <cell r="O31">
            <v>9940.6867949108291</v>
          </cell>
        </row>
        <row r="32">
          <cell r="B32">
            <v>23</v>
          </cell>
          <cell r="C32">
            <v>5.4044964650571791E-4</v>
          </cell>
          <cell r="D32">
            <v>0.96807967499999992</v>
          </cell>
          <cell r="E32">
            <v>5.2319831814312025E-4</v>
          </cell>
          <cell r="F32">
            <v>9942.48478935393</v>
          </cell>
          <cell r="G32">
            <v>0.997660875</v>
          </cell>
          <cell r="H32">
            <v>5.3918546722633528E-4</v>
          </cell>
          <cell r="I32">
            <v>9942.0366350036165</v>
          </cell>
          <cell r="J32">
            <v>1.60603125</v>
          </cell>
          <cell r="K32">
            <v>8.6797902133963628E-4</v>
          </cell>
          <cell r="L32">
            <v>9932.8231708769035</v>
          </cell>
          <cell r="M32">
            <v>1.6843305</v>
          </cell>
          <cell r="N32">
            <v>9.102958233237991E-4</v>
          </cell>
          <cell r="O32">
            <v>9931.6378292404515</v>
          </cell>
        </row>
        <row r="33">
          <cell r="B33">
            <v>24</v>
          </cell>
          <cell r="C33">
            <v>5.4255756315120713E-4</v>
          </cell>
          <cell r="D33">
            <v>0.96169560999999992</v>
          </cell>
          <cell r="E33">
            <v>5.2177522665481366E-4</v>
          </cell>
          <cell r="F33">
            <v>9937.2970470994514</v>
          </cell>
          <cell r="G33">
            <v>0.99719304999999991</v>
          </cell>
          <cell r="H33">
            <v>5.4103463119931983E-4</v>
          </cell>
          <cell r="I33">
            <v>9936.6576488794271</v>
          </cell>
          <cell r="J33">
            <v>1.7272375</v>
          </cell>
          <cell r="K33">
            <v>9.3712576898338307E-4</v>
          </cell>
          <cell r="L33">
            <v>9923.5148663247201</v>
          </cell>
          <cell r="M33">
            <v>1.8211965999999999</v>
          </cell>
          <cell r="N33">
            <v>9.8810398931526377E-4</v>
          </cell>
          <cell r="O33">
            <v>9921.8243382809451</v>
          </cell>
        </row>
        <row r="34">
          <cell r="B34">
            <v>25</v>
          </cell>
          <cell r="C34">
            <v>5.4536811867852606E-4</v>
          </cell>
          <cell r="D34">
            <v>0.95531154499999993</v>
          </cell>
          <cell r="E34">
            <v>5.209964600485261E-4</v>
          </cell>
          <cell r="F34">
            <v>9932.1197505154614</v>
          </cell>
          <cell r="G34">
            <v>0.99672522499999994</v>
          </cell>
          <cell r="H34">
            <v>5.4358216079768054E-4</v>
          </cell>
          <cell r="I34">
            <v>9931.2562590435427</v>
          </cell>
          <cell r="J34">
            <v>1.8484437499999999</v>
          </cell>
          <cell r="K34">
            <v>1.0080822904205797E-3</v>
          </cell>
          <cell r="L34">
            <v>9913.5111467292518</v>
          </cell>
          <cell r="M34">
            <v>1.9580626999999999</v>
          </cell>
          <cell r="N34">
            <v>1.0678649709535951E-3</v>
          </cell>
          <cell r="O34">
            <v>9911.22916962214</v>
          </cell>
        </row>
        <row r="35">
          <cell r="B35">
            <v>26</v>
          </cell>
          <cell r="C35">
            <v>5.558572714104193E-4</v>
          </cell>
          <cell r="D35">
            <v>0.94892747999999993</v>
          </cell>
          <cell r="E35">
            <v>5.2746823979916524E-4</v>
          </cell>
          <cell r="F35">
            <v>9926.8808727931828</v>
          </cell>
          <cell r="G35">
            <v>0.99625739999999996</v>
          </cell>
          <cell r="H35">
            <v>5.5377691998643867E-4</v>
          </cell>
          <cell r="I35">
            <v>9925.7565585408138</v>
          </cell>
          <cell r="J35">
            <v>1.9696499999999999</v>
          </cell>
          <cell r="K35">
            <v>1.0948442746335323E-3</v>
          </cell>
          <cell r="L35">
            <v>9902.6573958087392</v>
          </cell>
          <cell r="M35">
            <v>2.0949287999999999</v>
          </cell>
          <cell r="N35">
            <v>1.164481406567104E-3</v>
          </cell>
          <cell r="O35">
            <v>9899.6877275378902</v>
          </cell>
        </row>
        <row r="36">
          <cell r="B36">
            <v>27</v>
          </cell>
          <cell r="C36">
            <v>5.6823515476493009E-4</v>
          </cell>
          <cell r="D36">
            <v>0.94892747999999993</v>
          </cell>
          <cell r="E36">
            <v>5.3921395345849507E-4</v>
          </cell>
          <cell r="F36">
            <v>9921.5281601122533</v>
          </cell>
          <cell r="G36">
            <v>0.99625739999999996</v>
          </cell>
          <cell r="H36">
            <v>5.6610847787470688E-4</v>
          </cell>
          <cell r="I36">
            <v>9920.1375036037025</v>
          </cell>
          <cell r="J36">
            <v>1.9696499999999999</v>
          </cell>
          <cell r="K36">
            <v>1.1192243725827444E-3</v>
          </cell>
          <cell r="L36">
            <v>9891.5741002980139</v>
          </cell>
          <cell r="M36">
            <v>2.0949287999999999</v>
          </cell>
          <cell r="N36">
            <v>1.1904121908895091E-3</v>
          </cell>
          <cell r="O36">
            <v>9887.9030185810298</v>
          </cell>
        </row>
        <row r="37">
          <cell r="B37">
            <v>28</v>
          </cell>
          <cell r="C37">
            <v>5.8293444091486659E-4</v>
          </cell>
          <cell r="D37">
            <v>0.94892747999999993</v>
          </cell>
          <cell r="E37">
            <v>5.5316251002255322E-4</v>
          </cell>
          <cell r="F37">
            <v>9916.0399426919466</v>
          </cell>
          <cell r="G37">
            <v>0.99625739999999996</v>
          </cell>
          <cell r="H37">
            <v>5.8075275047629854E-4</v>
          </cell>
          <cell r="I37">
            <v>9914.3763564633809</v>
          </cell>
          <cell r="J37">
            <v>1.9696499999999999</v>
          </cell>
          <cell r="K37">
            <v>1.1481768215479669E-3</v>
          </cell>
          <cell r="L37">
            <v>9880.2168241874278</v>
          </cell>
          <cell r="M37">
            <v>2.0949287999999999</v>
          </cell>
          <cell r="N37">
            <v>1.2212061487844523E-3</v>
          </cell>
          <cell r="O37">
            <v>9875.827850616155</v>
          </cell>
        </row>
        <row r="38">
          <cell r="B38">
            <v>29</v>
          </cell>
          <cell r="C38">
            <v>5.9880064650571791E-4</v>
          </cell>
          <cell r="D38">
            <v>0.94892747999999993</v>
          </cell>
          <cell r="E38">
            <v>5.682183885110417E-4</v>
          </cell>
          <cell r="F38">
            <v>9910.4054664552987</v>
          </cell>
          <cell r="G38">
            <v>0.99625739999999996</v>
          </cell>
          <cell r="H38">
            <v>5.965595752061056E-4</v>
          </cell>
          <cell r="I38">
            <v>9908.4618403157365</v>
          </cell>
          <cell r="J38">
            <v>1.9696499999999999</v>
          </cell>
          <cell r="K38">
            <v>1.1794276933899872E-3</v>
          </cell>
          <cell r="L38">
            <v>9868.563822848284</v>
          </cell>
          <cell r="M38">
            <v>2.0949287999999999</v>
          </cell>
          <cell r="N38">
            <v>1.2544447198234478E-3</v>
          </cell>
          <cell r="O38">
            <v>9863.4391705150629</v>
          </cell>
        </row>
        <row r="39">
          <cell r="B39">
            <v>30</v>
          </cell>
          <cell r="C39">
            <v>6.1932831181702667E-4</v>
          </cell>
          <cell r="D39">
            <v>0.94892747999999993</v>
          </cell>
          <cell r="E39">
            <v>5.8769765422518529E-4</v>
          </cell>
          <cell r="F39">
            <v>9904.5811444102419</v>
          </cell>
          <cell r="G39">
            <v>0.99625739999999996</v>
          </cell>
          <cell r="H39">
            <v>6.1701041367722028E-4</v>
          </cell>
          <cell r="I39">
            <v>9902.3482161767388</v>
          </cell>
          <cell r="J39">
            <v>1.9696499999999999</v>
          </cell>
          <cell r="K39">
            <v>1.2198600093704065E-3</v>
          </cell>
          <cell r="L39">
            <v>9856.525556490873</v>
          </cell>
          <cell r="M39">
            <v>2.0949287999999999</v>
          </cell>
          <cell r="N39">
            <v>1.2974487170808694E-3</v>
          </cell>
          <cell r="O39">
            <v>9850.6418640172742</v>
          </cell>
        </row>
        <row r="40">
          <cell r="B40">
            <v>31</v>
          </cell>
          <cell r="C40">
            <v>6.4993111181702663E-4</v>
          </cell>
          <cell r="D40">
            <v>0.94892747999999993</v>
          </cell>
          <cell r="E40">
            <v>6.1673749211012925E-4</v>
          </cell>
          <cell r="F40">
            <v>9898.4726178748369</v>
          </cell>
          <cell r="G40">
            <v>0.99625739999999996</v>
          </cell>
          <cell r="H40">
            <v>6.4749867963794015E-4</v>
          </cell>
          <cell r="I40">
            <v>9895.9364587814489</v>
          </cell>
          <cell r="J40">
            <v>1.9696499999999999</v>
          </cell>
          <cell r="K40">
            <v>1.2801368143904065E-3</v>
          </cell>
          <cell r="L40">
            <v>9843.9078552640294</v>
          </cell>
          <cell r="M40">
            <v>2.0949287999999999</v>
          </cell>
          <cell r="N40">
            <v>1.3615594041615094E-3</v>
          </cell>
          <cell r="O40">
            <v>9837.2296299502941</v>
          </cell>
        </row>
        <row r="41">
          <cell r="B41">
            <v>32</v>
          </cell>
          <cell r="C41">
            <v>6.8674453265565438E-4</v>
          </cell>
          <cell r="D41">
            <v>0.94892747999999993</v>
          </cell>
          <cell r="E41">
            <v>6.5167075877670773E-4</v>
          </cell>
          <cell r="F41">
            <v>9892.0220727132164</v>
          </cell>
          <cell r="G41">
            <v>0.99625739999999996</v>
          </cell>
          <cell r="H41">
            <v>6.8417432256773734E-4</v>
          </cell>
          <cell r="I41">
            <v>9889.1659131585893</v>
          </cell>
          <cell r="J41">
            <v>1.9696499999999999</v>
          </cell>
          <cell r="K41">
            <v>1.3526463687452096E-3</v>
          </cell>
          <cell r="L41">
            <v>9830.5925290493433</v>
          </cell>
          <cell r="M41">
            <v>2.0949287999999999</v>
          </cell>
          <cell r="N41">
            <v>1.4386808997028707E-3</v>
          </cell>
          <cell r="O41">
            <v>9823.0769955756932</v>
          </cell>
        </row>
        <row r="42">
          <cell r="B42">
            <v>33</v>
          </cell>
          <cell r="C42">
            <v>7.2349525489199488E-4</v>
          </cell>
          <cell r="D42">
            <v>0.94892747999999993</v>
          </cell>
          <cell r="E42">
            <v>6.8654452901661836E-4</v>
          </cell>
          <cell r="F42">
            <v>9885.2307590782839</v>
          </cell>
          <cell r="G42">
            <v>0.99625739999999996</v>
          </cell>
          <cell r="H42">
            <v>7.2078750155103602E-4</v>
          </cell>
          <cell r="I42">
            <v>9882.037925967621</v>
          </cell>
          <cell r="J42">
            <v>1.9696499999999999</v>
          </cell>
          <cell r="K42">
            <v>1.4250324287980176E-3</v>
          </cell>
          <cell r="L42">
            <v>9816.5836159011487</v>
          </cell>
          <cell r="M42">
            <v>2.0949287999999999</v>
          </cell>
          <cell r="N42">
            <v>1.515671046136581E-3</v>
          </cell>
          <cell r="O42">
            <v>9808.1884421895284</v>
          </cell>
        </row>
        <row r="43">
          <cell r="B43">
            <v>34</v>
          </cell>
          <cell r="C43">
            <v>7.6924228132147399E-4</v>
          </cell>
          <cell r="D43">
            <v>0.94892747999999993</v>
          </cell>
          <cell r="E43">
            <v>7.2995513952383738E-4</v>
          </cell>
          <cell r="F43">
            <v>9878.0149840803169</v>
          </cell>
          <cell r="G43">
            <v>0.99625739999999996</v>
          </cell>
          <cell r="H43">
            <v>7.6636331515940025E-4</v>
          </cell>
          <cell r="I43">
            <v>9874.4646946221455</v>
          </cell>
          <cell r="J43">
            <v>1.9696499999999999</v>
          </cell>
          <cell r="K43">
            <v>1.5151380594048411E-3</v>
          </cell>
          <cell r="L43">
            <v>9801.7101364513674</v>
          </cell>
          <cell r="M43">
            <v>2.0949287999999999</v>
          </cell>
          <cell r="N43">
            <v>1.6115078093180578E-3</v>
          </cell>
          <cell r="O43">
            <v>9792.3824699196775</v>
          </cell>
        </row>
        <row r="44">
          <cell r="B44">
            <v>35</v>
          </cell>
          <cell r="C44">
            <v>8.1713505082592125E-4</v>
          </cell>
          <cell r="D44">
            <v>0.94892747999999993</v>
          </cell>
          <cell r="E44">
            <v>7.7540190459991331E-4</v>
          </cell>
          <cell r="F44">
            <v>9870.3555524479943</v>
          </cell>
          <cell r="G44">
            <v>0.99625739999999996</v>
          </cell>
          <cell r="H44">
            <v>8.1407684118470008E-4</v>
          </cell>
          <cell r="I44">
            <v>9866.4261215951574</v>
          </cell>
          <cell r="J44">
            <v>1.9696499999999999</v>
          </cell>
          <cell r="K44">
            <v>1.6094700528592758E-3</v>
          </cell>
          <cell r="L44">
            <v>9785.9345775199417</v>
          </cell>
          <cell r="M44">
            <v>2.0949287999999999</v>
          </cell>
          <cell r="N44">
            <v>1.7118397514646862E-3</v>
          </cell>
          <cell r="O44">
            <v>9775.6194803461221</v>
          </cell>
        </row>
        <row r="45">
          <cell r="B45">
            <v>36</v>
          </cell>
          <cell r="C45">
            <v>8.7338418424396443E-4</v>
          </cell>
          <cell r="D45">
            <v>0.94892747999999993</v>
          </cell>
          <cell r="E45">
            <v>8.287782530264808E-4</v>
          </cell>
          <cell r="F45">
            <v>9862.1752164164864</v>
          </cell>
          <cell r="G45">
            <v>0.99625739999999996</v>
          </cell>
          <cell r="H45">
            <v>8.7011545659601292E-4</v>
          </cell>
          <cell r="I45">
            <v>9857.8411917253943</v>
          </cell>
          <cell r="J45">
            <v>1.9696499999999999</v>
          </cell>
          <cell r="K45">
            <v>1.7202611584961245E-3</v>
          </cell>
          <cell r="L45">
            <v>9769.1002143666501</v>
          </cell>
          <cell r="M45">
            <v>2.0949287999999999</v>
          </cell>
          <cell r="N45">
            <v>1.8296776810371872E-3</v>
          </cell>
          <cell r="O45">
            <v>9757.7332475646217</v>
          </cell>
        </row>
        <row r="46">
          <cell r="B46">
            <v>37</v>
          </cell>
          <cell r="C46">
            <v>9.4989016213468871E-4</v>
          </cell>
          <cell r="D46">
            <v>0.94892747999999993</v>
          </cell>
          <cell r="E46">
            <v>9.0137687783126152E-4</v>
          </cell>
          <cell r="F46">
            <v>9853.2856797112872</v>
          </cell>
          <cell r="G46">
            <v>0.99625739999999996</v>
          </cell>
          <cell r="H46">
            <v>9.4633510321388337E-4</v>
          </cell>
          <cell r="I46">
            <v>9848.5123705637579</v>
          </cell>
          <cell r="J46">
            <v>1.9696499999999999</v>
          </cell>
          <cell r="K46">
            <v>1.8709511578485895E-3</v>
          </cell>
          <cell r="L46">
            <v>9750.8227050094411</v>
          </cell>
          <cell r="M46">
            <v>2.0949287999999999</v>
          </cell>
          <cell r="N46">
            <v>1.9899522574926289E-3</v>
          </cell>
          <cell r="O46">
            <v>9738.3158242606187</v>
          </cell>
        </row>
        <row r="47">
          <cell r="B47">
            <v>38</v>
          </cell>
          <cell r="C47">
            <v>1.0389179067344346E-3</v>
          </cell>
          <cell r="D47">
            <v>0.94892747999999993</v>
          </cell>
          <cell r="E47">
            <v>9.8585775116438192E-4</v>
          </cell>
          <cell r="F47">
            <v>9843.5717416495081</v>
          </cell>
          <cell r="G47">
            <v>0.99625739999999996</v>
          </cell>
          <cell r="H47">
            <v>1.0350296525766902E-3</v>
          </cell>
          <cell r="I47">
            <v>9838.3188682264554</v>
          </cell>
          <cell r="J47">
            <v>1.9696499999999999</v>
          </cell>
          <cell r="K47">
            <v>2.0463046549994788E-3</v>
          </cell>
          <cell r="L47">
            <v>9730.8695511181068</v>
          </cell>
          <cell r="M47">
            <v>2.0949287999999999</v>
          </cell>
          <cell r="N47">
            <v>2.1764590436536809E-3</v>
          </cell>
          <cell r="O47">
            <v>9717.1207787149506</v>
          </cell>
        </row>
        <row r="48">
          <cell r="B48">
            <v>39</v>
          </cell>
          <cell r="C48">
            <v>1.1303800152477764E-3</v>
          </cell>
          <cell r="D48">
            <v>0.94892747999999993</v>
          </cell>
          <cell r="E48">
            <v>1.0726486593114341E-3</v>
          </cell>
          <cell r="F48">
            <v>9833.0130476179911</v>
          </cell>
          <cell r="G48">
            <v>0.99625739999999996</v>
          </cell>
          <cell r="H48">
            <v>1.1261494550027101E-3</v>
          </cell>
          <cell r="I48">
            <v>9827.2394507948593</v>
          </cell>
          <cell r="J48">
            <v>1.9696499999999999</v>
          </cell>
          <cell r="K48">
            <v>2.2264529970327826E-3</v>
          </cell>
          <cell r="L48">
            <v>9709.2042274422838</v>
          </cell>
          <cell r="M48">
            <v>2.0949287999999999</v>
          </cell>
          <cell r="N48">
            <v>2.3680656488870057E-3</v>
          </cell>
          <cell r="O48">
            <v>9694.1099987927901</v>
          </cell>
        </row>
        <row r="49">
          <cell r="B49">
            <v>40</v>
          </cell>
          <cell r="C49">
            <v>1.2258009445997461E-3</v>
          </cell>
          <cell r="D49">
            <v>0.94892747999999993</v>
          </cell>
          <cell r="E49">
            <v>1.1631962013406566E-3</v>
          </cell>
          <cell r="F49">
            <v>9821.5753241932689</v>
          </cell>
          <cell r="G49">
            <v>0.99625739999999996</v>
          </cell>
          <cell r="H49">
            <v>1.2212132619844869E-3</v>
          </cell>
          <cell r="I49">
            <v>9815.2382956488527</v>
          </cell>
          <cell r="J49">
            <v>1.9696499999999999</v>
          </cell>
          <cell r="K49">
            <v>2.4143988305308896E-3</v>
          </cell>
          <cell r="L49">
            <v>9685.7623361101614</v>
          </cell>
          <cell r="M49">
            <v>2.0949287999999999</v>
          </cell>
          <cell r="N49">
            <v>2.5679657019092124E-3</v>
          </cell>
          <cell r="O49">
            <v>9669.2158568053546</v>
          </cell>
        </row>
        <row r="50">
          <cell r="B50">
            <v>41</v>
          </cell>
          <cell r="C50">
            <v>1.337018476747141E-3</v>
          </cell>
          <cell r="D50">
            <v>0.94892747999999993</v>
          </cell>
          <cell r="E50">
            <v>1.268733573853103E-3</v>
          </cell>
          <cell r="F50">
            <v>9809.1143618313381</v>
          </cell>
          <cell r="G50">
            <v>0.99625739999999996</v>
          </cell>
          <cell r="H50">
            <v>1.3320145513960671E-3</v>
          </cell>
          <cell r="I50">
            <v>9802.1642554136288</v>
          </cell>
          <cell r="J50">
            <v>1.9696499999999999</v>
          </cell>
          <cell r="K50">
            <v>2.6334584427250064E-3</v>
          </cell>
          <cell r="L50">
            <v>9660.2552835119041</v>
          </cell>
          <cell r="M50">
            <v>2.0949287999999999</v>
          </cell>
          <cell r="N50">
            <v>2.8009585130697161E-3</v>
          </cell>
          <cell r="O50">
            <v>9642.132784336527</v>
          </cell>
        </row>
        <row r="51">
          <cell r="B51">
            <v>42</v>
          </cell>
          <cell r="C51">
            <v>1.4474328449809405E-3</v>
          </cell>
          <cell r="D51">
            <v>0.94892747999999993</v>
          </cell>
          <cell r="E51">
            <v>1.3735088020569945E-3</v>
          </cell>
          <cell r="F51">
            <v>9795.6414569149783</v>
          </cell>
          <cell r="G51">
            <v>0.99625739999999996</v>
          </cell>
          <cell r="H51">
            <v>1.4420156828153148E-3</v>
          </cell>
          <cell r="I51">
            <v>9788.0293808317911</v>
          </cell>
          <cell r="J51">
            <v>1.9696499999999999</v>
          </cell>
          <cell r="K51">
            <v>2.8509361031167093E-3</v>
          </cell>
          <cell r="L51">
            <v>9632.7145129588152</v>
          </cell>
          <cell r="M51">
            <v>2.0949287999999999</v>
          </cell>
          <cell r="N51">
            <v>3.0322687530165075E-3</v>
          </cell>
          <cell r="O51">
            <v>9612.8952463821479</v>
          </cell>
        </row>
        <row r="52">
          <cell r="B52">
            <v>43</v>
          </cell>
          <cell r="C52">
            <v>1.5733551951715374E-3</v>
          </cell>
          <cell r="D52">
            <v>0.94892747999999993</v>
          </cell>
          <cell r="E52">
            <v>1.4929999804990351E-3</v>
          </cell>
          <cell r="F52">
            <v>9781.0165644108292</v>
          </cell>
          <cell r="G52">
            <v>0.99625739999999996</v>
          </cell>
          <cell r="H52">
            <v>1.5674667560180884E-3</v>
          </cell>
          <cell r="I52">
            <v>9772.686970170409</v>
          </cell>
          <cell r="J52">
            <v>1.9696499999999999</v>
          </cell>
          <cell r="K52">
            <v>3.0989590601696185E-3</v>
          </cell>
          <cell r="L52">
            <v>9602.8631250448543</v>
          </cell>
          <cell r="M52">
            <v>2.0949287999999999</v>
          </cell>
          <cell r="N52">
            <v>3.2960671109944746E-3</v>
          </cell>
          <cell r="O52">
            <v>9581.2104985191127</v>
          </cell>
        </row>
        <row r="53">
          <cell r="B53">
            <v>44</v>
          </cell>
          <cell r="C53">
            <v>1.7089262259212198E-3</v>
          </cell>
          <cell r="D53">
            <v>0.94892747999999993</v>
          </cell>
          <cell r="E53">
            <v>1.6216470570693338E-3</v>
          </cell>
          <cell r="F53">
            <v>9765.1552076840053</v>
          </cell>
          <cell r="G53">
            <v>0.99625739999999996</v>
          </cell>
          <cell r="H53">
            <v>1.702530398628087E-3</v>
          </cell>
          <cell r="I53">
            <v>9756.0486735274171</v>
          </cell>
          <cell r="J53">
            <v>1.9696499999999999</v>
          </cell>
          <cell r="K53">
            <v>3.3659865408857304E-3</v>
          </cell>
          <cell r="L53">
            <v>9570.5400170119865</v>
          </cell>
          <cell r="M53">
            <v>2.0949287999999999</v>
          </cell>
          <cell r="N53">
            <v>3.5800787677576699E-3</v>
          </cell>
          <cell r="O53">
            <v>9546.9090102439477</v>
          </cell>
        </row>
        <row r="54">
          <cell r="B54">
            <v>45</v>
          </cell>
          <cell r="C54">
            <v>1.8567366205844982E-3</v>
          </cell>
          <cell r="D54">
            <v>0.94892747999999993</v>
          </cell>
          <cell r="E54">
            <v>1.7619084023949639E-3</v>
          </cell>
          <cell r="F54">
            <v>9747.9498986728959</v>
          </cell>
          <cell r="G54">
            <v>0.99625739999999996</v>
          </cell>
          <cell r="H54">
            <v>1.8497875981082987E-3</v>
          </cell>
          <cell r="I54">
            <v>9738.0020556845848</v>
          </cell>
          <cell r="J54">
            <v>1.9696499999999999</v>
          </cell>
          <cell r="K54">
            <v>3.6571212847342567E-3</v>
          </cell>
          <cell r="L54">
            <v>9535.5393914093711</v>
          </cell>
          <cell r="M54">
            <v>2.0949287999999999</v>
          </cell>
          <cell r="N54">
            <v>3.8897310204771378E-3</v>
          </cell>
          <cell r="O54">
            <v>9509.7741021171296</v>
          </cell>
        </row>
        <row r="55">
          <cell r="B55">
            <v>46</v>
          </cell>
          <cell r="C55">
            <v>2.0141832597204575E-3</v>
          </cell>
          <cell r="D55">
            <v>0.94892747999999993</v>
          </cell>
          <cell r="E55">
            <v>1.9113138449047191E-3</v>
          </cell>
          <cell r="F55">
            <v>9729.3185070721247</v>
          </cell>
          <cell r="G55">
            <v>0.99625739999999996</v>
          </cell>
          <cell r="H55">
            <v>2.0066449774526277E-3</v>
          </cell>
          <cell r="I55">
            <v>9718.461342769122</v>
          </cell>
          <cell r="J55">
            <v>1.9696499999999999</v>
          </cell>
          <cell r="K55">
            <v>3.9672360575083989E-3</v>
          </cell>
          <cell r="L55">
            <v>9497.7096557079803</v>
          </cell>
          <cell r="M55">
            <v>2.0949287999999999</v>
          </cell>
          <cell r="N55">
            <v>4.219570519266266E-3</v>
          </cell>
          <cell r="O55">
            <v>9469.6469396709545</v>
          </cell>
        </row>
        <row r="56">
          <cell r="B56">
            <v>47</v>
          </cell>
          <cell r="C56">
            <v>2.1985740808132146E-3</v>
          </cell>
          <cell r="D56">
            <v>0.94892747999999993</v>
          </cell>
          <cell r="E56">
            <v>2.0862873620994E-3</v>
          </cell>
          <cell r="F56">
            <v>9709.0203528289803</v>
          </cell>
          <cell r="G56">
            <v>0.99625739999999996</v>
          </cell>
          <cell r="H56">
            <v>2.190345697458363E-3</v>
          </cell>
          <cell r="I56">
            <v>9697.1745527810726</v>
          </cell>
          <cell r="J56">
            <v>1.9696499999999999</v>
          </cell>
          <cell r="K56">
            <v>4.3304214382737481E-3</v>
          </cell>
          <cell r="L56">
            <v>9456.5805702004018</v>
          </cell>
          <cell r="M56">
            <v>2.0949287999999999</v>
          </cell>
          <cell r="N56">
            <v>4.6058561608291306E-3</v>
          </cell>
          <cell r="O56">
            <v>9426.0311079729945</v>
          </cell>
        </row>
        <row r="57">
          <cell r="B57">
            <v>48</v>
          </cell>
          <cell r="C57">
            <v>2.4105056658195682E-3</v>
          </cell>
          <cell r="D57">
            <v>0.94892747999999993</v>
          </cell>
          <cell r="E57">
            <v>2.2873950669918849E-3</v>
          </cell>
          <cell r="F57">
            <v>9686.8119875685952</v>
          </cell>
          <cell r="G57">
            <v>0.99625739999999996</v>
          </cell>
          <cell r="H57">
            <v>2.4014841073146716E-3</v>
          </cell>
          <cell r="I57">
            <v>9673.8869422067128</v>
          </cell>
          <cell r="J57">
            <v>1.9696499999999999</v>
          </cell>
          <cell r="K57">
            <v>4.7478524846815123E-3</v>
          </cell>
          <cell r="L57">
            <v>9411.6821206435852</v>
          </cell>
          <cell r="M57">
            <v>2.0949287999999999</v>
          </cell>
          <cell r="N57">
            <v>5.0498377418885885E-3</v>
          </cell>
          <cell r="O57">
            <v>9378.431180327736</v>
          </cell>
        </row>
        <row r="58">
          <cell r="B58">
            <v>49</v>
          </cell>
          <cell r="C58">
            <v>2.63510375501906E-3</v>
          </cell>
          <cell r="D58">
            <v>0.94892747999999993</v>
          </cell>
          <cell r="E58">
            <v>2.5005223657887737E-3</v>
          </cell>
          <cell r="F58">
            <v>9662.5898975404889</v>
          </cell>
          <cell r="G58">
            <v>0.99625739999999996</v>
          </cell>
          <cell r="H58">
            <v>2.6252416157055256E-3</v>
          </cell>
          <cell r="I58">
            <v>9648.490651620401</v>
          </cell>
          <cell r="J58">
            <v>1.9696499999999999</v>
          </cell>
          <cell r="K58">
            <v>5.1902321110732915E-3</v>
          </cell>
          <cell r="L58">
            <v>9362.8333058818062</v>
          </cell>
          <cell r="M58">
            <v>2.0949287999999999</v>
          </cell>
          <cell r="N58">
            <v>5.5203547473775729E-3</v>
          </cell>
          <cell r="O58">
            <v>9326.6589132384597</v>
          </cell>
        </row>
        <row r="59">
          <cell r="B59">
            <v>50</v>
          </cell>
          <cell r="C59">
            <v>2.8812138650571792E-3</v>
          </cell>
          <cell r="D59">
            <v>0.94892747999999993</v>
          </cell>
          <cell r="E59">
            <v>2.7340630123097688E-3</v>
          </cell>
          <cell r="F59">
            <v>9636.171767898506</v>
          </cell>
          <cell r="G59">
            <v>0.99625739999999996</v>
          </cell>
          <cell r="H59">
            <v>2.8704306340458161E-3</v>
          </cell>
          <cell r="I59">
            <v>9620.7953284816849</v>
          </cell>
          <cell r="J59">
            <v>1.9696499999999999</v>
          </cell>
          <cell r="K59">
            <v>5.6749828893098726E-3</v>
          </cell>
          <cell r="L59">
            <v>9309.6993870754668</v>
          </cell>
          <cell r="M59">
            <v>2.0949287999999999</v>
          </cell>
          <cell r="N59">
            <v>6.0359379048675983E-3</v>
          </cell>
          <cell r="O59">
            <v>9270.363779178273</v>
          </cell>
        </row>
        <row r="60">
          <cell r="B60">
            <v>51</v>
          </cell>
          <cell r="C60">
            <v>3.145021744599746E-3</v>
          </cell>
          <cell r="D60">
            <v>0.94892747999999993</v>
          </cell>
          <cell r="E60">
            <v>2.9843975586482403E-3</v>
          </cell>
          <cell r="F60">
            <v>9607.4136003996755</v>
          </cell>
          <cell r="G60">
            <v>0.99625739999999996</v>
          </cell>
          <cell r="H60">
            <v>3.1332511862184067E-3</v>
          </cell>
          <cell r="I60">
            <v>9590.6509601063553</v>
          </cell>
          <cell r="J60">
            <v>1.9696499999999999</v>
          </cell>
          <cell r="K60">
            <v>6.1945920792508893E-3</v>
          </cell>
          <cell r="L60">
            <v>9252.0295969920826</v>
          </cell>
          <cell r="M60">
            <v>2.0949287999999999</v>
          </cell>
          <cell r="N60">
            <v>6.588596629388252E-3</v>
          </cell>
          <cell r="O60">
            <v>9209.2850916295756</v>
          </cell>
        </row>
        <row r="61">
          <cell r="B61">
            <v>52</v>
          </cell>
          <cell r="C61">
            <v>3.4487228810673445E-3</v>
          </cell>
          <cell r="D61">
            <v>0.94892747999999993</v>
          </cell>
          <cell r="E61">
            <v>3.2725879127495747E-3</v>
          </cell>
          <cell r="F61">
            <v>9575.9724947782215</v>
          </cell>
          <cell r="G61">
            <v>0.99625739999999996</v>
          </cell>
          <cell r="H61">
            <v>3.4358156908126619E-3</v>
          </cell>
          <cell r="I61">
            <v>9557.6992510525142</v>
          </cell>
          <cell r="J61">
            <v>1.9696499999999999</v>
          </cell>
          <cell r="K61">
            <v>6.7927770226942951E-3</v>
          </cell>
          <cell r="L61">
            <v>9189.1826229323469</v>
          </cell>
          <cell r="M61">
            <v>2.0949287999999999</v>
          </cell>
          <cell r="N61">
            <v>7.2248288867669541E-3</v>
          </cell>
          <cell r="O61">
            <v>9142.7495826730992</v>
          </cell>
        </row>
        <row r="62">
          <cell r="B62">
            <v>53</v>
          </cell>
          <cell r="C62">
            <v>3.7953977966963151E-3</v>
          </cell>
          <cell r="D62">
            <v>0.94892747999999993</v>
          </cell>
          <cell r="E62">
            <v>3.6015572668165862E-3</v>
          </cell>
          <cell r="F62">
            <v>9541.4840814528179</v>
          </cell>
          <cell r="G62">
            <v>0.99625739999999996</v>
          </cell>
          <cell r="H62">
            <v>3.7811931409023995E-3</v>
          </cell>
          <cell r="I62">
            <v>9521.559744201626</v>
          </cell>
          <cell r="J62">
            <v>1.9696499999999999</v>
          </cell>
          <cell r="K62">
            <v>7.4756052702628969E-3</v>
          </cell>
          <cell r="L62">
            <v>9120.4879208869461</v>
          </cell>
          <cell r="M62">
            <v>2.0949287999999999</v>
          </cell>
          <cell r="N62">
            <v>7.9510881517556552E-3</v>
          </cell>
          <cell r="O62">
            <v>9070.054774791839</v>
          </cell>
        </row>
        <row r="63">
          <cell r="B63">
            <v>54</v>
          </cell>
          <cell r="C63">
            <v>4.1777060914866583E-3</v>
          </cell>
          <cell r="D63">
            <v>0.94892747999999993</v>
          </cell>
          <cell r="E63">
            <v>3.9643401135750836E-3</v>
          </cell>
          <cell r="F63">
            <v>9503.6583933656766</v>
          </cell>
          <cell r="G63">
            <v>0.99625739999999996</v>
          </cell>
          <cell r="H63">
            <v>4.1620706086686601E-3</v>
          </cell>
          <cell r="I63">
            <v>9481.9303402416008</v>
          </cell>
          <cell r="J63">
            <v>1.9696499999999999</v>
          </cell>
          <cell r="K63">
            <v>8.2286188030966968E-3</v>
          </cell>
          <cell r="L63">
            <v>9045.43890248772</v>
          </cell>
          <cell r="M63">
            <v>2.0949287999999999</v>
          </cell>
          <cell r="N63">
            <v>8.7519968089908341E-3</v>
          </cell>
          <cell r="O63">
            <v>8990.6736843454892</v>
          </cell>
        </row>
        <row r="64">
          <cell r="B64">
            <v>55</v>
          </cell>
          <cell r="C64">
            <v>4.6130945583227447E-3</v>
          </cell>
          <cell r="D64">
            <v>0.94892747999999993</v>
          </cell>
          <cell r="E64">
            <v>4.3774921942309145E-3</v>
          </cell>
          <cell r="F64">
            <v>9462.0562029320809</v>
          </cell>
          <cell r="G64">
            <v>0.99625739999999996</v>
          </cell>
          <cell r="H64">
            <v>4.5958295906287656E-3</v>
          </cell>
          <cell r="I64">
            <v>9438.3530042076382</v>
          </cell>
          <cell r="J64">
            <v>1.9696499999999999</v>
          </cell>
          <cell r="K64">
            <v>9.0861816968003939E-3</v>
          </cell>
          <cell r="L64">
            <v>8963.2504010924094</v>
          </cell>
          <cell r="M64">
            <v>2.0949287999999999</v>
          </cell>
          <cell r="N64">
            <v>9.6641046473535976E-3</v>
          </cell>
          <cell r="O64">
            <v>8903.7868730097671</v>
          </cell>
        </row>
        <row r="65">
          <cell r="B65">
            <v>56</v>
          </cell>
          <cell r="C65">
            <v>5.1056032027954256E-3</v>
          </cell>
          <cell r="D65">
            <v>0.94892747999999993</v>
          </cell>
          <cell r="E65">
            <v>4.8448471811085919E-3</v>
          </cell>
          <cell r="F65">
            <v>9416.213986609815</v>
          </cell>
          <cell r="G65">
            <v>0.99625739999999996</v>
          </cell>
          <cell r="H65">
            <v>5.0864949722486431E-3</v>
          </cell>
          <cell r="I65">
            <v>9390.3448691054273</v>
          </cell>
          <cell r="J65">
            <v>1.9696499999999999</v>
          </cell>
          <cell r="K65">
            <v>1.005625134838601E-2</v>
          </cell>
          <cell r="L65">
            <v>8873.1137021605027</v>
          </cell>
          <cell r="M65">
            <v>2.0949287999999999</v>
          </cell>
          <cell r="N65">
            <v>1.0695875190908376E-2</v>
          </cell>
          <cell r="O65">
            <v>8808.5530798896052</v>
          </cell>
        </row>
        <row r="66">
          <cell r="B66">
            <v>57</v>
          </cell>
          <cell r="C66">
            <v>5.619987973824651E-3</v>
          </cell>
          <cell r="D66">
            <v>0.94892747999999993</v>
          </cell>
          <cell r="E66">
            <v>5.3329610256317318E-3</v>
          </cell>
          <cell r="F66">
            <v>9365.9976844102166</v>
          </cell>
          <cell r="G66">
            <v>0.99625739999999996</v>
          </cell>
          <cell r="H66">
            <v>5.5989546068338147E-3</v>
          </cell>
          <cell r="I66">
            <v>9337.7687544407909</v>
          </cell>
          <cell r="J66">
            <v>1.9696499999999999</v>
          </cell>
          <cell r="K66">
            <v>1.1069409312643724E-2</v>
          </cell>
          <cell r="L66">
            <v>8774.8935747136602</v>
          </cell>
          <cell r="M66">
            <v>2.0949287999999999</v>
          </cell>
          <cell r="N66">
            <v>1.1773474662018907E-2</v>
          </cell>
          <cell r="O66">
            <v>8704.8458033944753</v>
          </cell>
        </row>
        <row r="67">
          <cell r="B67">
            <v>58</v>
          </cell>
          <cell r="C67">
            <v>6.1702892129606099E-3</v>
          </cell>
          <cell r="D67">
            <v>0.94892747999999993</v>
          </cell>
          <cell r="E67">
            <v>5.8551569937258944E-3</v>
          </cell>
          <cell r="F67">
            <v>9311.1582975651218</v>
          </cell>
          <cell r="G67">
            <v>0.99625739999999996</v>
          </cell>
          <cell r="H67">
            <v>6.1471962885521836E-3</v>
          </cell>
          <cell r="I67">
            <v>9280.3676570101343</v>
          </cell>
          <cell r="J67">
            <v>1.9696499999999999</v>
          </cell>
          <cell r="K67">
            <v>1.2153310148307865E-2</v>
          </cell>
          <cell r="L67">
            <v>8668.2495715817713</v>
          </cell>
          <cell r="M67">
            <v>2.0949287999999999</v>
          </cell>
          <cell r="N67">
            <v>1.2926316576560515E-2</v>
          </cell>
          <cell r="O67">
            <v>8592.3242107896549</v>
          </cell>
        </row>
        <row r="68">
          <cell r="B68">
            <v>59</v>
          </cell>
          <cell r="C68">
            <v>6.7757222424396444E-3</v>
          </cell>
          <cell r="D68">
            <v>0.94892747999999993</v>
          </cell>
          <cell r="E68">
            <v>6.4296690326982008E-3</v>
          </cell>
          <cell r="F68">
            <v>9251.2906314007178</v>
          </cell>
          <cell r="G68">
            <v>0.99625739999999996</v>
          </cell>
          <cell r="H68">
            <v>6.7503634243750894E-3</v>
          </cell>
          <cell r="I68">
            <v>9217.7218026134997</v>
          </cell>
          <cell r="J68">
            <v>1.9696499999999999</v>
          </cell>
          <cell r="K68">
            <v>1.3345801314821245E-2</v>
          </cell>
          <cell r="L68">
            <v>8552.5648350521569</v>
          </cell>
          <cell r="M68">
            <v>2.0949287999999999</v>
          </cell>
          <cell r="N68">
            <v>1.4194655666487394E-2</v>
          </cell>
          <cell r="O68">
            <v>8470.3591272426729</v>
          </cell>
        </row>
        <row r="69">
          <cell r="B69">
            <v>60</v>
          </cell>
          <cell r="C69">
            <v>7.5010029440914869E-3</v>
          </cell>
          <cell r="D69">
            <v>0.94892747999999993</v>
          </cell>
          <cell r="E69">
            <v>7.1179078212093155E-3</v>
          </cell>
          <cell r="F69">
            <v>9185.4407974591904</v>
          </cell>
          <cell r="G69">
            <v>0.99625739999999996</v>
          </cell>
          <cell r="H69">
            <v>7.4729296904729303E-3</v>
          </cell>
          <cell r="I69">
            <v>9148.8384156762295</v>
          </cell>
          <cell r="J69">
            <v>1.9696499999999999</v>
          </cell>
          <cell r="K69">
            <v>1.4774350448829797E-2</v>
          </cell>
          <cell r="L69">
            <v>8426.2062449427576</v>
          </cell>
          <cell r="M69">
            <v>2.0949287999999999</v>
          </cell>
          <cell r="N69">
            <v>1.5714067096462045E-2</v>
          </cell>
          <cell r="O69">
            <v>8337.2553355860509</v>
          </cell>
        </row>
        <row r="70">
          <cell r="B70">
            <v>61</v>
          </cell>
          <cell r="C70">
            <v>8.2742651761118172E-3</v>
          </cell>
          <cell r="D70">
            <v>0.94892747999999993</v>
          </cell>
          <cell r="E70">
            <v>7.8516776024195427E-3</v>
          </cell>
          <cell r="F70">
            <v>9113.3196776814293</v>
          </cell>
          <cell r="G70">
            <v>0.99625739999999996</v>
          </cell>
          <cell r="H70">
            <v>8.2432979112637E-3</v>
          </cell>
          <cell r="I70">
            <v>9073.4218150737961</v>
          </cell>
          <cell r="J70">
            <v>1.9696499999999999</v>
          </cell>
          <cell r="K70">
            <v>1.6297406404128641E-2</v>
          </cell>
          <cell r="L70">
            <v>8288.8809373239183</v>
          </cell>
          <cell r="M70">
            <v>2.0949287999999999</v>
          </cell>
          <cell r="N70">
            <v>1.7333996416273718E-2</v>
          </cell>
          <cell r="O70">
            <v>8192.7373814774437</v>
          </cell>
        </row>
        <row r="71">
          <cell r="B71">
            <v>62</v>
          </cell>
          <cell r="C71">
            <v>9.0435150193138511E-3</v>
          </cell>
          <cell r="D71">
            <v>0.94892747999999993</v>
          </cell>
          <cell r="E71">
            <v>8.5816399176196437E-3</v>
          </cell>
          <cell r="F71">
            <v>9035.1124497534092</v>
          </cell>
          <cell r="G71">
            <v>0.99625739999999996</v>
          </cell>
          <cell r="H71">
            <v>9.0096687600025663E-3</v>
          </cell>
          <cell r="I71">
            <v>8991.6732900002007</v>
          </cell>
          <cell r="J71">
            <v>1.9696499999999999</v>
          </cell>
          <cell r="K71">
            <v>1.7812559357791524E-2</v>
          </cell>
          <cell r="L71">
            <v>8141.2347536181687</v>
          </cell>
          <cell r="M71">
            <v>2.0949287999999999</v>
          </cell>
          <cell r="N71">
            <v>1.8945520067193144E-2</v>
          </cell>
          <cell r="O71">
            <v>8037.521711011419</v>
          </cell>
        </row>
        <row r="72">
          <cell r="B72">
            <v>63</v>
          </cell>
          <cell r="C72">
            <v>9.8905893872935201E-3</v>
          </cell>
          <cell r="D72">
            <v>0.94892747999999993</v>
          </cell>
          <cell r="E72">
            <v>9.385452062999183E-3</v>
          </cell>
          <cell r="F72">
            <v>8950.3138349724413</v>
          </cell>
          <cell r="G72">
            <v>0.99625739999999996</v>
          </cell>
          <cell r="H72">
            <v>9.8535728674526354E-3</v>
          </cell>
          <cell r="I72">
            <v>8903.0731820368565</v>
          </cell>
          <cell r="J72">
            <v>1.9696499999999999</v>
          </cell>
          <cell r="K72">
            <v>1.9480999386682681E-2</v>
          </cell>
          <cell r="L72">
            <v>7982.6353643760931</v>
          </cell>
          <cell r="M72">
            <v>2.0949287999999999</v>
          </cell>
          <cell r="N72">
            <v>2.0720080556415547E-2</v>
          </cell>
          <cell r="O72">
            <v>7870.9836136853237</v>
          </cell>
        </row>
        <row r="73">
          <cell r="B73">
            <v>64</v>
          </cell>
          <cell r="C73">
            <v>1.0791810686149936E-2</v>
          </cell>
          <cell r="D73">
            <v>0.94892747999999993</v>
          </cell>
          <cell r="E73">
            <v>1.024064571904533E-2</v>
          </cell>
          <cell r="F73">
            <v>8858.6568419142186</v>
          </cell>
          <cell r="G73">
            <v>0.99625739999999996</v>
          </cell>
          <cell r="H73">
            <v>1.0751421255475952E-2</v>
          </cell>
          <cell r="I73">
            <v>8807.3524917884479</v>
          </cell>
          <cell r="J73">
            <v>1.9696499999999999</v>
          </cell>
          <cell r="K73">
            <v>2.1256089917975219E-2</v>
          </cell>
          <cell r="L73">
            <v>7812.955749288506</v>
          </cell>
          <cell r="M73">
            <v>2.0949287999999999</v>
          </cell>
          <cell r="N73">
            <v>2.260807501056326E-2</v>
          </cell>
          <cell r="O73">
            <v>7693.0358257402113</v>
          </cell>
        </row>
        <row r="74">
          <cell r="B74">
            <v>65</v>
          </cell>
          <cell r="C74">
            <v>1.179480792249047E-2</v>
          </cell>
          <cell r="D74">
            <v>0.94892747999999993</v>
          </cell>
          <cell r="E74">
            <v>1.1192417358972917E-2</v>
          </cell>
          <cell r="F74">
            <v>8759.5070572995937</v>
          </cell>
          <cell r="G74">
            <v>0.99625739999999996</v>
          </cell>
          <cell r="H74">
            <v>1.1750664674359756E-2</v>
          </cell>
          <cell r="I74">
            <v>8703.8602459885551</v>
          </cell>
          <cell r="J74">
            <v>1.9696499999999999</v>
          </cell>
          <cell r="K74">
            <v>2.3231643424533353E-2</v>
          </cell>
          <cell r="L74">
            <v>7631.4479472293779</v>
          </cell>
          <cell r="M74">
            <v>2.0949287999999999</v>
          </cell>
          <cell r="N74">
            <v>2.4709282807293453E-2</v>
          </cell>
          <cell r="O74">
            <v>7502.9464278753558</v>
          </cell>
        </row>
        <row r="75">
          <cell r="B75">
            <v>66</v>
          </cell>
          <cell r="C75">
            <v>1.295246090444727E-2</v>
          </cell>
          <cell r="D75">
            <v>0.9498560712727272</v>
          </cell>
          <cell r="E75">
            <v>1.2302973628011879E-2</v>
          </cell>
          <cell r="F75">
            <v>8651.7390729792533</v>
          </cell>
          <cell r="G75">
            <v>0.9963254472727272</v>
          </cell>
          <cell r="H75">
            <v>1.2904866403905939E-2</v>
          </cell>
          <cell r="I75">
            <v>8591.5380923158045</v>
          </cell>
          <cell r="J75">
            <v>1.9520199999999999</v>
          </cell>
          <cell r="K75">
            <v>2.5283462734699159E-2</v>
          </cell>
          <cell r="L75">
            <v>7438.498517443807</v>
          </cell>
          <cell r="M75">
            <v>2.0750210036363637</v>
          </cell>
          <cell r="N75">
            <v>2.6876628425506935E-2</v>
          </cell>
          <cell r="O75">
            <v>7301.292524636865</v>
          </cell>
        </row>
        <row r="76">
          <cell r="B76">
            <v>67</v>
          </cell>
          <cell r="C76">
            <v>1.4188622256416773E-2</v>
          </cell>
          <cell r="D76">
            <v>0.95078466254545446</v>
          </cell>
          <cell r="E76">
            <v>1.3490324424052146E-2</v>
          </cell>
          <cell r="F76">
            <v>8535.0243060525154</v>
          </cell>
          <cell r="G76">
            <v>0.99639349454545445</v>
          </cell>
          <cell r="H76">
            <v>1.4137450912856519E-2</v>
          </cell>
          <cell r="I76">
            <v>8470.075644269753</v>
          </cell>
          <cell r="J76">
            <v>1.9343899999999998</v>
          </cell>
          <cell r="K76">
            <v>2.7446329006590039E-2</v>
          </cell>
          <cell r="L76">
            <v>7234.3390398190122</v>
          </cell>
          <cell r="M76">
            <v>2.0551132072727274</v>
          </cell>
          <cell r="N76">
            <v>2.9159224992165878E-2</v>
          </cell>
          <cell r="O76">
            <v>7088.3924931773599</v>
          </cell>
        </row>
        <row r="77">
          <cell r="B77">
            <v>68</v>
          </cell>
          <cell r="C77">
            <v>1.5503496109021601E-2</v>
          </cell>
          <cell r="D77">
            <v>0.95171325381818173</v>
          </cell>
          <cell r="E77">
            <v>1.4754882727474468E-2</v>
          </cell>
          <cell r="F77">
            <v>8409.0910233405666</v>
          </cell>
          <cell r="G77">
            <v>0.9964615418181817</v>
          </cell>
          <cell r="H77">
            <v>1.5448637636367845E-2</v>
          </cell>
          <cell r="I77">
            <v>8339.2245148888051</v>
          </cell>
          <cell r="J77">
            <v>1.9167599999999998</v>
          </cell>
          <cell r="K77">
            <v>2.9716481201928241E-2</v>
          </cell>
          <cell r="L77">
            <v>7019.3599397338548</v>
          </cell>
          <cell r="M77">
            <v>2.0352054109090911</v>
          </cell>
          <cell r="N77">
            <v>3.1552799169088805E-2</v>
          </cell>
          <cell r="O77">
            <v>6864.733868408458</v>
          </cell>
        </row>
        <row r="78">
          <cell r="B78">
            <v>69</v>
          </cell>
          <cell r="C78">
            <v>1.6983421589326558E-2</v>
          </cell>
          <cell r="D78">
            <v>0.95264184509090899</v>
          </cell>
          <cell r="E78">
            <v>1.6179118078812831E-2</v>
          </cell>
          <cell r="F78">
            <v>8273.0393467384547</v>
          </cell>
          <cell r="G78">
            <v>0.99652958909090894</v>
          </cell>
          <cell r="H78">
            <v>1.6924482137769266E-2</v>
          </cell>
          <cell r="I78">
            <v>8198.0874585437214</v>
          </cell>
          <cell r="J78">
            <v>1.8991299999999998</v>
          </cell>
          <cell r="K78">
            <v>3.2253725442937746E-2</v>
          </cell>
          <cell r="L78">
            <v>6792.9594314525229</v>
          </cell>
          <cell r="M78">
            <v>2.0152976145454549</v>
          </cell>
          <cell r="N78">
            <v>3.422664901578959E-2</v>
          </cell>
          <cell r="O78">
            <v>6629.7770317076374</v>
          </cell>
        </row>
        <row r="79">
          <cell r="B79">
            <v>70</v>
          </cell>
          <cell r="C79">
            <v>1.8651765124269377E-2</v>
          </cell>
          <cell r="D79">
            <v>0.95357043636363625</v>
          </cell>
          <cell r="E79">
            <v>1.7785771808501601E-2</v>
          </cell>
          <cell r="F79">
            <v>8125.8969567546092</v>
          </cell>
          <cell r="G79">
            <v>0.99659763636363619</v>
          </cell>
          <cell r="H79">
            <v>1.8588305036856562E-2</v>
          </cell>
          <cell r="I79">
            <v>8045.6989081454822</v>
          </cell>
          <cell r="J79">
            <v>1.8814999999999997</v>
          </cell>
          <cell r="K79">
            <v>3.5093296081312828E-2</v>
          </cell>
          <cell r="L79">
            <v>6554.572094856213</v>
          </cell>
          <cell r="M79">
            <v>1.9953898181818186</v>
          </cell>
          <cell r="N79">
            <v>3.7217542220085859E-2</v>
          </cell>
          <cell r="O79">
            <v>6383.0330251203031</v>
          </cell>
        </row>
        <row r="80">
          <cell r="B80">
            <v>71</v>
          </cell>
          <cell r="C80">
            <v>2.0562487060736975E-2</v>
          </cell>
          <cell r="D80">
            <v>0.95449902763636352</v>
          </cell>
          <cell r="E80">
            <v>1.9626873905258749E-2</v>
          </cell>
          <cell r="F80">
            <v>7966.4110018172605</v>
          </cell>
          <cell r="G80">
            <v>0.99666568363636343</v>
          </cell>
          <cell r="H80">
            <v>2.0493925223653293E-2</v>
          </cell>
          <cell r="I80">
            <v>7880.8109563499193</v>
          </cell>
          <cell r="J80">
            <v>1.8638699999999997</v>
          </cell>
          <cell r="K80">
            <v>3.8325802757895822E-2</v>
          </cell>
          <cell r="L80">
            <v>6303.3628575863449</v>
          </cell>
          <cell r="M80">
            <v>1.9754820218181823</v>
          </cell>
          <cell r="N80">
            <v>4.0620823512354895E-2</v>
          </cell>
          <cell r="O80">
            <v>6123.7489671333587</v>
          </cell>
        </row>
        <row r="81">
          <cell r="B81">
            <v>72</v>
          </cell>
          <cell r="C81">
            <v>2.2765758884625162E-2</v>
          </cell>
          <cell r="D81">
            <v>0.95542761890909078</v>
          </cell>
          <cell r="E81">
            <v>2.1751034803795897E-2</v>
          </cell>
          <cell r="F81">
            <v>7793.1333188553908</v>
          </cell>
          <cell r="G81">
            <v>0.99673373090909068</v>
          </cell>
          <cell r="H81">
            <v>2.2691399790049218E-2</v>
          </cell>
          <cell r="I81">
            <v>7701.9843242695833</v>
          </cell>
          <cell r="J81">
            <v>1.8462399999999997</v>
          </cell>
          <cell r="K81">
            <v>4.2031054683150354E-2</v>
          </cell>
          <cell r="L81">
            <v>6038.4258686313942</v>
          </cell>
          <cell r="M81">
            <v>1.9555742254545461</v>
          </cell>
          <cell r="N81">
            <v>4.4520131297685804E-2</v>
          </cell>
          <cell r="O81">
            <v>5851.1188590825132</v>
          </cell>
        </row>
        <row r="82">
          <cell r="B82">
            <v>73</v>
          </cell>
          <cell r="C82">
            <v>2.5307340269123256E-2</v>
          </cell>
          <cell r="D82">
            <v>0.95635621018181804</v>
          </cell>
          <cell r="E82">
            <v>2.4202832029560428E-2</v>
          </cell>
          <cell r="F82">
            <v>7604.5174221551633</v>
          </cell>
          <cell r="G82">
            <v>0.99680177818181792</v>
          </cell>
          <cell r="H82">
            <v>2.5226401781314387E-2</v>
          </cell>
          <cell r="I82">
            <v>7507.6909731921733</v>
          </cell>
          <cell r="J82">
            <v>1.8286099999999996</v>
          </cell>
          <cell r="K82">
            <v>4.6277255489521468E-2</v>
          </cell>
          <cell r="L82">
            <v>5758.9840919542039</v>
          </cell>
          <cell r="M82">
            <v>1.9356664290909098</v>
          </cell>
          <cell r="N82">
            <v>4.8986568968522395E-2</v>
          </cell>
          <cell r="O82">
            <v>5564.4926215490459</v>
          </cell>
        </row>
        <row r="83">
          <cell r="B83">
            <v>74</v>
          </cell>
          <cell r="C83">
            <v>2.8334236526048284E-2</v>
          </cell>
          <cell r="D83">
            <v>0.95728480145454531</v>
          </cell>
          <cell r="E83">
            <v>2.7123933987204255E-2</v>
          </cell>
          <cell r="F83">
            <v>7398.252993592082</v>
          </cell>
          <cell r="G83">
            <v>0.99686982545454517</v>
          </cell>
          <cell r="H83">
            <v>2.8245545420109552E-2</v>
          </cell>
          <cell r="I83">
            <v>7295.6321468087272</v>
          </cell>
          <cell r="J83">
            <v>1.8109799999999996</v>
          </cell>
          <cell r="K83">
            <v>5.1312735663942906E-2</v>
          </cell>
          <cell r="L83">
            <v>5463.4748635509059</v>
          </cell>
          <cell r="M83">
            <v>1.9157586327272735</v>
          </cell>
          <cell r="N83">
            <v>5.4281558226513434E-2</v>
          </cell>
          <cell r="O83">
            <v>5262.4432913114269</v>
          </cell>
        </row>
        <row r="84">
          <cell r="B84">
            <v>75</v>
          </cell>
          <cell r="C84">
            <v>3.1824836496060993E-2</v>
          </cell>
          <cell r="D84">
            <v>0.95821339272727257</v>
          </cell>
          <cell r="E84">
            <v>3.0494984551881328E-2</v>
          </cell>
          <cell r="F84">
            <v>7172.6433828415811</v>
          </cell>
          <cell r="G84">
            <v>0.99693787272727241</v>
          </cell>
          <cell r="H84">
            <v>3.1727384796276306E-2</v>
          </cell>
          <cell r="I84">
            <v>7064.1608183548433</v>
          </cell>
          <cell r="J84">
            <v>1.7933499999999996</v>
          </cell>
          <cell r="K84">
            <v>5.7073070530210969E-2</v>
          </cell>
          <cell r="L84">
            <v>5151.6575773234308</v>
          </cell>
          <cell r="M84">
            <v>1.8958508363636373</v>
          </cell>
          <cell r="N84">
            <v>6.0335142888193243E-2</v>
          </cell>
          <cell r="O84">
            <v>4944.9330233891387</v>
          </cell>
        </row>
        <row r="85">
          <cell r="B85">
            <v>76</v>
          </cell>
          <cell r="C85">
            <v>3.5833906505717918E-2</v>
          </cell>
          <cell r="D85">
            <v>0.95914198399999984</v>
          </cell>
          <cell r="E85">
            <v>3.4369804180364782E-2</v>
          </cell>
          <cell r="F85">
            <v>6926.1210343177263</v>
          </cell>
          <cell r="G85">
            <v>0.99700591999999966</v>
          </cell>
          <cell r="H85">
            <v>3.5726616922927265E-2</v>
          </cell>
          <cell r="I85">
            <v>6811.7822509155276</v>
          </cell>
          <cell r="J85">
            <v>1.7757199999999995</v>
          </cell>
          <cell r="K85">
            <v>6.3630984460333398E-2</v>
          </cell>
          <cell r="L85">
            <v>4823.8525340758042</v>
          </cell>
          <cell r="M85">
            <v>1.875943040000001</v>
          </cell>
          <cell r="N85">
            <v>6.7222367505412287E-2</v>
          </cell>
          <cell r="O85">
            <v>4612.5229184012242</v>
          </cell>
        </row>
        <row r="86">
          <cell r="B86">
            <v>77</v>
          </cell>
          <cell r="C86">
            <v>4.0464987995425666E-2</v>
          </cell>
          <cell r="D86">
            <v>0.9600705752727271</v>
          </cell>
          <cell r="E86">
            <v>3.8849244303172319E-2</v>
          </cell>
          <cell r="F86">
            <v>6657.046466182177</v>
          </cell>
          <cell r="G86">
            <v>0.9970739672727269</v>
          </cell>
          <cell r="H86">
            <v>4.0346586116242339E-2</v>
          </cell>
          <cell r="I86">
            <v>6536.9500917238738</v>
          </cell>
          <cell r="J86">
            <v>1.7580899999999995</v>
          </cell>
          <cell r="K86">
            <v>7.1141090744877886E-2</v>
          </cell>
          <cell r="L86">
            <v>4480.6784032092082</v>
          </cell>
          <cell r="M86">
            <v>1.8560352436363647</v>
          </cell>
          <cell r="N86">
            <v>7.510444385283245E-2</v>
          </cell>
          <cell r="O86">
            <v>4266.1019498562564</v>
          </cell>
        </row>
        <row r="87">
          <cell r="B87">
            <v>78</v>
          </cell>
          <cell r="C87">
            <v>4.5643336333418043E-2</v>
          </cell>
          <cell r="D87">
            <v>0.96099916654545436</v>
          </cell>
          <cell r="E87">
            <v>4.3863208174768596E-2</v>
          </cell>
          <cell r="F87">
            <v>6365.0470512069205</v>
          </cell>
          <cell r="G87">
            <v>0.99714201454545415</v>
          </cell>
          <cell r="H87">
            <v>4.5512888342080192E-2</v>
          </cell>
          <cell r="I87">
            <v>6239.4346121014942</v>
          </cell>
          <cell r="J87">
            <v>1.7404599999999995</v>
          </cell>
          <cell r="K87">
            <v>7.9440401154860743E-2</v>
          </cell>
          <cell r="L87">
            <v>4124.7315134123482</v>
          </cell>
          <cell r="M87">
            <v>1.8361274472727285</v>
          </cell>
          <cell r="N87">
            <v>8.3806982626889445E-2</v>
          </cell>
          <cell r="O87">
            <v>3908.5728178601139</v>
          </cell>
        </row>
        <row r="88">
          <cell r="B88">
            <v>79</v>
          </cell>
          <cell r="C88">
            <v>5.1405899271918687E-2</v>
          </cell>
          <cell r="D88">
            <v>0.96192775781818163</v>
          </cell>
          <cell r="E88">
            <v>4.944876142526404E-2</v>
          </cell>
          <cell r="F88">
            <v>6050.3033581112095</v>
          </cell>
          <cell r="G88">
            <v>0.99721006181818139</v>
          </cell>
          <cell r="H88">
            <v>5.1262479990769237E-2</v>
          </cell>
          <cell r="I88">
            <v>5919.585720144928</v>
          </cell>
          <cell r="J88">
            <v>1.7228299999999994</v>
          </cell>
          <cell r="K88">
            <v>8.856362544263964E-2</v>
          </cell>
          <cell r="L88">
            <v>3759.4303366070449</v>
          </cell>
          <cell r="M88">
            <v>1.8162196509090922</v>
          </cell>
          <cell r="N88">
            <v>9.3364404430312117E-2</v>
          </cell>
          <cell r="O88">
            <v>3543.6512445480976</v>
          </cell>
        </row>
        <row r="89">
          <cell r="B89">
            <v>80</v>
          </cell>
          <cell r="C89">
            <v>5.7695679228970773E-2</v>
          </cell>
          <cell r="D89">
            <v>0.96285634909090889</v>
          </cell>
          <cell r="E89">
            <v>5.5552651060726981E-2</v>
          </cell>
          <cell r="F89">
            <v>5714.1929668465127</v>
          </cell>
          <cell r="G89">
            <v>0.99727810909090864</v>
          </cell>
          <cell r="H89">
            <v>5.7538637884183584E-2</v>
          </cell>
          <cell r="I89">
            <v>5578.9808209691246</v>
          </cell>
          <cell r="J89">
            <v>1.7051999999999994</v>
          </cell>
          <cell r="K89">
            <v>9.8382672221240933E-2</v>
          </cell>
          <cell r="L89">
            <v>3389.5675340620442</v>
          </cell>
          <cell r="M89">
            <v>1.7963118545454559</v>
          </cell>
          <cell r="N89">
            <v>0.10363943255505223</v>
          </cell>
          <cell r="O89">
            <v>3176.3892403901282</v>
          </cell>
        </row>
        <row r="90">
          <cell r="B90">
            <v>81</v>
          </cell>
          <cell r="C90">
            <v>6.4609670970775093E-2</v>
          </cell>
          <cell r="D90">
            <v>0.96378494036363616</v>
          </cell>
          <cell r="E90">
            <v>6.2269827883482627E-2</v>
          </cell>
          <cell r="F90">
            <v>5358.3711543079735</v>
          </cell>
          <cell r="G90">
            <v>0.99734615636363588</v>
          </cell>
          <cell r="H90">
            <v>6.4438207006621728E-2</v>
          </cell>
          <cell r="I90">
            <v>5219.4812999415435</v>
          </cell>
          <cell r="J90">
            <v>1.6875699999999993</v>
          </cell>
          <cell r="K90">
            <v>0.10903334244015088</v>
          </cell>
          <cell r="L90">
            <v>3019.9916563966399</v>
          </cell>
          <cell r="M90">
            <v>1.7764040581818197</v>
          </cell>
          <cell r="N90">
            <v>0.11477288171027698</v>
          </cell>
          <cell r="O90">
            <v>2811.8258938370354</v>
          </cell>
        </row>
        <row r="91">
          <cell r="B91">
            <v>82</v>
          </cell>
          <cell r="C91">
            <v>7.238829879618805E-2</v>
          </cell>
          <cell r="D91">
            <v>0.96471353163636342</v>
          </cell>
          <cell r="E91">
            <v>6.9833971380818885E-2</v>
          </cell>
          <cell r="F91">
            <v>4984.1748164702249</v>
          </cell>
          <cell r="G91">
            <v>0.99741420363636313</v>
          </cell>
          <cell r="H91">
            <v>7.2201117396391012E-2</v>
          </cell>
          <cell r="I91">
            <v>4842.6289178561965</v>
          </cell>
          <cell r="J91">
            <v>1.6699399999999993</v>
          </cell>
          <cell r="K91">
            <v>0.12088411569170622</v>
          </cell>
          <cell r="L91">
            <v>2654.922635616801</v>
          </cell>
          <cell r="M91">
            <v>1.7564962618181834</v>
          </cell>
          <cell r="N91">
            <v>0.12714977623488202</v>
          </cell>
          <cell r="O91">
            <v>2454.3028606242092</v>
          </cell>
        </row>
        <row r="92">
          <cell r="B92">
            <v>83</v>
          </cell>
          <cell r="C92">
            <v>8.1128882170520972E-2</v>
          </cell>
          <cell r="D92">
            <v>0.96564212290909068</v>
          </cell>
          <cell r="E92">
            <v>7.8341466008383348E-2</v>
          </cell>
          <cell r="F92">
            <v>4593.7072545058827</v>
          </cell>
          <cell r="G92">
            <v>0.99748225090909037</v>
          </cell>
          <cell r="H92">
            <v>8.0924620001189634E-2</v>
          </cell>
          <cell r="I92">
            <v>4450.7410128719121</v>
          </cell>
          <cell r="J92">
            <v>1.6523099999999993</v>
          </cell>
          <cell r="K92">
            <v>0.13405006329917346</v>
          </cell>
          <cell r="L92">
            <v>2299.0300882579604</v>
          </cell>
          <cell r="M92">
            <v>1.7365884654545471</v>
          </cell>
          <cell r="N92">
            <v>0.14088748099254778</v>
          </cell>
          <cell r="O92">
            <v>2108.5223129980604</v>
          </cell>
        </row>
        <row r="93">
          <cell r="B93">
            <v>84</v>
          </cell>
          <cell r="C93">
            <v>9.0986516077001256E-2</v>
          </cell>
          <cell r="D93">
            <v>0.96657071418181795</v>
          </cell>
          <cell r="E93">
            <v>8.7944901825462565E-2</v>
          </cell>
          <cell r="F93">
            <v>4189.714120993448</v>
          </cell>
          <cell r="G93">
            <v>0.99755029818181762</v>
          </cell>
          <cell r="H93">
            <v>9.0763626243137344E-2</v>
          </cell>
          <cell r="I93">
            <v>4046.7756190746031</v>
          </cell>
          <cell r="J93">
            <v>1.6346799999999992</v>
          </cell>
          <cell r="K93">
            <v>0.14873383810075236</v>
          </cell>
          <cell r="L93">
            <v>1957.0865193222426</v>
          </cell>
          <cell r="M93">
            <v>1.7166806690909109</v>
          </cell>
          <cell r="N93">
            <v>0.15619479329731745</v>
          </cell>
          <cell r="O93">
            <v>1779.1821061565468</v>
          </cell>
        </row>
        <row r="94">
          <cell r="B94">
            <v>85</v>
          </cell>
          <cell r="C94">
            <v>0.10163566077153749</v>
          </cell>
          <cell r="D94">
            <v>0.96749930545454521</v>
          </cell>
          <cell r="E94">
            <v>9.8332431205876286E-2</v>
          </cell>
          <cell r="F94">
            <v>3777.729345418571</v>
          </cell>
          <cell r="G94">
            <v>0.99761834545454486</v>
          </cell>
          <cell r="H94">
            <v>0.10139359973808063</v>
          </cell>
          <cell r="I94">
            <v>3636.4584717243297</v>
          </cell>
          <cell r="J94">
            <v>1.6170499999999992</v>
          </cell>
          <cell r="K94">
            <v>0.16434994525061461</v>
          </cell>
          <cell r="L94">
            <v>1635.4394570209161</v>
          </cell>
          <cell r="M94">
            <v>1.6967728727272746</v>
          </cell>
          <cell r="N94">
            <v>0.17245263209885645</v>
          </cell>
          <cell r="O94">
            <v>1472.3574689666632</v>
          </cell>
        </row>
        <row r="95">
          <cell r="B95">
            <v>86</v>
          </cell>
          <cell r="C95">
            <v>0.11276342591181704</v>
          </cell>
          <cell r="D95">
            <v>0.96842789672727247</v>
          </cell>
          <cell r="E95">
            <v>0.10920324738354259</v>
          </cell>
          <cell r="F95">
            <v>3365.1890331627583</v>
          </cell>
          <cell r="G95">
            <v>0.99768639272727211</v>
          </cell>
          <cell r="H95">
            <v>0.11250253562952975</v>
          </cell>
          <cell r="I95">
            <v>3227.347672943858</v>
          </cell>
          <cell r="J95">
            <v>1.5994199999999992</v>
          </cell>
          <cell r="K95">
            <v>0.18035607867187831</v>
          </cell>
          <cell r="L95">
            <v>1340.4780096473578</v>
          </cell>
          <cell r="M95">
            <v>1.6768650763636384</v>
          </cell>
          <cell r="N95">
            <v>0.18908905080264454</v>
          </cell>
          <cell r="O95">
            <v>1193.9507927175725</v>
          </cell>
        </row>
        <row r="96">
          <cell r="B96">
            <v>87</v>
          </cell>
          <cell r="C96">
            <v>0.12490965290927573</v>
          </cell>
          <cell r="D96">
            <v>0.96935648799999974</v>
          </cell>
          <cell r="E96">
            <v>0.12108198246143448</v>
          </cell>
          <cell r="F96">
            <v>2957.7252736699338</v>
          </cell>
          <cell r="G96">
            <v>0.99775443999999935</v>
          </cell>
          <cell r="H96">
            <v>0.1246291607890887</v>
          </cell>
          <cell r="I96">
            <v>2825.1260408902467</v>
          </cell>
          <cell r="J96">
            <v>1.5817899999999991</v>
          </cell>
          <cell r="K96">
            <v>0.19758083987536315</v>
          </cell>
          <cell r="L96">
            <v>1075.6252386667777</v>
          </cell>
          <cell r="M96">
            <v>1.6569572800000021</v>
          </cell>
          <cell r="N96">
            <v>0.20696995873029786</v>
          </cell>
          <cell r="O96">
            <v>946.83884642281009</v>
          </cell>
        </row>
        <row r="97">
          <cell r="B97">
            <v>88</v>
          </cell>
          <cell r="C97">
            <v>0.13803127342998731</v>
          </cell>
          <cell r="D97">
            <v>0.970285079272727</v>
          </cell>
          <cell r="E97">
            <v>0.13392968508213068</v>
          </cell>
          <cell r="F97">
            <v>2561.5980592078608</v>
          </cell>
          <cell r="G97">
            <v>0.9978224872727266</v>
          </cell>
          <cell r="H97">
            <v>0.13773070857533176</v>
          </cell>
          <cell r="I97">
            <v>2436.0194294638113</v>
          </cell>
          <cell r="J97">
            <v>1.5641599999999991</v>
          </cell>
          <cell r="K97">
            <v>0.21590299664824883</v>
          </cell>
          <cell r="L97">
            <v>843.39452636813257</v>
          </cell>
          <cell r="M97">
            <v>1.6370494836363658</v>
          </cell>
          <cell r="N97">
            <v>0.22596402489423073</v>
          </cell>
          <cell r="O97">
            <v>732.8873297589015</v>
          </cell>
        </row>
        <row r="98">
          <cell r="B98">
            <v>89</v>
          </cell>
          <cell r="C98">
            <v>0.15248948848157562</v>
          </cell>
          <cell r="D98">
            <v>0.97121367054545427</v>
          </cell>
          <cell r="E98">
            <v>0.14809987582778983</v>
          </cell>
          <cell r="F98">
            <v>2182.2257047184694</v>
          </cell>
          <cell r="G98">
            <v>0.99789053454545384</v>
          </cell>
          <cell r="H98">
            <v>0.15216781717344233</v>
          </cell>
          <cell r="I98">
            <v>2065.3356702902088</v>
          </cell>
          <cell r="J98">
            <v>1.5465299999999991</v>
          </cell>
          <cell r="K98">
            <v>0.235829568621411</v>
          </cell>
          <cell r="L98">
            <v>644.49715903707659</v>
          </cell>
          <cell r="M98">
            <v>1.6171416872727296</v>
          </cell>
          <cell r="N98">
            <v>0.24659710869445065</v>
          </cell>
          <cell r="O98">
            <v>552.15943324156001</v>
          </cell>
        </row>
        <row r="99">
          <cell r="B99">
            <v>90</v>
          </cell>
          <cell r="C99">
            <v>0.16847775353087674</v>
          </cell>
          <cell r="D99">
            <v>0.97214226181818153</v>
          </cell>
          <cell r="E99">
            <v>0.16378434438355263</v>
          </cell>
          <cell r="F99">
            <v>1824.8112983742187</v>
          </cell>
          <cell r="G99">
            <v>0.99795858181818109</v>
          </cell>
          <cell r="H99">
            <v>0.1681338199815868</v>
          </cell>
          <cell r="I99">
            <v>1718.0828945000849</v>
          </cell>
          <cell r="J99">
            <v>1.528899999999999</v>
          </cell>
          <cell r="K99">
            <v>0.25758563737335727</v>
          </cell>
          <cell r="L99">
            <v>478.48394754119323</v>
          </cell>
          <cell r="M99">
            <v>1.5972338909090933</v>
          </cell>
          <cell r="N99">
            <v>0.26909837780374546</v>
          </cell>
          <cell r="O99">
            <v>403.57422546722074</v>
          </cell>
        </row>
        <row r="100">
          <cell r="B100">
            <v>91</v>
          </cell>
          <cell r="C100">
            <v>0.18435779780889455</v>
          </cell>
          <cell r="D100">
            <v>0.97307085309090879</v>
          </cell>
          <cell r="E100">
            <v>0.17939319958786229</v>
          </cell>
          <cell r="F100">
            <v>1497.4525609147863</v>
          </cell>
          <cell r="G100">
            <v>0.99802662909090833</v>
          </cell>
          <cell r="H100">
            <v>0.18399399149383427</v>
          </cell>
          <cell r="I100">
            <v>1401.9659650237343</v>
          </cell>
          <cell r="J100">
            <v>1.511269999999999</v>
          </cell>
          <cell r="K100">
            <v>0.27861440909464791</v>
          </cell>
          <cell r="L100">
            <v>345.1714252357292</v>
          </cell>
          <cell r="M100">
            <v>1.577326094545457</v>
          </cell>
          <cell r="N100">
            <v>0.29079236521690466</v>
          </cell>
          <cell r="O100">
            <v>286.21792190302727</v>
          </cell>
        </row>
        <row r="101">
          <cell r="B101">
            <v>92</v>
          </cell>
          <cell r="C101">
            <v>0.20150767026226174</v>
          </cell>
          <cell r="D101">
            <v>0.97399944436363606</v>
          </cell>
          <cell r="E101">
            <v>0.19626835887045371</v>
          </cell>
          <cell r="F101">
            <v>1203.550004297683</v>
          </cell>
          <cell r="G101">
            <v>0.99809467636363558</v>
          </cell>
          <cell r="H101">
            <v>0.20112373293520233</v>
          </cell>
          <cell r="I101">
            <v>1119.9973366900574</v>
          </cell>
          <cell r="J101">
            <v>1.493639999999999</v>
          </cell>
          <cell r="K101">
            <v>0.30097991661052442</v>
          </cell>
          <cell r="L101">
            <v>241.28175845194355</v>
          </cell>
          <cell r="M101">
            <v>1.5574182981818208</v>
          </cell>
          <cell r="N101">
            <v>0.31383173289043514</v>
          </cell>
          <cell r="O101">
            <v>196.39365548790099</v>
          </cell>
        </row>
        <row r="102">
          <cell r="B102">
            <v>93</v>
          </cell>
          <cell r="C102">
            <v>0.21947818412782719</v>
          </cell>
          <cell r="D102">
            <v>0.97492803563636332</v>
          </cell>
          <cell r="E102">
            <v>0.21397543491677862</v>
          </cell>
          <cell r="F102">
            <v>946.01986868399547</v>
          </cell>
          <cell r="G102">
            <v>0.99816272363636283</v>
          </cell>
          <cell r="H102">
            <v>0.21907494204779512</v>
          </cell>
          <cell r="I102">
            <v>874.63398506099827</v>
          </cell>
          <cell r="J102">
            <v>1.4760099999999989</v>
          </cell>
          <cell r="K102">
            <v>0.32395199455451396</v>
          </cell>
          <cell r="L102">
            <v>163.11805155181597</v>
          </cell>
          <cell r="M102">
            <v>1.5375105018181845</v>
          </cell>
          <cell r="N102">
            <v>0.33745001301651945</v>
          </cell>
          <cell r="O102">
            <v>130.12061388714696</v>
          </cell>
        </row>
        <row r="103">
          <cell r="B103">
            <v>94</v>
          </cell>
          <cell r="C103">
            <v>0.23804537449479032</v>
          </cell>
          <cell r="D103">
            <v>0.97585662690909059</v>
          </cell>
          <cell r="E103">
            <v>0.23229815620579736</v>
          </cell>
          <cell r="F103">
            <v>726.2611974546528</v>
          </cell>
          <cell r="G103">
            <v>0.99823077090909007</v>
          </cell>
          <cell r="H103">
            <v>0.2376242176932776</v>
          </cell>
          <cell r="I103">
            <v>666.79976859292469</v>
          </cell>
          <cell r="J103">
            <v>1.4583799999999989</v>
          </cell>
          <cell r="K103">
            <v>0.34716061325571207</v>
          </cell>
          <cell r="L103">
            <v>106.48988874201068</v>
          </cell>
          <cell r="M103">
            <v>1.5176027054545482</v>
          </cell>
          <cell r="N103">
            <v>0.36125830435423489</v>
          </cell>
          <cell r="O103">
            <v>83.113461552744141</v>
          </cell>
        </row>
        <row r="104">
          <cell r="B104">
            <v>95</v>
          </cell>
          <cell r="C104">
            <v>0.25796651698627704</v>
          </cell>
          <cell r="D104">
            <v>0.97678521818181785</v>
          </cell>
          <cell r="E104">
            <v>0.25197788057804421</v>
          </cell>
          <cell r="F104">
            <v>543.25944017395693</v>
          </cell>
          <cell r="G104">
            <v>0.99829881818181732</v>
          </cell>
          <cell r="H104">
            <v>0.25752766903788005</v>
          </cell>
          <cell r="I104">
            <v>495.080378472191</v>
          </cell>
          <cell r="J104">
            <v>1.4407499999999989</v>
          </cell>
          <cell r="K104">
            <v>0.37166525934797834</v>
          </cell>
          <cell r="L104">
            <v>66.911296624773925</v>
          </cell>
          <cell r="M104">
            <v>1.497694909090912</v>
          </cell>
          <cell r="N104">
            <v>0.38635513920626141</v>
          </cell>
          <cell r="O104">
            <v>51.002148544619423</v>
          </cell>
        </row>
        <row r="105">
          <cell r="B105">
            <v>96</v>
          </cell>
          <cell r="C105">
            <v>0.27845540395654383</v>
          </cell>
          <cell r="D105">
            <v>0.97771380945454511</v>
          </cell>
          <cell r="E105">
            <v>0.27224969376555669</v>
          </cell>
          <cell r="F105">
            <v>395.35722395134934</v>
          </cell>
          <cell r="G105">
            <v>0.99836686545454456</v>
          </cell>
          <cell r="H105">
            <v>0.27800064881697367</v>
          </cell>
          <cell r="I105">
            <v>357.44771204036897</v>
          </cell>
          <cell r="J105">
            <v>1.4231199999999988</v>
          </cell>
          <cell r="K105">
            <v>0.39627545447863632</v>
          </cell>
          <cell r="L105">
            <v>40.395992145036793</v>
          </cell>
          <cell r="M105">
            <v>1.4777871127272757</v>
          </cell>
          <cell r="N105">
            <v>0.41149780743624814</v>
          </cell>
          <cell r="O105">
            <v>30.014876243970701</v>
          </cell>
        </row>
        <row r="106">
          <cell r="B106">
            <v>97</v>
          </cell>
          <cell r="C106">
            <v>0.3001550888663278</v>
          </cell>
          <cell r="D106">
            <v>0.97864240072727238</v>
          </cell>
          <cell r="E106">
            <v>0.29374449675865083</v>
          </cell>
          <cell r="F106">
            <v>279.22321516186298</v>
          </cell>
          <cell r="G106">
            <v>0.99843491272727181</v>
          </cell>
          <cell r="H106">
            <v>0.29968531995689851</v>
          </cell>
          <cell r="I106">
            <v>250.32588008968966</v>
          </cell>
          <cell r="J106">
            <v>1.4054899999999988</v>
          </cell>
          <cell r="K106">
            <v>0.42186497585073468</v>
          </cell>
          <cell r="L106">
            <v>23.354337894304379</v>
          </cell>
          <cell r="M106">
            <v>1.4578793163636394</v>
          </cell>
          <cell r="N106">
            <v>0.43758989575950941</v>
          </cell>
          <cell r="O106">
            <v>16.880669677136986</v>
          </cell>
        </row>
        <row r="107">
          <cell r="B107">
            <v>98</v>
          </cell>
          <cell r="C107">
            <v>0.32312675535603558</v>
          </cell>
          <cell r="D107">
            <v>0.97957099199999964</v>
          </cell>
          <cell r="E107">
            <v>0.31652559628585297</v>
          </cell>
          <cell r="F107">
            <v>190.84192048590128</v>
          </cell>
          <cell r="G107">
            <v>0.99850295999999905</v>
          </cell>
          <cell r="H107">
            <v>0.32264302167819708</v>
          </cell>
          <cell r="I107">
            <v>169.55998173329817</v>
          </cell>
          <cell r="J107">
            <v>1.3878599999999988</v>
          </cell>
          <cell r="K107">
            <v>0.44845469868842713</v>
          </cell>
          <cell r="L107">
            <v>12.880975330846393</v>
          </cell>
          <cell r="M107">
            <v>1.4379715200000032</v>
          </cell>
          <cell r="N107">
            <v>0.46464707155198764</v>
          </cell>
          <cell r="O107">
            <v>9.0371159458188473</v>
          </cell>
        </row>
        <row r="108">
          <cell r="B108">
            <v>99</v>
          </cell>
          <cell r="C108">
            <v>0.34652291522744605</v>
          </cell>
          <cell r="D108">
            <v>0.9804995832727269</v>
          </cell>
          <cell r="E108">
            <v>0.33976557397496132</v>
          </cell>
          <cell r="F108">
            <v>126.00040583352511</v>
          </cell>
          <cell r="G108">
            <v>0.9985710072727263</v>
          </cell>
          <cell r="H108">
            <v>0.34602773650175234</v>
          </cell>
          <cell r="I108">
            <v>110.88752505284653</v>
          </cell>
          <cell r="J108">
            <v>1.3702299999999987</v>
          </cell>
          <cell r="K108">
            <v>0.47481609413210296</v>
          </cell>
          <cell r="L108">
            <v>6.764880935641937</v>
          </cell>
          <cell r="M108">
            <v>1.4180637236363669</v>
          </cell>
          <cell r="N108">
            <v>0.49139157549276125</v>
          </cell>
          <cell r="O108">
            <v>4.5963533032921688</v>
          </cell>
        </row>
        <row r="109">
          <cell r="B109">
            <v>100</v>
          </cell>
          <cell r="C109">
            <v>0.37097341737992373</v>
          </cell>
          <cell r="D109">
            <v>0.98142817454545417</v>
          </cell>
          <cell r="E109">
            <v>0.36408376382406743</v>
          </cell>
          <cell r="F109">
            <v>80.125703834295294</v>
          </cell>
          <cell r="G109">
            <v>0.99863905454545354</v>
          </cell>
          <cell r="H109">
            <v>0.37046854279378294</v>
          </cell>
          <cell r="I109">
            <v>69.807185232509369</v>
          </cell>
          <cell r="J109">
            <v>1.3525999999999987</v>
          </cell>
          <cell r="K109">
            <v>0.50177864434808439</v>
          </cell>
          <cell r="L109">
            <v>3.3704081505793253</v>
          </cell>
          <cell r="M109">
            <v>1.3981559272727306</v>
          </cell>
          <cell r="N109">
            <v>0.51867868237036097</v>
          </cell>
          <cell r="O109">
            <v>2.2123228282319305</v>
          </cell>
        </row>
        <row r="110">
          <cell r="B110">
            <v>101</v>
          </cell>
          <cell r="C110">
            <v>0.39558799944950446</v>
          </cell>
          <cell r="D110">
            <v>0.98235676581818143</v>
          </cell>
          <cell r="E110">
            <v>0.38860854773569975</v>
          </cell>
          <cell r="F110">
            <v>48.988170430949012</v>
          </cell>
          <cell r="G110">
            <v>0.99870710181818079</v>
          </cell>
          <cell r="H110">
            <v>0.39507654444426671</v>
          </cell>
          <cell r="I110">
            <v>42.228003713468716</v>
          </cell>
          <cell r="J110">
            <v>1.3349699999999987</v>
          </cell>
          <cell r="K110">
            <v>0.52809811162510445</v>
          </cell>
          <cell r="L110">
            <v>1.590501970852523</v>
          </cell>
          <cell r="M110">
            <v>1.3782481309090944</v>
          </cell>
          <cell r="N110">
            <v>0.54521842085134742</v>
          </cell>
          <cell r="O110">
            <v>1.0061236694099307</v>
          </cell>
        </row>
        <row r="111">
          <cell r="B111">
            <v>102</v>
          </cell>
          <cell r="C111">
            <v>0.41980049707080053</v>
          </cell>
          <cell r="D111">
            <v>0.9832853570909087</v>
          </cell>
          <cell r="E111">
            <v>0.41278368166920304</v>
          </cell>
          <cell r="F111">
            <v>28.766653082223492</v>
          </cell>
          <cell r="G111">
            <v>0.99877514909090803</v>
          </cell>
          <cell r="H111">
            <v>0.41928630405032608</v>
          </cell>
          <cell r="I111">
            <v>24.522380109024972</v>
          </cell>
          <cell r="J111">
            <v>1.3173399999999986</v>
          </cell>
          <cell r="K111">
            <v>0.55301998681124775</v>
          </cell>
          <cell r="L111">
            <v>0.71092259190839713</v>
          </cell>
          <cell r="M111">
            <v>1.3583403345454581</v>
          </cell>
          <cell r="N111">
            <v>0.57023194763350082</v>
          </cell>
          <cell r="O111">
            <v>0.43239980984214138</v>
          </cell>
        </row>
        <row r="112">
          <cell r="B112">
            <v>103</v>
          </cell>
          <cell r="C112">
            <v>0.44459121840721733</v>
          </cell>
          <cell r="D112">
            <v>0.98421394836363596</v>
          </cell>
          <cell r="E112">
            <v>0.437572878476367</v>
          </cell>
          <cell r="F112">
            <v>16.179145888903903</v>
          </cell>
          <cell r="G112">
            <v>0.99884319636363528</v>
          </cell>
          <cell r="H112">
            <v>0.44407691366906804</v>
          </cell>
          <cell r="I112">
            <v>13.632557234389417</v>
          </cell>
          <cell r="J112">
            <v>1.2997099999999986</v>
          </cell>
          <cell r="K112">
            <v>0.57783965247604385</v>
          </cell>
          <cell r="L112">
            <v>0.30012332846268058</v>
          </cell>
          <cell r="M112">
            <v>1.3384325381818218</v>
          </cell>
          <cell r="N112">
            <v>0.59505535290612055</v>
          </cell>
          <cell r="O112">
            <v>0.17509798839998653</v>
          </cell>
        </row>
        <row r="113">
          <cell r="B113">
            <v>104</v>
          </cell>
          <cell r="C113">
            <v>0.46981582329306226</v>
          </cell>
          <cell r="D113">
            <v>0.98514253963636322</v>
          </cell>
          <cell r="E113">
            <v>0.46283555332027621</v>
          </cell>
          <cell r="F113">
            <v>8.6908619491635939</v>
          </cell>
          <cell r="G113">
            <v>0.99891124363636252</v>
          </cell>
          <cell r="H113">
            <v>0.46930430832571435</v>
          </cell>
          <cell r="I113">
            <v>7.2347393907935782</v>
          </cell>
          <cell r="J113">
            <v>1.2820799999999986</v>
          </cell>
          <cell r="K113">
            <v>0.60234147072756861</v>
          </cell>
          <cell r="L113">
            <v>0.11934660139681641</v>
          </cell>
          <cell r="M113">
            <v>1.3185247418181856</v>
          </cell>
          <cell r="N113">
            <v>0.61946378710958316</v>
          </cell>
          <cell r="O113">
            <v>6.663112539046101E-2</v>
          </cell>
        </row>
        <row r="114">
          <cell r="B114">
            <v>105</v>
          </cell>
          <cell r="C114">
            <v>0.49531220556264299</v>
          </cell>
          <cell r="D114">
            <v>0.98607113090909049</v>
          </cell>
          <cell r="E114">
            <v>0.48841306669223128</v>
          </cell>
          <cell r="F114">
            <v>4.4461314123737807</v>
          </cell>
          <cell r="G114">
            <v>0.99897929090908977</v>
          </cell>
          <cell r="H114">
            <v>0.49480663589158641</v>
          </cell>
          <cell r="I114">
            <v>3.6549423312826628</v>
          </cell>
          <cell r="J114">
            <v>1.2644499999999985</v>
          </cell>
          <cell r="K114">
            <v>0.62629751832368319</v>
          </cell>
          <cell r="L114">
            <v>4.4600121121624474E-2</v>
          </cell>
          <cell r="M114">
            <v>1.2986169454545493</v>
          </cell>
          <cell r="N114">
            <v>0.64322082343411524</v>
          </cell>
          <cell r="O114">
            <v>2.3772598050466897E-2</v>
          </cell>
        </row>
        <row r="115">
          <cell r="B115">
            <v>106</v>
          </cell>
          <cell r="C115">
            <v>0.5209182590502669</v>
          </cell>
          <cell r="D115">
            <v>0.98699972218181775</v>
          </cell>
          <cell r="E115">
            <v>0.51414617696204956</v>
          </cell>
          <cell r="F115">
            <v>2.1601699444309235</v>
          </cell>
          <cell r="G115">
            <v>0.99904733818181701</v>
          </cell>
          <cell r="H115">
            <v>0.52042200011447537</v>
          </cell>
          <cell r="I115">
            <v>1.752829932933476</v>
          </cell>
          <cell r="J115">
            <v>1.2468199999999985</v>
          </cell>
          <cell r="K115">
            <v>0.64949130374905295</v>
          </cell>
          <cell r="L115">
            <v>1.5632730306974922E-2</v>
          </cell>
          <cell r="M115">
            <v>1.278709149090913</v>
          </cell>
          <cell r="N115">
            <v>0.66610294377608659</v>
          </cell>
          <cell r="O115">
            <v>7.9376005078452393E-3</v>
          </cell>
        </row>
        <row r="116">
          <cell r="B116">
            <v>107</v>
          </cell>
          <cell r="C116">
            <v>0.54665980912289713</v>
          </cell>
          <cell r="D116">
            <v>0.98792831345454502</v>
          </cell>
          <cell r="E116">
            <v>0.54006070326016731</v>
          </cell>
          <cell r="F116">
            <v>0.9935470450800824</v>
          </cell>
          <cell r="G116">
            <v>0.99911538545454426</v>
          </cell>
          <cell r="H116">
            <v>0.54617622590433101</v>
          </cell>
          <cell r="I116">
            <v>0.79547589551172848</v>
          </cell>
          <cell r="J116">
            <v>1.2291899999999985</v>
          </cell>
          <cell r="K116">
            <v>0.67194877077577309</v>
          </cell>
          <cell r="L116">
            <v>5.1283363933339494E-3</v>
          </cell>
          <cell r="M116">
            <v>1.2588013527272768</v>
          </cell>
          <cell r="N116">
            <v>0.68813610720553786</v>
          </cell>
          <cell r="O116">
            <v>2.4754509938239161E-3</v>
          </cell>
        </row>
        <row r="117">
          <cell r="B117">
            <v>108</v>
          </cell>
          <cell r="C117">
            <v>0.57258531688320202</v>
          </cell>
          <cell r="D117">
            <v>0.98885690472727228</v>
          </cell>
          <cell r="E117">
            <v>0.56620494414540756</v>
          </cell>
          <cell r="F117">
            <v>0.43099579591467962</v>
          </cell>
          <cell r="G117">
            <v>0.9991834327272715</v>
          </cell>
          <cell r="H117">
            <v>0.57211776245259027</v>
          </cell>
          <cell r="I117">
            <v>0.34037000608658791</v>
          </cell>
          <cell r="J117">
            <v>1.2115599999999984</v>
          </cell>
          <cell r="K117">
            <v>0.69372146652301137</v>
          </cell>
          <cell r="L117">
            <v>1.5706993497269911E-3</v>
          </cell>
          <cell r="M117">
            <v>1.2388935563636405</v>
          </cell>
          <cell r="N117">
            <v>0.70937225955503225</v>
          </cell>
          <cell r="O117">
            <v>7.194347289172946E-4</v>
          </cell>
        </row>
        <row r="118">
          <cell r="B118">
            <v>109</v>
          </cell>
          <cell r="C118">
            <v>0.59854572710932663</v>
          </cell>
          <cell r="D118">
            <v>0.98978549599999954</v>
          </cell>
          <cell r="E118">
            <v>0.59243187938558528</v>
          </cell>
          <cell r="F118">
            <v>0.17566014653365983</v>
          </cell>
          <cell r="G118">
            <v>0.99925147999999875</v>
          </cell>
          <cell r="H118">
            <v>0.59809770366167003</v>
          </cell>
          <cell r="I118">
            <v>0.13679548705089103</v>
          </cell>
          <cell r="J118">
            <v>1.1939299999999984</v>
          </cell>
          <cell r="K118">
            <v>0.71462169996763736</v>
          </cell>
          <cell r="L118">
            <v>4.4824351028702615E-4</v>
          </cell>
          <cell r="M118">
            <v>1.2189857600000042</v>
          </cell>
          <cell r="N118">
            <v>0.72961871805511769</v>
          </cell>
          <cell r="O118">
            <v>1.94521684280327E-4</v>
          </cell>
        </row>
        <row r="119">
          <cell r="B119">
            <v>110</v>
          </cell>
          <cell r="C119">
            <v>0.62439216023913602</v>
          </cell>
          <cell r="D119">
            <v>0.99071408727272681</v>
          </cell>
          <cell r="E119">
            <v>0.61859410913156188</v>
          </cell>
          <cell r="F119">
            <v>6.6997814678750905E-2</v>
          </cell>
          <cell r="G119">
            <v>0.99931952727272599</v>
          </cell>
          <cell r="H119">
            <v>0.62396727840296962</v>
          </cell>
          <cell r="I119">
            <v>5.1439579297937882E-2</v>
          </cell>
          <cell r="J119">
            <v>1.1762999999999983</v>
          </cell>
          <cell r="K119">
            <v>0.73447249808929471</v>
          </cell>
          <cell r="L119">
            <v>1.1902097953419958E-4</v>
          </cell>
          <cell r="M119">
            <v>1.199077963636368</v>
          </cell>
          <cell r="N119">
            <v>0.74869488001005602</v>
          </cell>
          <cell r="O119">
            <v>4.8884295208713575E-5</v>
          </cell>
        </row>
        <row r="120">
          <cell r="B120">
            <v>111</v>
          </cell>
          <cell r="C120">
            <v>0.65439911939105466</v>
          </cell>
          <cell r="D120">
            <v>0.99164267854545407</v>
          </cell>
          <cell r="E120">
            <v>0.64893009559073189</v>
          </cell>
          <cell r="F120">
            <v>2.3520916394898939E-2</v>
          </cell>
          <cell r="G120">
            <v>0.99938757454545324</v>
          </cell>
          <cell r="H120">
            <v>0.65399834871290663</v>
          </cell>
          <cell r="I120">
            <v>1.7798179378599892E-2</v>
          </cell>
          <cell r="J120">
            <v>1.1586699999999983</v>
          </cell>
          <cell r="K120">
            <v>0.75823262766483224</v>
          </cell>
          <cell r="L120">
            <v>2.8775389474741214E-5</v>
          </cell>
          <cell r="M120">
            <v>1.1791701672727317</v>
          </cell>
          <cell r="N120">
            <v>0.77164791907547825</v>
          </cell>
          <cell r="O120">
            <v>1.1162830535438374E-5</v>
          </cell>
        </row>
        <row r="121">
          <cell r="B121">
            <v>112</v>
          </cell>
          <cell r="C121">
            <v>0.68424289066266841</v>
          </cell>
          <cell r="D121">
            <v>0.99257126981818133</v>
          </cell>
          <cell r="E121">
            <v>0.6791598348491078</v>
          </cell>
          <cell r="F121">
            <v>7.5464547006397036E-3</v>
          </cell>
          <cell r="G121">
            <v>0.99945562181818048</v>
          </cell>
          <cell r="H121">
            <v>0.68387040376192654</v>
          </cell>
          <cell r="I121">
            <v>5.6265312607295887E-3</v>
          </cell>
          <cell r="J121">
            <v>1.1410399999999983</v>
          </cell>
          <cell r="K121">
            <v>0.78074850796173001</v>
          </cell>
          <cell r="L121">
            <v>6.3090470763193409E-6</v>
          </cell>
          <cell r="M121">
            <v>1.1592623709090955</v>
          </cell>
          <cell r="N121">
            <v>0.79321703570729796</v>
          </cell>
          <cell r="O121">
            <v>2.3082831880150374E-6</v>
          </cell>
        </row>
        <row r="122">
          <cell r="B122">
            <v>113</v>
          </cell>
          <cell r="C122">
            <v>0.71388658551268114</v>
          </cell>
          <cell r="D122">
            <v>0.9934998610909086</v>
          </cell>
          <cell r="E122">
            <v>0.70924622354151179</v>
          </cell>
          <cell r="F122">
            <v>2.194160203083904E-3</v>
          </cell>
          <cell r="G122">
            <v>0.99952366909090773</v>
          </cell>
          <cell r="H122">
            <v>0.71354653926641509</v>
          </cell>
          <cell r="I122">
            <v>1.6117393515616913E-3</v>
          </cell>
          <cell r="J122">
            <v>1.1234099999999982</v>
          </cell>
          <cell r="K122">
            <v>0.80198732903079983</v>
          </cell>
          <cell r="L122">
            <v>1.249271262852416E-6</v>
          </cell>
          <cell r="M122">
            <v>1.1393545745454592</v>
          </cell>
          <cell r="N122">
            <v>0.81336994691051134</v>
          </cell>
          <cell r="O122">
            <v>4.3079501392482057E-7</v>
          </cell>
        </row>
        <row r="123">
          <cell r="B123">
            <v>114</v>
          </cell>
          <cell r="C123">
            <v>0.74329384237895813</v>
          </cell>
          <cell r="D123">
            <v>0.99442845236363586</v>
          </cell>
          <cell r="E123">
            <v>0.73915254532832764</v>
          </cell>
          <cell r="F123">
            <v>5.7234110411631602E-4</v>
          </cell>
          <cell r="G123">
            <v>0.99959171636363497</v>
          </cell>
          <cell r="H123">
            <v>0.74299036766610393</v>
          </cell>
          <cell r="I123">
            <v>4.1423253816294232E-4</v>
          </cell>
          <cell r="J123">
            <v>1.1057799999999982</v>
          </cell>
          <cell r="K123">
            <v>0.82191946502580293</v>
          </cell>
          <cell r="L123">
            <v>2.2247089481664902E-7</v>
          </cell>
          <cell r="M123">
            <v>1.1194467781818229</v>
          </cell>
          <cell r="N123">
            <v>0.83207789709351243</v>
          </cell>
          <cell r="O123">
            <v>7.2340004659885464E-8</v>
          </cell>
        </row>
        <row r="124">
          <cell r="B124">
            <v>115</v>
          </cell>
          <cell r="C124">
            <v>0.77242812403964423</v>
          </cell>
          <cell r="D124">
            <v>0.99535704363636313</v>
          </cell>
          <cell r="E124">
            <v>0.76884177396568232</v>
          </cell>
          <cell r="F124">
            <v>1.3230135431405033E-4</v>
          </cell>
          <cell r="G124">
            <v>0.99965976363636222</v>
          </cell>
          <cell r="H124">
            <v>0.77216531590354942</v>
          </cell>
          <cell r="I124">
            <v>9.4376539474824871E-5</v>
          </cell>
          <cell r="J124">
            <v>1.0881499999999982</v>
          </cell>
          <cell r="K124">
            <v>0.84051766317373744</v>
          </cell>
          <cell r="L124">
            <v>3.5480178181188852E-8</v>
          </cell>
          <cell r="M124">
            <v>1.0995389818181867</v>
          </cell>
          <cell r="N124">
            <v>0.84931483303428235</v>
          </cell>
          <cell r="O124">
            <v>1.0900565680475634E-8</v>
          </cell>
        </row>
        <row r="125">
          <cell r="B125">
            <v>116</v>
          </cell>
          <cell r="C125">
            <v>0.80141379757682352</v>
          </cell>
          <cell r="D125">
            <v>0.99628563490909039</v>
          </cell>
          <cell r="E125">
            <v>0.7984370541437309</v>
          </cell>
          <cell r="F125">
            <v>2.6667050716314002E-5</v>
          </cell>
          <cell r="G125">
            <v>0.99972781090908946</v>
          </cell>
          <cell r="H125">
            <v>0.80119566148381793</v>
          </cell>
          <cell r="I125">
            <v>1.8762465501738902E-5</v>
          </cell>
          <cell r="J125">
            <v>1.0705199999999981</v>
          </cell>
          <cell r="K125">
            <v>0.85792949858193968</v>
          </cell>
          <cell r="L125">
            <v>5.0406867046036237E-9</v>
          </cell>
          <cell r="M125">
            <v>1.0796311854545504</v>
          </cell>
          <cell r="N125">
            <v>0.86523132831749905</v>
          </cell>
          <cell r="O125">
            <v>1.4690547573455583E-9</v>
          </cell>
        </row>
        <row r="126">
          <cell r="B126">
            <v>117</v>
          </cell>
          <cell r="C126">
            <v>0.83039947111400259</v>
          </cell>
          <cell r="D126">
            <v>0.99721422618181765</v>
          </cell>
          <cell r="E126">
            <v>0.82808616600874074</v>
          </cell>
          <cell r="F126">
            <v>4.584434929880897E-6</v>
          </cell>
          <cell r="G126">
            <v>0.99979585818181671</v>
          </cell>
          <cell r="H126">
            <v>0.83022995185615089</v>
          </cell>
          <cell r="I126">
            <v>3.1853046715275215E-6</v>
          </cell>
          <cell r="J126">
            <v>1.0528899999999981</v>
          </cell>
          <cell r="K126">
            <v>0.87431929914122064</v>
          </cell>
          <cell r="L126">
            <v>6.3351703784411436E-10</v>
          </cell>
          <cell r="M126">
            <v>1.0597233890909141</v>
          </cell>
          <cell r="N126">
            <v>0.87999374182823342</v>
          </cell>
          <cell r="O126">
            <v>1.7629576447847297E-10</v>
          </cell>
        </row>
        <row r="127">
          <cell r="B127">
            <v>118</v>
          </cell>
          <cell r="C127">
            <v>0.85938514465118176</v>
          </cell>
          <cell r="D127">
            <v>0.99814281745454492</v>
          </cell>
          <cell r="E127">
            <v>0.85778910956071219</v>
          </cell>
          <cell r="F127">
            <v>6.5195657353933635E-7</v>
          </cell>
          <cell r="G127">
            <v>0.99986390545454396</v>
          </cell>
          <cell r="H127">
            <v>0.85926818702054875</v>
          </cell>
          <cell r="I127">
            <v>4.4827370131598353E-7</v>
          </cell>
          <cell r="J127">
            <v>1.0352599999999981</v>
          </cell>
          <cell r="K127">
            <v>0.88968706485158078</v>
          </cell>
          <cell r="L127">
            <v>6.9885123911116438E-11</v>
          </cell>
          <cell r="M127">
            <v>1.0398155927272779</v>
          </cell>
          <cell r="N127">
            <v>0.89360207356648602</v>
          </cell>
          <cell r="O127">
            <v>1.8757503779520674E-11</v>
          </cell>
        </row>
        <row r="128">
          <cell r="B128">
            <v>119</v>
          </cell>
          <cell r="C128">
            <v>0.88837081818836094</v>
          </cell>
          <cell r="D128">
            <v>0.99907140872727218</v>
          </cell>
          <cell r="E128">
            <v>0.88754588479964514</v>
          </cell>
          <cell r="F128">
            <v>7.3315199626421164E-8</v>
          </cell>
          <cell r="G128">
            <v>0.9999319527272712</v>
          </cell>
          <cell r="H128">
            <v>0.88831036697701138</v>
          </cell>
          <cell r="I128">
            <v>5.0067525193839009E-8</v>
          </cell>
          <cell r="J128">
            <v>1.017629999999998</v>
          </cell>
          <cell r="K128">
            <v>0.90403279571301998</v>
          </cell>
          <cell r="L128">
            <v>6.7066799629990236E-12</v>
          </cell>
          <cell r="M128">
            <v>1.0199077963636416</v>
          </cell>
          <cell r="N128">
            <v>0.90605632353225651</v>
          </cell>
          <cell r="O128">
            <v>1.7621488664057658E-12</v>
          </cell>
        </row>
        <row r="129">
          <cell r="B129">
            <v>120</v>
          </cell>
          <cell r="C129">
            <v>1</v>
          </cell>
          <cell r="D129">
            <v>1</v>
          </cell>
          <cell r="E129">
            <v>1</v>
          </cell>
          <cell r="F129">
            <v>0</v>
          </cell>
          <cell r="G129">
            <v>1</v>
          </cell>
          <cell r="H129">
            <v>1</v>
          </cell>
          <cell r="I129">
            <v>0</v>
          </cell>
          <cell r="J129">
            <v>1</v>
          </cell>
          <cell r="K129">
            <v>1</v>
          </cell>
          <cell r="L129">
            <v>0</v>
          </cell>
          <cell r="M129">
            <v>1</v>
          </cell>
          <cell r="N129">
            <v>1</v>
          </cell>
          <cell r="O129">
            <v>0</v>
          </cell>
        </row>
      </sheetData>
      <sheetData sheetId="8"/>
      <sheetData sheetId="9"/>
      <sheetData sheetId="10">
        <row r="8">
          <cell r="B8" t="str">
            <v>Age</v>
          </cell>
          <cell r="C8" t="str">
            <v>Mortality</v>
          </cell>
          <cell r="D8" t="str">
            <v>Loading Factor</v>
          </cell>
          <cell r="E8" t="str">
            <v>Revised Mortality</v>
          </cell>
          <cell r="F8" t="str">
            <v>lx</v>
          </cell>
          <cell r="G8" t="str">
            <v>Loading Factor</v>
          </cell>
          <cell r="H8" t="str">
            <v>Revised Mortality</v>
          </cell>
          <cell r="I8" t="str">
            <v>lx</v>
          </cell>
          <cell r="J8" t="str">
            <v>Loading Factor</v>
          </cell>
          <cell r="K8" t="str">
            <v>Revised Mortality</v>
          </cell>
          <cell r="L8" t="str">
            <v>lx</v>
          </cell>
          <cell r="M8" t="str">
            <v>Loading Factor</v>
          </cell>
          <cell r="N8" t="str">
            <v>Revised Mortality</v>
          </cell>
          <cell r="O8" t="str">
            <v>lx</v>
          </cell>
          <cell r="P8" t="str">
            <v>Loading Factor</v>
          </cell>
          <cell r="Q8" t="str">
            <v>Revised Mortality</v>
          </cell>
          <cell r="R8" t="str">
            <v>lx</v>
          </cell>
          <cell r="S8" t="str">
            <v>Loading Factor</v>
          </cell>
          <cell r="T8" t="str">
            <v>Revised Mortality</v>
          </cell>
          <cell r="U8" t="str">
            <v>lx</v>
          </cell>
          <cell r="V8" t="str">
            <v>Loading Factor</v>
          </cell>
          <cell r="W8" t="str">
            <v>Revised Mortality</v>
          </cell>
          <cell r="X8" t="str">
            <v>lx</v>
          </cell>
          <cell r="Y8" t="str">
            <v>Loading Factor</v>
          </cell>
          <cell r="Z8" t="str">
            <v>Revised Mortality</v>
          </cell>
          <cell r="AA8" t="str">
            <v>lx</v>
          </cell>
          <cell r="AB8" t="str">
            <v>Loading Factor</v>
          </cell>
          <cell r="AC8" t="str">
            <v>Revised Mortality</v>
          </cell>
          <cell r="AD8" t="str">
            <v>lx</v>
          </cell>
          <cell r="AE8" t="str">
            <v>Loading Factor</v>
          </cell>
          <cell r="AF8" t="str">
            <v>Revised Mortality</v>
          </cell>
          <cell r="AG8" t="str">
            <v>lx</v>
          </cell>
          <cell r="AH8" t="str">
            <v>Loading Factor</v>
          </cell>
          <cell r="AI8" t="str">
            <v>Revised Mortality</v>
          </cell>
          <cell r="AJ8" t="str">
            <v>lx</v>
          </cell>
          <cell r="AK8" t="str">
            <v>Loading Factor</v>
          </cell>
          <cell r="AL8" t="str">
            <v>Revised Mortality</v>
          </cell>
          <cell r="AM8" t="str">
            <v>lx</v>
          </cell>
          <cell r="AN8" t="str">
            <v>Loading Factor</v>
          </cell>
          <cell r="AO8" t="str">
            <v>Revised Mortality</v>
          </cell>
          <cell r="AP8" t="str">
            <v>lx</v>
          </cell>
          <cell r="AQ8" t="str">
            <v>Loading Factor</v>
          </cell>
          <cell r="AR8" t="str">
            <v>Revised Mortality</v>
          </cell>
          <cell r="AS8" t="str">
            <v>lx</v>
          </cell>
          <cell r="AT8" t="str">
            <v>Loading Factor</v>
          </cell>
          <cell r="AU8" t="str">
            <v>Revised Mortality</v>
          </cell>
          <cell r="AV8" t="str">
            <v>lx</v>
          </cell>
        </row>
        <row r="9">
          <cell r="B9">
            <v>1</v>
          </cell>
          <cell r="C9">
            <v>3.5467709367217283E-3</v>
          </cell>
          <cell r="D9">
            <v>1</v>
          </cell>
          <cell r="E9">
            <v>3.5467709367217283E-3</v>
          </cell>
          <cell r="F9">
            <v>10000</v>
          </cell>
          <cell r="G9">
            <v>1</v>
          </cell>
          <cell r="H9">
            <v>3.5467709367217283E-3</v>
          </cell>
          <cell r="I9">
            <v>10000</v>
          </cell>
          <cell r="J9">
            <v>1</v>
          </cell>
          <cell r="K9">
            <v>3.5467709367217283E-3</v>
          </cell>
          <cell r="L9">
            <v>10000</v>
          </cell>
          <cell r="M9">
            <v>1</v>
          </cell>
          <cell r="N9">
            <v>3.5467709367217283E-3</v>
          </cell>
          <cell r="O9">
            <v>10000</v>
          </cell>
          <cell r="P9">
            <v>1</v>
          </cell>
          <cell r="Q9">
            <v>3.5467709367217283E-3</v>
          </cell>
          <cell r="R9">
            <v>10000</v>
          </cell>
          <cell r="S9">
            <v>1</v>
          </cell>
          <cell r="T9">
            <v>3.5467709367217283E-3</v>
          </cell>
          <cell r="U9">
            <v>10000</v>
          </cell>
          <cell r="V9">
            <v>1</v>
          </cell>
          <cell r="W9">
            <v>3.5467709367217283E-3</v>
          </cell>
          <cell r="X9">
            <v>10000</v>
          </cell>
          <cell r="Y9">
            <v>1</v>
          </cell>
          <cell r="Z9">
            <v>3.5467709367217283E-3</v>
          </cell>
          <cell r="AA9">
            <v>10000</v>
          </cell>
          <cell r="AB9">
            <v>1</v>
          </cell>
          <cell r="AC9">
            <v>3.5467709367217283E-3</v>
          </cell>
          <cell r="AD9">
            <v>10000</v>
          </cell>
          <cell r="AE9">
            <v>1</v>
          </cell>
          <cell r="AF9">
            <v>3.5467709367217283E-3</v>
          </cell>
          <cell r="AG9">
            <v>10000</v>
          </cell>
          <cell r="AH9">
            <v>1</v>
          </cell>
          <cell r="AI9">
            <v>3.5467709367217283E-3</v>
          </cell>
          <cell r="AJ9">
            <v>10000</v>
          </cell>
          <cell r="AK9">
            <v>1</v>
          </cell>
          <cell r="AL9">
            <v>3.5467709367217283E-3</v>
          </cell>
          <cell r="AM9">
            <v>10000</v>
          </cell>
          <cell r="AN9">
            <v>1</v>
          </cell>
          <cell r="AO9">
            <v>3.5467709367217283E-3</v>
          </cell>
          <cell r="AP9">
            <v>10000</v>
          </cell>
          <cell r="AQ9">
            <v>1</v>
          </cell>
          <cell r="AR9">
            <v>3.5467709367217283E-3</v>
          </cell>
          <cell r="AS9">
            <v>10000</v>
          </cell>
          <cell r="AT9">
            <v>1</v>
          </cell>
          <cell r="AU9">
            <v>3.5467709367217283E-3</v>
          </cell>
          <cell r="AV9">
            <v>10000</v>
          </cell>
        </row>
        <row r="10">
          <cell r="B10">
            <v>2</v>
          </cell>
          <cell r="C10">
            <v>3.3729701321473949E-4</v>
          </cell>
          <cell r="D10">
            <v>1</v>
          </cell>
          <cell r="E10">
            <v>3.3729701321473949E-4</v>
          </cell>
          <cell r="F10">
            <v>9964.532290632782</v>
          </cell>
          <cell r="G10">
            <v>1</v>
          </cell>
          <cell r="H10">
            <v>3.3729701321473949E-4</v>
          </cell>
          <cell r="I10">
            <v>9964.532290632782</v>
          </cell>
          <cell r="J10">
            <v>1</v>
          </cell>
          <cell r="K10">
            <v>3.3729701321473949E-4</v>
          </cell>
          <cell r="L10">
            <v>9964.532290632782</v>
          </cell>
          <cell r="M10">
            <v>1</v>
          </cell>
          <cell r="N10">
            <v>3.3729701321473949E-4</v>
          </cell>
          <cell r="O10">
            <v>9964.532290632782</v>
          </cell>
          <cell r="P10">
            <v>1</v>
          </cell>
          <cell r="Q10">
            <v>3.3729701321473949E-4</v>
          </cell>
          <cell r="R10">
            <v>9964.532290632782</v>
          </cell>
          <cell r="S10">
            <v>1</v>
          </cell>
          <cell r="T10">
            <v>3.3729701321473949E-4</v>
          </cell>
          <cell r="U10">
            <v>9964.532290632782</v>
          </cell>
          <cell r="V10">
            <v>1</v>
          </cell>
          <cell r="W10">
            <v>3.3729701321473949E-4</v>
          </cell>
          <cell r="X10">
            <v>9964.532290632782</v>
          </cell>
          <cell r="Y10">
            <v>1</v>
          </cell>
          <cell r="Z10">
            <v>3.3729701321473949E-4</v>
          </cell>
          <cell r="AA10">
            <v>9964.532290632782</v>
          </cell>
          <cell r="AB10">
            <v>1</v>
          </cell>
          <cell r="AC10">
            <v>3.3729701321473949E-4</v>
          </cell>
          <cell r="AD10">
            <v>9964.532290632782</v>
          </cell>
          <cell r="AE10">
            <v>1</v>
          </cell>
          <cell r="AF10">
            <v>3.3729701321473949E-4</v>
          </cell>
          <cell r="AG10">
            <v>9964.532290632782</v>
          </cell>
          <cell r="AH10">
            <v>1</v>
          </cell>
          <cell r="AI10">
            <v>3.3729701321473949E-4</v>
          </cell>
          <cell r="AJ10">
            <v>9964.532290632782</v>
          </cell>
          <cell r="AK10">
            <v>1</v>
          </cell>
          <cell r="AL10">
            <v>3.3729701321473949E-4</v>
          </cell>
          <cell r="AM10">
            <v>9964.532290632782</v>
          </cell>
          <cell r="AN10">
            <v>1</v>
          </cell>
          <cell r="AO10">
            <v>3.3729701321473949E-4</v>
          </cell>
          <cell r="AP10">
            <v>9964.532290632782</v>
          </cell>
          <cell r="AQ10">
            <v>1</v>
          </cell>
          <cell r="AR10">
            <v>3.3729701321473949E-4</v>
          </cell>
          <cell r="AS10">
            <v>9964.532290632782</v>
          </cell>
          <cell r="AT10">
            <v>1</v>
          </cell>
          <cell r="AU10">
            <v>3.3729701321473949E-4</v>
          </cell>
          <cell r="AV10">
            <v>9964.532290632782</v>
          </cell>
        </row>
        <row r="11">
          <cell r="B11">
            <v>3</v>
          </cell>
          <cell r="C11">
            <v>2.4023107547649304E-4</v>
          </cell>
          <cell r="D11">
            <v>1</v>
          </cell>
          <cell r="E11">
            <v>2.4023107547649304E-4</v>
          </cell>
          <cell r="F11">
            <v>9961.1712836530696</v>
          </cell>
          <cell r="G11">
            <v>1</v>
          </cell>
          <cell r="H11">
            <v>2.4023107547649304E-4</v>
          </cell>
          <cell r="I11">
            <v>9961.1712836530696</v>
          </cell>
          <cell r="J11">
            <v>1</v>
          </cell>
          <cell r="K11">
            <v>2.4023107547649304E-4</v>
          </cell>
          <cell r="L11">
            <v>9961.1712836530696</v>
          </cell>
          <cell r="M11">
            <v>1</v>
          </cell>
          <cell r="N11">
            <v>2.4023107547649304E-4</v>
          </cell>
          <cell r="O11">
            <v>9961.1712836530696</v>
          </cell>
          <cell r="P11">
            <v>1</v>
          </cell>
          <cell r="Q11">
            <v>2.4023107547649304E-4</v>
          </cell>
          <cell r="R11">
            <v>9961.1712836530696</v>
          </cell>
          <cell r="S11">
            <v>1</v>
          </cell>
          <cell r="T11">
            <v>2.4023107547649304E-4</v>
          </cell>
          <cell r="U11">
            <v>9961.1712836530696</v>
          </cell>
          <cell r="V11">
            <v>1</v>
          </cell>
          <cell r="W11">
            <v>2.4023107547649304E-4</v>
          </cell>
          <cell r="X11">
            <v>9961.1712836530696</v>
          </cell>
          <cell r="Y11">
            <v>1</v>
          </cell>
          <cell r="Z11">
            <v>2.4023107547649304E-4</v>
          </cell>
          <cell r="AA11">
            <v>9961.1712836530696</v>
          </cell>
          <cell r="AB11">
            <v>1</v>
          </cell>
          <cell r="AC11">
            <v>2.4023107547649304E-4</v>
          </cell>
          <cell r="AD11">
            <v>9961.1712836530696</v>
          </cell>
          <cell r="AE11">
            <v>1</v>
          </cell>
          <cell r="AF11">
            <v>2.4023107547649304E-4</v>
          </cell>
          <cell r="AG11">
            <v>9961.1712836530696</v>
          </cell>
          <cell r="AH11">
            <v>1</v>
          </cell>
          <cell r="AI11">
            <v>2.4023107547649304E-4</v>
          </cell>
          <cell r="AJ11">
            <v>9961.1712836530696</v>
          </cell>
          <cell r="AK11">
            <v>1</v>
          </cell>
          <cell r="AL11">
            <v>2.4023107547649304E-4</v>
          </cell>
          <cell r="AM11">
            <v>9961.1712836530696</v>
          </cell>
          <cell r="AN11">
            <v>1</v>
          </cell>
          <cell r="AO11">
            <v>2.4023107547649304E-4</v>
          </cell>
          <cell r="AP11">
            <v>9961.1712836530696</v>
          </cell>
          <cell r="AQ11">
            <v>1</v>
          </cell>
          <cell r="AR11">
            <v>2.4023107547649304E-4</v>
          </cell>
          <cell r="AS11">
            <v>9961.1712836530696</v>
          </cell>
          <cell r="AT11">
            <v>1</v>
          </cell>
          <cell r="AU11">
            <v>2.4023107547649304E-4</v>
          </cell>
          <cell r="AV11">
            <v>9961.1712836530696</v>
          </cell>
        </row>
        <row r="12">
          <cell r="B12">
            <v>4</v>
          </cell>
          <cell r="C12">
            <v>1.8043713926302416E-4</v>
          </cell>
          <cell r="D12">
            <v>1</v>
          </cell>
          <cell r="E12">
            <v>1.8043713926302416E-4</v>
          </cell>
          <cell r="F12">
            <v>9958.7783007625931</v>
          </cell>
          <cell r="G12">
            <v>1</v>
          </cell>
          <cell r="H12">
            <v>1.8043713926302416E-4</v>
          </cell>
          <cell r="I12">
            <v>9958.7783007625931</v>
          </cell>
          <cell r="J12">
            <v>1</v>
          </cell>
          <cell r="K12">
            <v>1.8043713926302416E-4</v>
          </cell>
          <cell r="L12">
            <v>9958.7783007625931</v>
          </cell>
          <cell r="M12">
            <v>1</v>
          </cell>
          <cell r="N12">
            <v>1.8043713926302416E-4</v>
          </cell>
          <cell r="O12">
            <v>9958.7783007625931</v>
          </cell>
          <cell r="P12">
            <v>1</v>
          </cell>
          <cell r="Q12">
            <v>1.8043713926302416E-4</v>
          </cell>
          <cell r="R12">
            <v>9958.7783007625931</v>
          </cell>
          <cell r="S12">
            <v>1</v>
          </cell>
          <cell r="T12">
            <v>1.8043713926302416E-4</v>
          </cell>
          <cell r="U12">
            <v>9958.7783007625931</v>
          </cell>
          <cell r="V12">
            <v>1</v>
          </cell>
          <cell r="W12">
            <v>1.8043713926302416E-4</v>
          </cell>
          <cell r="X12">
            <v>9958.7783007625931</v>
          </cell>
          <cell r="Y12">
            <v>1</v>
          </cell>
          <cell r="Z12">
            <v>1.8043713926302416E-4</v>
          </cell>
          <cell r="AA12">
            <v>9958.7783007625931</v>
          </cell>
          <cell r="AB12">
            <v>1</v>
          </cell>
          <cell r="AC12">
            <v>1.8043713926302416E-4</v>
          </cell>
          <cell r="AD12">
            <v>9958.7783007625931</v>
          </cell>
          <cell r="AE12">
            <v>1</v>
          </cell>
          <cell r="AF12">
            <v>1.8043713926302416E-4</v>
          </cell>
          <cell r="AG12">
            <v>9958.7783007625931</v>
          </cell>
          <cell r="AH12">
            <v>1</v>
          </cell>
          <cell r="AI12">
            <v>1.8043713926302416E-4</v>
          </cell>
          <cell r="AJ12">
            <v>9958.7783007625931</v>
          </cell>
          <cell r="AK12">
            <v>1</v>
          </cell>
          <cell r="AL12">
            <v>1.8043713926302416E-4</v>
          </cell>
          <cell r="AM12">
            <v>9958.7783007625931</v>
          </cell>
          <cell r="AN12">
            <v>1</v>
          </cell>
          <cell r="AO12">
            <v>1.8043713926302416E-4</v>
          </cell>
          <cell r="AP12">
            <v>9958.7783007625931</v>
          </cell>
          <cell r="AQ12">
            <v>1</v>
          </cell>
          <cell r="AR12">
            <v>1.8043713926302416E-4</v>
          </cell>
          <cell r="AS12">
            <v>9958.7783007625931</v>
          </cell>
          <cell r="AT12">
            <v>1</v>
          </cell>
          <cell r="AU12">
            <v>1.8043713926302416E-4</v>
          </cell>
          <cell r="AV12">
            <v>9958.7783007625931</v>
          </cell>
        </row>
        <row r="13">
          <cell r="B13">
            <v>5</v>
          </cell>
          <cell r="C13">
            <v>1.5766389199491741E-4</v>
          </cell>
          <cell r="D13">
            <v>1</v>
          </cell>
          <cell r="E13">
            <v>1.5766389199491741E-4</v>
          </cell>
          <cell r="F13">
            <v>9956.9813672954479</v>
          </cell>
          <cell r="G13">
            <v>1</v>
          </cell>
          <cell r="H13">
            <v>1.5766389199491741E-4</v>
          </cell>
          <cell r="I13">
            <v>9956.9813672954479</v>
          </cell>
          <cell r="J13">
            <v>1</v>
          </cell>
          <cell r="K13">
            <v>1.5766389199491741E-4</v>
          </cell>
          <cell r="L13">
            <v>9956.9813672954479</v>
          </cell>
          <cell r="M13">
            <v>1</v>
          </cell>
          <cell r="N13">
            <v>1.5766389199491741E-4</v>
          </cell>
          <cell r="O13">
            <v>9956.9813672954479</v>
          </cell>
          <cell r="P13">
            <v>1</v>
          </cell>
          <cell r="Q13">
            <v>1.5766389199491741E-4</v>
          </cell>
          <cell r="R13">
            <v>9956.9813672954479</v>
          </cell>
          <cell r="S13">
            <v>1</v>
          </cell>
          <cell r="T13">
            <v>1.5766389199491741E-4</v>
          </cell>
          <cell r="U13">
            <v>9956.9813672954479</v>
          </cell>
          <cell r="V13">
            <v>1</v>
          </cell>
          <cell r="W13">
            <v>1.5766389199491741E-4</v>
          </cell>
          <cell r="X13">
            <v>9956.9813672954479</v>
          </cell>
          <cell r="Y13">
            <v>1</v>
          </cell>
          <cell r="Z13">
            <v>1.5766389199491741E-4</v>
          </cell>
          <cell r="AA13">
            <v>9956.9813672954479</v>
          </cell>
          <cell r="AB13">
            <v>1</v>
          </cell>
          <cell r="AC13">
            <v>1.5766389199491741E-4</v>
          </cell>
          <cell r="AD13">
            <v>9956.9813672954479</v>
          </cell>
          <cell r="AE13">
            <v>1</v>
          </cell>
          <cell r="AF13">
            <v>1.5766389199491741E-4</v>
          </cell>
          <cell r="AG13">
            <v>9956.9813672954479</v>
          </cell>
          <cell r="AH13">
            <v>1</v>
          </cell>
          <cell r="AI13">
            <v>1.5766389199491741E-4</v>
          </cell>
          <cell r="AJ13">
            <v>9956.9813672954479</v>
          </cell>
          <cell r="AK13">
            <v>1</v>
          </cell>
          <cell r="AL13">
            <v>1.5766389199491741E-4</v>
          </cell>
          <cell r="AM13">
            <v>9956.9813672954479</v>
          </cell>
          <cell r="AN13">
            <v>1</v>
          </cell>
          <cell r="AO13">
            <v>1.5766389199491741E-4</v>
          </cell>
          <cell r="AP13">
            <v>9956.9813672954479</v>
          </cell>
          <cell r="AQ13">
            <v>1</v>
          </cell>
          <cell r="AR13">
            <v>1.5766389199491741E-4</v>
          </cell>
          <cell r="AS13">
            <v>9956.9813672954479</v>
          </cell>
          <cell r="AT13">
            <v>1</v>
          </cell>
          <cell r="AU13">
            <v>1.5766389199491741E-4</v>
          </cell>
          <cell r="AV13">
            <v>9956.9813672954479</v>
          </cell>
        </row>
        <row r="14">
          <cell r="B14">
            <v>6</v>
          </cell>
          <cell r="C14">
            <v>1.474379697585769E-4</v>
          </cell>
          <cell r="D14">
            <v>1</v>
          </cell>
          <cell r="E14">
            <v>1.474379697585769E-4</v>
          </cell>
          <cell r="F14">
            <v>9955.4115108605602</v>
          </cell>
          <cell r="G14">
            <v>1</v>
          </cell>
          <cell r="H14">
            <v>1.474379697585769E-4</v>
          </cell>
          <cell r="I14">
            <v>9955.4115108605602</v>
          </cell>
          <cell r="J14">
            <v>1</v>
          </cell>
          <cell r="K14">
            <v>1.474379697585769E-4</v>
          </cell>
          <cell r="L14">
            <v>9955.4115108605602</v>
          </cell>
          <cell r="M14">
            <v>1</v>
          </cell>
          <cell r="N14">
            <v>1.474379697585769E-4</v>
          </cell>
          <cell r="O14">
            <v>9955.4115108605602</v>
          </cell>
          <cell r="P14">
            <v>1</v>
          </cell>
          <cell r="Q14">
            <v>1.474379697585769E-4</v>
          </cell>
          <cell r="R14">
            <v>9955.4115108605602</v>
          </cell>
          <cell r="S14">
            <v>1</v>
          </cell>
          <cell r="T14">
            <v>1.474379697585769E-4</v>
          </cell>
          <cell r="U14">
            <v>9955.4115108605602</v>
          </cell>
          <cell r="V14">
            <v>1</v>
          </cell>
          <cell r="W14">
            <v>1.474379697585769E-4</v>
          </cell>
          <cell r="X14">
            <v>9955.4115108605602</v>
          </cell>
          <cell r="Y14">
            <v>1</v>
          </cell>
          <cell r="Z14">
            <v>1.474379697585769E-4</v>
          </cell>
          <cell r="AA14">
            <v>9955.4115108605602</v>
          </cell>
          <cell r="AB14">
            <v>1</v>
          </cell>
          <cell r="AC14">
            <v>1.474379697585769E-4</v>
          </cell>
          <cell r="AD14">
            <v>9955.4115108605602</v>
          </cell>
          <cell r="AE14">
            <v>1</v>
          </cell>
          <cell r="AF14">
            <v>1.474379697585769E-4</v>
          </cell>
          <cell r="AG14">
            <v>9955.4115108605602</v>
          </cell>
          <cell r="AH14">
            <v>1</v>
          </cell>
          <cell r="AI14">
            <v>1.474379697585769E-4</v>
          </cell>
          <cell r="AJ14">
            <v>9955.4115108605602</v>
          </cell>
          <cell r="AK14">
            <v>1</v>
          </cell>
          <cell r="AL14">
            <v>1.474379697585769E-4</v>
          </cell>
          <cell r="AM14">
            <v>9955.4115108605602</v>
          </cell>
          <cell r="AN14">
            <v>1</v>
          </cell>
          <cell r="AO14">
            <v>1.474379697585769E-4</v>
          </cell>
          <cell r="AP14">
            <v>9955.4115108605602</v>
          </cell>
          <cell r="AQ14">
            <v>1</v>
          </cell>
          <cell r="AR14">
            <v>1.474379697585769E-4</v>
          </cell>
          <cell r="AS14">
            <v>9955.4115108605602</v>
          </cell>
          <cell r="AT14">
            <v>1</v>
          </cell>
          <cell r="AU14">
            <v>1.474379697585769E-4</v>
          </cell>
          <cell r="AV14">
            <v>9955.4115108605602</v>
          </cell>
        </row>
        <row r="15">
          <cell r="B15">
            <v>7</v>
          </cell>
          <cell r="C15">
            <v>1.3814060864040663E-4</v>
          </cell>
          <cell r="D15">
            <v>1</v>
          </cell>
          <cell r="E15">
            <v>1.3814060864040663E-4</v>
          </cell>
          <cell r="F15">
            <v>9953.9437051992882</v>
          </cell>
          <cell r="G15">
            <v>1</v>
          </cell>
          <cell r="H15">
            <v>1.3814060864040663E-4</v>
          </cell>
          <cell r="I15">
            <v>9953.9437051992882</v>
          </cell>
          <cell r="J15">
            <v>1</v>
          </cell>
          <cell r="K15">
            <v>1.3814060864040663E-4</v>
          </cell>
          <cell r="L15">
            <v>9953.9437051992882</v>
          </cell>
          <cell r="M15">
            <v>1</v>
          </cell>
          <cell r="N15">
            <v>1.3814060864040663E-4</v>
          </cell>
          <cell r="O15">
            <v>9953.9437051992882</v>
          </cell>
          <cell r="P15">
            <v>1</v>
          </cell>
          <cell r="Q15">
            <v>1.3814060864040663E-4</v>
          </cell>
          <cell r="R15">
            <v>9953.9437051992882</v>
          </cell>
          <cell r="S15">
            <v>1</v>
          </cell>
          <cell r="T15">
            <v>1.3814060864040663E-4</v>
          </cell>
          <cell r="U15">
            <v>9953.9437051992882</v>
          </cell>
          <cell r="V15">
            <v>1</v>
          </cell>
          <cell r="W15">
            <v>1.3814060864040663E-4</v>
          </cell>
          <cell r="X15">
            <v>9953.9437051992882</v>
          </cell>
          <cell r="Y15">
            <v>1</v>
          </cell>
          <cell r="Z15">
            <v>1.3814060864040663E-4</v>
          </cell>
          <cell r="AA15">
            <v>9953.9437051992882</v>
          </cell>
          <cell r="AB15">
            <v>1</v>
          </cell>
          <cell r="AC15">
            <v>1.3814060864040663E-4</v>
          </cell>
          <cell r="AD15">
            <v>9953.9437051992882</v>
          </cell>
          <cell r="AE15">
            <v>1</v>
          </cell>
          <cell r="AF15">
            <v>1.3814060864040663E-4</v>
          </cell>
          <cell r="AG15">
            <v>9953.9437051992882</v>
          </cell>
          <cell r="AH15">
            <v>1</v>
          </cell>
          <cell r="AI15">
            <v>1.3814060864040663E-4</v>
          </cell>
          <cell r="AJ15">
            <v>9953.9437051992882</v>
          </cell>
          <cell r="AK15">
            <v>1</v>
          </cell>
          <cell r="AL15">
            <v>1.3814060864040663E-4</v>
          </cell>
          <cell r="AM15">
            <v>9953.9437051992882</v>
          </cell>
          <cell r="AN15">
            <v>1</v>
          </cell>
          <cell r="AO15">
            <v>1.3814060864040663E-4</v>
          </cell>
          <cell r="AP15">
            <v>9953.9437051992882</v>
          </cell>
          <cell r="AQ15">
            <v>1</v>
          </cell>
          <cell r="AR15">
            <v>1.3814060864040663E-4</v>
          </cell>
          <cell r="AS15">
            <v>9953.9437051992882</v>
          </cell>
          <cell r="AT15">
            <v>1</v>
          </cell>
          <cell r="AU15">
            <v>1.3814060864040663E-4</v>
          </cell>
          <cell r="AV15">
            <v>9953.9437051992882</v>
          </cell>
        </row>
        <row r="16">
          <cell r="B16">
            <v>8</v>
          </cell>
          <cell r="C16">
            <v>1.2860488919949175E-4</v>
          </cell>
          <cell r="D16">
            <v>1</v>
          </cell>
          <cell r="E16">
            <v>1.2860488919949175E-4</v>
          </cell>
          <cell r="F16">
            <v>9952.5686613574799</v>
          </cell>
          <cell r="G16">
            <v>1</v>
          </cell>
          <cell r="H16">
            <v>1.2860488919949175E-4</v>
          </cell>
          <cell r="I16">
            <v>9952.5686613574799</v>
          </cell>
          <cell r="J16">
            <v>1</v>
          </cell>
          <cell r="K16">
            <v>1.2860488919949175E-4</v>
          </cell>
          <cell r="L16">
            <v>9952.5686613574799</v>
          </cell>
          <cell r="M16">
            <v>1</v>
          </cell>
          <cell r="N16">
            <v>1.2860488919949175E-4</v>
          </cell>
          <cell r="O16">
            <v>9952.5686613574799</v>
          </cell>
          <cell r="P16">
            <v>1</v>
          </cell>
          <cell r="Q16">
            <v>1.2860488919949175E-4</v>
          </cell>
          <cell r="R16">
            <v>9952.5686613574799</v>
          </cell>
          <cell r="S16">
            <v>1</v>
          </cell>
          <cell r="T16">
            <v>1.2860488919949175E-4</v>
          </cell>
          <cell r="U16">
            <v>9952.5686613574799</v>
          </cell>
          <cell r="V16">
            <v>1</v>
          </cell>
          <cell r="W16">
            <v>1.2860488919949175E-4</v>
          </cell>
          <cell r="X16">
            <v>9952.5686613574799</v>
          </cell>
          <cell r="Y16">
            <v>1</v>
          </cell>
          <cell r="Z16">
            <v>1.2860488919949175E-4</v>
          </cell>
          <cell r="AA16">
            <v>9952.5686613574799</v>
          </cell>
          <cell r="AB16">
            <v>1</v>
          </cell>
          <cell r="AC16">
            <v>1.2860488919949175E-4</v>
          </cell>
          <cell r="AD16">
            <v>9952.5686613574799</v>
          </cell>
          <cell r="AE16">
            <v>1</v>
          </cell>
          <cell r="AF16">
            <v>1.2860488919949175E-4</v>
          </cell>
          <cell r="AG16">
            <v>9952.5686613574799</v>
          </cell>
          <cell r="AH16">
            <v>1</v>
          </cell>
          <cell r="AI16">
            <v>1.2860488919949175E-4</v>
          </cell>
          <cell r="AJ16">
            <v>9952.5686613574799</v>
          </cell>
          <cell r="AK16">
            <v>1</v>
          </cell>
          <cell r="AL16">
            <v>1.2860488919949175E-4</v>
          </cell>
          <cell r="AM16">
            <v>9952.5686613574799</v>
          </cell>
          <cell r="AN16">
            <v>1</v>
          </cell>
          <cell r="AO16">
            <v>1.2860488919949175E-4</v>
          </cell>
          <cell r="AP16">
            <v>9952.5686613574799</v>
          </cell>
          <cell r="AQ16">
            <v>1</v>
          </cell>
          <cell r="AR16">
            <v>1.2860488919949175E-4</v>
          </cell>
          <cell r="AS16">
            <v>9952.5686613574799</v>
          </cell>
          <cell r="AT16">
            <v>1</v>
          </cell>
          <cell r="AU16">
            <v>1.2860488919949175E-4</v>
          </cell>
          <cell r="AV16">
            <v>9952.5686613574799</v>
          </cell>
        </row>
        <row r="17">
          <cell r="B17">
            <v>9</v>
          </cell>
          <cell r="C17">
            <v>1.2627726836086407E-4</v>
          </cell>
          <cell r="D17">
            <v>1</v>
          </cell>
          <cell r="E17">
            <v>1.2627726836086407E-4</v>
          </cell>
          <cell r="F17">
            <v>9951.2887123675355</v>
          </cell>
          <cell r="G17">
            <v>1</v>
          </cell>
          <cell r="H17">
            <v>1.2627726836086407E-4</v>
          </cell>
          <cell r="I17">
            <v>9951.2887123675355</v>
          </cell>
          <cell r="J17">
            <v>1</v>
          </cell>
          <cell r="K17">
            <v>1.2627726836086407E-4</v>
          </cell>
          <cell r="L17">
            <v>9951.2887123675355</v>
          </cell>
          <cell r="M17">
            <v>1</v>
          </cell>
          <cell r="N17">
            <v>1.2627726836086407E-4</v>
          </cell>
          <cell r="O17">
            <v>9951.2887123675355</v>
          </cell>
          <cell r="P17">
            <v>1</v>
          </cell>
          <cell r="Q17">
            <v>1.2627726836086407E-4</v>
          </cell>
          <cell r="R17">
            <v>9951.2887123675355</v>
          </cell>
          <cell r="S17">
            <v>1</v>
          </cell>
          <cell r="T17">
            <v>1.2627726836086407E-4</v>
          </cell>
          <cell r="U17">
            <v>9951.2887123675355</v>
          </cell>
          <cell r="V17">
            <v>1</v>
          </cell>
          <cell r="W17">
            <v>1.2627726836086407E-4</v>
          </cell>
          <cell r="X17">
            <v>9951.2887123675355</v>
          </cell>
          <cell r="Y17">
            <v>1</v>
          </cell>
          <cell r="Z17">
            <v>1.2627726836086407E-4</v>
          </cell>
          <cell r="AA17">
            <v>9951.2887123675355</v>
          </cell>
          <cell r="AB17">
            <v>1</v>
          </cell>
          <cell r="AC17">
            <v>1.2627726836086407E-4</v>
          </cell>
          <cell r="AD17">
            <v>9951.2887123675355</v>
          </cell>
          <cell r="AE17">
            <v>1</v>
          </cell>
          <cell r="AF17">
            <v>1.2627726836086407E-4</v>
          </cell>
          <cell r="AG17">
            <v>9951.2887123675355</v>
          </cell>
          <cell r="AH17">
            <v>1</v>
          </cell>
          <cell r="AI17">
            <v>1.2627726836086407E-4</v>
          </cell>
          <cell r="AJ17">
            <v>9951.2887123675355</v>
          </cell>
          <cell r="AK17">
            <v>1</v>
          </cell>
          <cell r="AL17">
            <v>1.2627726836086407E-4</v>
          </cell>
          <cell r="AM17">
            <v>9951.2887123675355</v>
          </cell>
          <cell r="AN17">
            <v>1</v>
          </cell>
          <cell r="AO17">
            <v>1.2627726836086407E-4</v>
          </cell>
          <cell r="AP17">
            <v>9951.2887123675355</v>
          </cell>
          <cell r="AQ17">
            <v>1</v>
          </cell>
          <cell r="AR17">
            <v>1.2627726836086407E-4</v>
          </cell>
          <cell r="AS17">
            <v>9951.2887123675355</v>
          </cell>
          <cell r="AT17">
            <v>1</v>
          </cell>
          <cell r="AU17">
            <v>1.2627726836086407E-4</v>
          </cell>
          <cell r="AV17">
            <v>9951.2887123675355</v>
          </cell>
        </row>
        <row r="18">
          <cell r="B18">
            <v>10</v>
          </cell>
          <cell r="C18">
            <v>1.2500360584498095E-4</v>
          </cell>
          <cell r="D18">
            <v>1</v>
          </cell>
          <cell r="E18">
            <v>1.2500360584498095E-4</v>
          </cell>
          <cell r="F18">
            <v>9950.0320908122667</v>
          </cell>
          <cell r="G18">
            <v>1</v>
          </cell>
          <cell r="H18">
            <v>1.2500360584498095E-4</v>
          </cell>
          <cell r="I18">
            <v>9950.0320908122667</v>
          </cell>
          <cell r="J18">
            <v>1</v>
          </cell>
          <cell r="K18">
            <v>1.2500360584498095E-4</v>
          </cell>
          <cell r="L18">
            <v>9950.0320908122667</v>
          </cell>
          <cell r="M18">
            <v>1</v>
          </cell>
          <cell r="N18">
            <v>1.2500360584498095E-4</v>
          </cell>
          <cell r="O18">
            <v>9950.0320908122667</v>
          </cell>
          <cell r="P18">
            <v>1</v>
          </cell>
          <cell r="Q18">
            <v>1.2500360584498095E-4</v>
          </cell>
          <cell r="R18">
            <v>9950.0320908122667</v>
          </cell>
          <cell r="S18">
            <v>1</v>
          </cell>
          <cell r="T18">
            <v>1.2500360584498095E-4</v>
          </cell>
          <cell r="U18">
            <v>9950.0320908122667</v>
          </cell>
          <cell r="V18">
            <v>1</v>
          </cell>
          <cell r="W18">
            <v>1.2500360584498095E-4</v>
          </cell>
          <cell r="X18">
            <v>9950.0320908122667</v>
          </cell>
          <cell r="Y18">
            <v>1</v>
          </cell>
          <cell r="Z18">
            <v>1.2500360584498095E-4</v>
          </cell>
          <cell r="AA18">
            <v>9950.0320908122667</v>
          </cell>
          <cell r="AB18">
            <v>1</v>
          </cell>
          <cell r="AC18">
            <v>1.2500360584498095E-4</v>
          </cell>
          <cell r="AD18">
            <v>9950.0320908122667</v>
          </cell>
          <cell r="AE18">
            <v>1</v>
          </cell>
          <cell r="AF18">
            <v>1.2500360584498095E-4</v>
          </cell>
          <cell r="AG18">
            <v>9950.0320908122667</v>
          </cell>
          <cell r="AH18">
            <v>1</v>
          </cell>
          <cell r="AI18">
            <v>1.2500360584498095E-4</v>
          </cell>
          <cell r="AJ18">
            <v>9950.0320908122667</v>
          </cell>
          <cell r="AK18">
            <v>1</v>
          </cell>
          <cell r="AL18">
            <v>1.2500360584498095E-4</v>
          </cell>
          <cell r="AM18">
            <v>9950.0320908122667</v>
          </cell>
          <cell r="AN18">
            <v>1</v>
          </cell>
          <cell r="AO18">
            <v>1.2500360584498095E-4</v>
          </cell>
          <cell r="AP18">
            <v>9950.0320908122667</v>
          </cell>
          <cell r="AQ18">
            <v>1</v>
          </cell>
          <cell r="AR18">
            <v>1.2500360584498095E-4</v>
          </cell>
          <cell r="AS18">
            <v>9950.0320908122667</v>
          </cell>
          <cell r="AT18">
            <v>1</v>
          </cell>
          <cell r="AU18">
            <v>1.2500360584498095E-4</v>
          </cell>
          <cell r="AV18">
            <v>9950.0320908122667</v>
          </cell>
        </row>
        <row r="19">
          <cell r="B19">
            <v>11</v>
          </cell>
          <cell r="C19">
            <v>1.3696678500635325E-4</v>
          </cell>
          <cell r="D19">
            <v>1</v>
          </cell>
          <cell r="E19">
            <v>1.3696678500635325E-4</v>
          </cell>
          <cell r="F19">
            <v>9948.7883009226425</v>
          </cell>
          <cell r="G19">
            <v>1</v>
          </cell>
          <cell r="H19">
            <v>1.3696678500635325E-4</v>
          </cell>
          <cell r="I19">
            <v>9948.7883009226425</v>
          </cell>
          <cell r="J19">
            <v>1</v>
          </cell>
          <cell r="K19">
            <v>1.3696678500635325E-4</v>
          </cell>
          <cell r="L19">
            <v>9948.7883009226425</v>
          </cell>
          <cell r="M19">
            <v>1</v>
          </cell>
          <cell r="N19">
            <v>1.3696678500635325E-4</v>
          </cell>
          <cell r="O19">
            <v>9948.7883009226425</v>
          </cell>
          <cell r="P19">
            <v>1</v>
          </cell>
          <cell r="Q19">
            <v>1.3696678500635325E-4</v>
          </cell>
          <cell r="R19">
            <v>9948.7883009226425</v>
          </cell>
          <cell r="S19">
            <v>1</v>
          </cell>
          <cell r="T19">
            <v>1.3696678500635325E-4</v>
          </cell>
          <cell r="U19">
            <v>9948.7883009226425</v>
          </cell>
          <cell r="V19">
            <v>1</v>
          </cell>
          <cell r="W19">
            <v>1.3696678500635325E-4</v>
          </cell>
          <cell r="X19">
            <v>9948.7883009226425</v>
          </cell>
          <cell r="Y19">
            <v>1</v>
          </cell>
          <cell r="Z19">
            <v>1.3696678500635325E-4</v>
          </cell>
          <cell r="AA19">
            <v>9948.7883009226425</v>
          </cell>
          <cell r="AB19">
            <v>1</v>
          </cell>
          <cell r="AC19">
            <v>1.3696678500635325E-4</v>
          </cell>
          <cell r="AD19">
            <v>9948.7883009226425</v>
          </cell>
          <cell r="AE19">
            <v>1</v>
          </cell>
          <cell r="AF19">
            <v>1.3696678500635325E-4</v>
          </cell>
          <cell r="AG19">
            <v>9948.7883009226425</v>
          </cell>
          <cell r="AH19">
            <v>1</v>
          </cell>
          <cell r="AI19">
            <v>1.3696678500635325E-4</v>
          </cell>
          <cell r="AJ19">
            <v>9948.7883009226425</v>
          </cell>
          <cell r="AK19">
            <v>1</v>
          </cell>
          <cell r="AL19">
            <v>1.3696678500635325E-4</v>
          </cell>
          <cell r="AM19">
            <v>9948.7883009226425</v>
          </cell>
          <cell r="AN19">
            <v>1</v>
          </cell>
          <cell r="AO19">
            <v>1.3696678500635325E-4</v>
          </cell>
          <cell r="AP19">
            <v>9948.7883009226425</v>
          </cell>
          <cell r="AQ19">
            <v>1</v>
          </cell>
          <cell r="AR19">
            <v>1.3696678500635325E-4</v>
          </cell>
          <cell r="AS19">
            <v>9948.7883009226425</v>
          </cell>
          <cell r="AT19">
            <v>1</v>
          </cell>
          <cell r="AU19">
            <v>1.3696678500635325E-4</v>
          </cell>
          <cell r="AV19">
            <v>9948.7883009226425</v>
          </cell>
        </row>
        <row r="20">
          <cell r="B20">
            <v>12</v>
          </cell>
          <cell r="C20">
            <v>1.4521640584498093E-4</v>
          </cell>
          <cell r="D20">
            <v>1</v>
          </cell>
          <cell r="E20">
            <v>1.4521640584498093E-4</v>
          </cell>
          <cell r="F20">
            <v>9947.4256473743571</v>
          </cell>
          <cell r="G20">
            <v>1</v>
          </cell>
          <cell r="H20">
            <v>1.4521640584498093E-4</v>
          </cell>
          <cell r="I20">
            <v>9947.4256473743571</v>
          </cell>
          <cell r="J20">
            <v>1</v>
          </cell>
          <cell r="K20">
            <v>1.4521640584498093E-4</v>
          </cell>
          <cell r="L20">
            <v>9947.4256473743571</v>
          </cell>
          <cell r="M20">
            <v>1</v>
          </cell>
          <cell r="N20">
            <v>1.4521640584498093E-4</v>
          </cell>
          <cell r="O20">
            <v>9947.4256473743571</v>
          </cell>
          <cell r="P20">
            <v>1</v>
          </cell>
          <cell r="Q20">
            <v>1.4521640584498093E-4</v>
          </cell>
          <cell r="R20">
            <v>9947.4256473743571</v>
          </cell>
          <cell r="S20">
            <v>1</v>
          </cell>
          <cell r="T20">
            <v>1.4521640584498093E-4</v>
          </cell>
          <cell r="U20">
            <v>9947.4256473743571</v>
          </cell>
          <cell r="V20">
            <v>1</v>
          </cell>
          <cell r="W20">
            <v>1.4521640584498093E-4</v>
          </cell>
          <cell r="X20">
            <v>9947.4256473743571</v>
          </cell>
          <cell r="Y20">
            <v>1</v>
          </cell>
          <cell r="Z20">
            <v>1.4521640584498093E-4</v>
          </cell>
          <cell r="AA20">
            <v>9947.4256473743571</v>
          </cell>
          <cell r="AB20">
            <v>1</v>
          </cell>
          <cell r="AC20">
            <v>1.4521640584498093E-4</v>
          </cell>
          <cell r="AD20">
            <v>9947.4256473743571</v>
          </cell>
          <cell r="AE20">
            <v>1</v>
          </cell>
          <cell r="AF20">
            <v>1.4521640584498093E-4</v>
          </cell>
          <cell r="AG20">
            <v>9947.4256473743571</v>
          </cell>
          <cell r="AH20">
            <v>1</v>
          </cell>
          <cell r="AI20">
            <v>1.4521640584498093E-4</v>
          </cell>
          <cell r="AJ20">
            <v>9947.4256473743571</v>
          </cell>
          <cell r="AK20">
            <v>1</v>
          </cell>
          <cell r="AL20">
            <v>1.4521640584498093E-4</v>
          </cell>
          <cell r="AM20">
            <v>9947.4256473743571</v>
          </cell>
          <cell r="AN20">
            <v>1</v>
          </cell>
          <cell r="AO20">
            <v>1.4521640584498093E-4</v>
          </cell>
          <cell r="AP20">
            <v>9947.4256473743571</v>
          </cell>
          <cell r="AQ20">
            <v>1</v>
          </cell>
          <cell r="AR20">
            <v>1.4521640584498093E-4</v>
          </cell>
          <cell r="AS20">
            <v>9947.4256473743571</v>
          </cell>
          <cell r="AT20">
            <v>1</v>
          </cell>
          <cell r="AU20">
            <v>1.4521640584498093E-4</v>
          </cell>
          <cell r="AV20">
            <v>9947.4256473743571</v>
          </cell>
        </row>
        <row r="21">
          <cell r="B21">
            <v>13</v>
          </cell>
          <cell r="C21">
            <v>1.6118866836086404E-4</v>
          </cell>
          <cell r="D21">
            <v>1</v>
          </cell>
          <cell r="E21">
            <v>1.6118866836086404E-4</v>
          </cell>
          <cell r="F21">
            <v>9945.9811179744356</v>
          </cell>
          <cell r="G21">
            <v>1</v>
          </cell>
          <cell r="H21">
            <v>1.6118866836086404E-4</v>
          </cell>
          <cell r="I21">
            <v>9945.9811179744356</v>
          </cell>
          <cell r="J21">
            <v>1</v>
          </cell>
          <cell r="K21">
            <v>1.6118866836086404E-4</v>
          </cell>
          <cell r="L21">
            <v>9945.9811179744356</v>
          </cell>
          <cell r="M21">
            <v>1</v>
          </cell>
          <cell r="N21">
            <v>1.6118866836086404E-4</v>
          </cell>
          <cell r="O21">
            <v>9945.9811179744356</v>
          </cell>
          <cell r="P21">
            <v>1</v>
          </cell>
          <cell r="Q21">
            <v>1.6118866836086404E-4</v>
          </cell>
          <cell r="R21">
            <v>9945.9811179744356</v>
          </cell>
          <cell r="S21">
            <v>1</v>
          </cell>
          <cell r="T21">
            <v>1.6118866836086404E-4</v>
          </cell>
          <cell r="U21">
            <v>9945.9811179744356</v>
          </cell>
          <cell r="V21">
            <v>1</v>
          </cell>
          <cell r="W21">
            <v>1.6118866836086404E-4</v>
          </cell>
          <cell r="X21">
            <v>9945.9811179744356</v>
          </cell>
          <cell r="Y21">
            <v>1</v>
          </cell>
          <cell r="Z21">
            <v>1.6118866836086404E-4</v>
          </cell>
          <cell r="AA21">
            <v>9945.9811179744356</v>
          </cell>
          <cell r="AB21">
            <v>1</v>
          </cell>
          <cell r="AC21">
            <v>1.6118866836086404E-4</v>
          </cell>
          <cell r="AD21">
            <v>9945.9811179744356</v>
          </cell>
          <cell r="AE21">
            <v>1</v>
          </cell>
          <cell r="AF21">
            <v>1.6118866836086404E-4</v>
          </cell>
          <cell r="AG21">
            <v>9945.9811179744356</v>
          </cell>
          <cell r="AH21">
            <v>1</v>
          </cell>
          <cell r="AI21">
            <v>1.6118866836086404E-4</v>
          </cell>
          <cell r="AJ21">
            <v>9945.9811179744356</v>
          </cell>
          <cell r="AK21">
            <v>1</v>
          </cell>
          <cell r="AL21">
            <v>1.6118866836086404E-4</v>
          </cell>
          <cell r="AM21">
            <v>9945.9811179744356</v>
          </cell>
          <cell r="AN21">
            <v>1</v>
          </cell>
          <cell r="AO21">
            <v>1.6118866836086404E-4</v>
          </cell>
          <cell r="AP21">
            <v>9945.9811179744356</v>
          </cell>
          <cell r="AQ21">
            <v>1</v>
          </cell>
          <cell r="AR21">
            <v>1.6118866836086404E-4</v>
          </cell>
          <cell r="AS21">
            <v>9945.9811179744356</v>
          </cell>
          <cell r="AT21">
            <v>1</v>
          </cell>
          <cell r="AU21">
            <v>1.6118866836086404E-4</v>
          </cell>
          <cell r="AV21">
            <v>9945.9811179744356</v>
          </cell>
        </row>
        <row r="22">
          <cell r="B22">
            <v>14</v>
          </cell>
          <cell r="C22">
            <v>1.8100057255400254E-4</v>
          </cell>
          <cell r="D22">
            <v>1</v>
          </cell>
          <cell r="E22">
            <v>1.8100057255400254E-4</v>
          </cell>
          <cell r="F22">
            <v>9944.3779385224861</v>
          </cell>
          <cell r="G22">
            <v>1</v>
          </cell>
          <cell r="H22">
            <v>1.8100057255400254E-4</v>
          </cell>
          <cell r="I22">
            <v>9944.3779385224861</v>
          </cell>
          <cell r="J22">
            <v>1</v>
          </cell>
          <cell r="K22">
            <v>1.8100057255400254E-4</v>
          </cell>
          <cell r="L22">
            <v>9944.3779385224861</v>
          </cell>
          <cell r="M22">
            <v>1</v>
          </cell>
          <cell r="N22">
            <v>1.8100057255400254E-4</v>
          </cell>
          <cell r="O22">
            <v>9944.3779385224861</v>
          </cell>
          <cell r="P22">
            <v>1</v>
          </cell>
          <cell r="Q22">
            <v>1.8100057255400254E-4</v>
          </cell>
          <cell r="R22">
            <v>9944.3779385224861</v>
          </cell>
          <cell r="S22">
            <v>1</v>
          </cell>
          <cell r="T22">
            <v>1.8100057255400254E-4</v>
          </cell>
          <cell r="U22">
            <v>9944.3779385224861</v>
          </cell>
          <cell r="V22">
            <v>1</v>
          </cell>
          <cell r="W22">
            <v>1.8100057255400254E-4</v>
          </cell>
          <cell r="X22">
            <v>9944.3779385224861</v>
          </cell>
          <cell r="Y22">
            <v>1</v>
          </cell>
          <cell r="Z22">
            <v>1.8100057255400254E-4</v>
          </cell>
          <cell r="AA22">
            <v>9944.3779385224861</v>
          </cell>
          <cell r="AB22">
            <v>1</v>
          </cell>
          <cell r="AC22">
            <v>1.8100057255400254E-4</v>
          </cell>
          <cell r="AD22">
            <v>9944.3779385224861</v>
          </cell>
          <cell r="AE22">
            <v>1</v>
          </cell>
          <cell r="AF22">
            <v>1.8100057255400254E-4</v>
          </cell>
          <cell r="AG22">
            <v>9944.3779385224861</v>
          </cell>
          <cell r="AH22">
            <v>1</v>
          </cell>
          <cell r="AI22">
            <v>1.8100057255400254E-4</v>
          </cell>
          <cell r="AJ22">
            <v>9944.3779385224861</v>
          </cell>
          <cell r="AK22">
            <v>1</v>
          </cell>
          <cell r="AL22">
            <v>1.8100057255400254E-4</v>
          </cell>
          <cell r="AM22">
            <v>9944.3779385224861</v>
          </cell>
          <cell r="AN22">
            <v>1</v>
          </cell>
          <cell r="AO22">
            <v>1.8100057255400254E-4</v>
          </cell>
          <cell r="AP22">
            <v>9944.3779385224861</v>
          </cell>
          <cell r="AQ22">
            <v>1</v>
          </cell>
          <cell r="AR22">
            <v>1.8100057255400254E-4</v>
          </cell>
          <cell r="AS22">
            <v>9944.3779385224861</v>
          </cell>
          <cell r="AT22">
            <v>1</v>
          </cell>
          <cell r="AU22">
            <v>1.8100057255400254E-4</v>
          </cell>
          <cell r="AV22">
            <v>9944.3779385224861</v>
          </cell>
        </row>
        <row r="23">
          <cell r="B23">
            <v>15</v>
          </cell>
          <cell r="C23">
            <v>2.1694796289707752E-4</v>
          </cell>
          <cell r="D23">
            <v>1</v>
          </cell>
          <cell r="E23">
            <v>2.1694796289707752E-4</v>
          </cell>
          <cell r="F23">
            <v>9942.5780004219196</v>
          </cell>
          <cell r="G23">
            <v>1</v>
          </cell>
          <cell r="H23">
            <v>2.1694796289707752E-4</v>
          </cell>
          <cell r="I23">
            <v>9942.5780004219196</v>
          </cell>
          <cell r="J23">
            <v>1</v>
          </cell>
          <cell r="K23">
            <v>2.1694796289707752E-4</v>
          </cell>
          <cell r="L23">
            <v>9942.5780004219196</v>
          </cell>
          <cell r="M23">
            <v>1</v>
          </cell>
          <cell r="N23">
            <v>2.1694796289707752E-4</v>
          </cell>
          <cell r="O23">
            <v>9942.5780004219196</v>
          </cell>
          <cell r="P23">
            <v>1</v>
          </cell>
          <cell r="Q23">
            <v>2.1694796289707752E-4</v>
          </cell>
          <cell r="R23">
            <v>9942.5780004219196</v>
          </cell>
          <cell r="S23">
            <v>1</v>
          </cell>
          <cell r="T23">
            <v>2.1694796289707752E-4</v>
          </cell>
          <cell r="U23">
            <v>9942.5780004219196</v>
          </cell>
          <cell r="V23">
            <v>1</v>
          </cell>
          <cell r="W23">
            <v>2.1694796289707752E-4</v>
          </cell>
          <cell r="X23">
            <v>9942.5780004219196</v>
          </cell>
          <cell r="Y23">
            <v>1</v>
          </cell>
          <cell r="Z23">
            <v>2.1694796289707752E-4</v>
          </cell>
          <cell r="AA23">
            <v>9942.5780004219196</v>
          </cell>
          <cell r="AB23">
            <v>1</v>
          </cell>
          <cell r="AC23">
            <v>2.1694796289707752E-4</v>
          </cell>
          <cell r="AD23">
            <v>9942.5780004219196</v>
          </cell>
          <cell r="AE23">
            <v>1</v>
          </cell>
          <cell r="AF23">
            <v>2.1694796289707752E-4</v>
          </cell>
          <cell r="AG23">
            <v>9942.5780004219196</v>
          </cell>
          <cell r="AH23">
            <v>1</v>
          </cell>
          <cell r="AI23">
            <v>2.1694796289707752E-4</v>
          </cell>
          <cell r="AJ23">
            <v>9942.5780004219196</v>
          </cell>
          <cell r="AK23">
            <v>1</v>
          </cell>
          <cell r="AL23">
            <v>2.1694796289707752E-4</v>
          </cell>
          <cell r="AM23">
            <v>9942.5780004219196</v>
          </cell>
          <cell r="AN23">
            <v>1</v>
          </cell>
          <cell r="AO23">
            <v>2.1694796289707752E-4</v>
          </cell>
          <cell r="AP23">
            <v>9942.5780004219196</v>
          </cell>
          <cell r="AQ23">
            <v>1</v>
          </cell>
          <cell r="AR23">
            <v>2.1694796289707752E-4</v>
          </cell>
          <cell r="AS23">
            <v>9942.5780004219196</v>
          </cell>
          <cell r="AT23">
            <v>1</v>
          </cell>
          <cell r="AU23">
            <v>2.1694796289707752E-4</v>
          </cell>
          <cell r="AV23">
            <v>9942.5780004219196</v>
          </cell>
        </row>
        <row r="24">
          <cell r="B24">
            <v>16</v>
          </cell>
          <cell r="C24">
            <v>2.6258807827191869E-4</v>
          </cell>
          <cell r="D24">
            <v>1</v>
          </cell>
          <cell r="E24">
            <v>2.6258807827191869E-4</v>
          </cell>
          <cell r="F24">
            <v>9940.4209783787828</v>
          </cell>
          <cell r="G24">
            <v>1</v>
          </cell>
          <cell r="H24">
            <v>2.6258807827191869E-4</v>
          </cell>
          <cell r="I24">
            <v>9940.4209783787828</v>
          </cell>
          <cell r="J24">
            <v>1</v>
          </cell>
          <cell r="K24">
            <v>2.6258807827191869E-4</v>
          </cell>
          <cell r="L24">
            <v>9940.4209783787828</v>
          </cell>
          <cell r="M24">
            <v>1</v>
          </cell>
          <cell r="N24">
            <v>2.6258807827191869E-4</v>
          </cell>
          <cell r="O24">
            <v>9940.4209783787828</v>
          </cell>
          <cell r="P24">
            <v>1</v>
          </cell>
          <cell r="Q24">
            <v>2.6258807827191869E-4</v>
          </cell>
          <cell r="R24">
            <v>9940.4209783787828</v>
          </cell>
          <cell r="S24">
            <v>1</v>
          </cell>
          <cell r="T24">
            <v>2.6258807827191869E-4</v>
          </cell>
          <cell r="U24">
            <v>9940.4209783787828</v>
          </cell>
          <cell r="V24">
            <v>1</v>
          </cell>
          <cell r="W24">
            <v>2.6258807827191869E-4</v>
          </cell>
          <cell r="X24">
            <v>9940.4209783787828</v>
          </cell>
          <cell r="Y24">
            <v>1</v>
          </cell>
          <cell r="Z24">
            <v>2.6258807827191869E-4</v>
          </cell>
          <cell r="AA24">
            <v>9940.4209783787828</v>
          </cell>
          <cell r="AB24">
            <v>1</v>
          </cell>
          <cell r="AC24">
            <v>2.6258807827191869E-4</v>
          </cell>
          <cell r="AD24">
            <v>9940.4209783787828</v>
          </cell>
          <cell r="AE24">
            <v>1</v>
          </cell>
          <cell r="AF24">
            <v>2.6258807827191869E-4</v>
          </cell>
          <cell r="AG24">
            <v>9940.4209783787828</v>
          </cell>
          <cell r="AH24">
            <v>1</v>
          </cell>
          <cell r="AI24">
            <v>2.6258807827191869E-4</v>
          </cell>
          <cell r="AJ24">
            <v>9940.4209783787828</v>
          </cell>
          <cell r="AK24">
            <v>1</v>
          </cell>
          <cell r="AL24">
            <v>2.6258807827191869E-4</v>
          </cell>
          <cell r="AM24">
            <v>9940.4209783787828</v>
          </cell>
          <cell r="AN24">
            <v>1</v>
          </cell>
          <cell r="AO24">
            <v>2.6258807827191869E-4</v>
          </cell>
          <cell r="AP24">
            <v>9940.4209783787828</v>
          </cell>
          <cell r="AQ24">
            <v>1</v>
          </cell>
          <cell r="AR24">
            <v>2.6258807827191869E-4</v>
          </cell>
          <cell r="AS24">
            <v>9940.4209783787828</v>
          </cell>
          <cell r="AT24">
            <v>1</v>
          </cell>
          <cell r="AU24">
            <v>2.6258807827191869E-4</v>
          </cell>
          <cell r="AV24">
            <v>9940.4209783787828</v>
          </cell>
        </row>
        <row r="25">
          <cell r="B25">
            <v>17</v>
          </cell>
          <cell r="C25">
            <v>3.1455799364675985E-4</v>
          </cell>
          <cell r="D25">
            <v>1</v>
          </cell>
          <cell r="E25">
            <v>3.1455799364675985E-4</v>
          </cell>
          <cell r="F25">
            <v>9937.8107423368565</v>
          </cell>
          <cell r="G25">
            <v>1</v>
          </cell>
          <cell r="H25">
            <v>3.1455799364675985E-4</v>
          </cell>
          <cell r="I25">
            <v>9937.8107423368565</v>
          </cell>
          <cell r="J25">
            <v>1</v>
          </cell>
          <cell r="K25">
            <v>3.1455799364675985E-4</v>
          </cell>
          <cell r="L25">
            <v>9937.8107423368565</v>
          </cell>
          <cell r="M25">
            <v>1</v>
          </cell>
          <cell r="N25">
            <v>3.1455799364675985E-4</v>
          </cell>
          <cell r="O25">
            <v>9937.8107423368565</v>
          </cell>
          <cell r="P25">
            <v>1</v>
          </cell>
          <cell r="Q25">
            <v>3.1455799364675985E-4</v>
          </cell>
          <cell r="R25">
            <v>9937.8107423368565</v>
          </cell>
          <cell r="S25">
            <v>1</v>
          </cell>
          <cell r="T25">
            <v>3.1455799364675985E-4</v>
          </cell>
          <cell r="U25">
            <v>9937.8107423368565</v>
          </cell>
          <cell r="V25">
            <v>1</v>
          </cell>
          <cell r="W25">
            <v>3.1455799364675985E-4</v>
          </cell>
          <cell r="X25">
            <v>9937.8107423368565</v>
          </cell>
          <cell r="Y25">
            <v>1</v>
          </cell>
          <cell r="Z25">
            <v>3.1455799364675985E-4</v>
          </cell>
          <cell r="AA25">
            <v>9937.8107423368565</v>
          </cell>
          <cell r="AB25">
            <v>1</v>
          </cell>
          <cell r="AC25">
            <v>3.1455799364675985E-4</v>
          </cell>
          <cell r="AD25">
            <v>9937.8107423368565</v>
          </cell>
          <cell r="AE25">
            <v>1</v>
          </cell>
          <cell r="AF25">
            <v>3.1455799364675985E-4</v>
          </cell>
          <cell r="AG25">
            <v>9937.8107423368565</v>
          </cell>
          <cell r="AH25">
            <v>1</v>
          </cell>
          <cell r="AI25">
            <v>3.1455799364675985E-4</v>
          </cell>
          <cell r="AJ25">
            <v>9937.8107423368565</v>
          </cell>
          <cell r="AK25">
            <v>1</v>
          </cell>
          <cell r="AL25">
            <v>3.1455799364675985E-4</v>
          </cell>
          <cell r="AM25">
            <v>9937.8107423368565</v>
          </cell>
          <cell r="AN25">
            <v>1</v>
          </cell>
          <cell r="AO25">
            <v>3.1455799364675985E-4</v>
          </cell>
          <cell r="AP25">
            <v>9937.8107423368565</v>
          </cell>
          <cell r="AQ25">
            <v>1</v>
          </cell>
          <cell r="AR25">
            <v>3.1455799364675985E-4</v>
          </cell>
          <cell r="AS25">
            <v>9937.8107423368565</v>
          </cell>
          <cell r="AT25">
            <v>1</v>
          </cell>
          <cell r="AU25">
            <v>3.1455799364675985E-4</v>
          </cell>
          <cell r="AV25">
            <v>9937.8107423368565</v>
          </cell>
        </row>
        <row r="26">
          <cell r="B26">
            <v>18</v>
          </cell>
          <cell r="C26">
            <v>3.7621994790343078E-4</v>
          </cell>
          <cell r="D26">
            <v>0.65</v>
          </cell>
          <cell r="E26">
            <v>2.4454296613723E-4</v>
          </cell>
          <cell r="F26">
            <v>9934.6847245285062</v>
          </cell>
          <cell r="G26">
            <v>0.96499999999999997</v>
          </cell>
          <cell r="H26">
            <v>3.6305224972681068E-4</v>
          </cell>
          <cell r="I26">
            <v>9934.6847245285062</v>
          </cell>
          <cell r="J26">
            <v>0.9</v>
          </cell>
          <cell r="K26">
            <v>3.3859795311308769E-4</v>
          </cell>
          <cell r="L26">
            <v>9934.6847245285062</v>
          </cell>
          <cell r="M26">
            <v>0.92500000000000004</v>
          </cell>
          <cell r="N26">
            <v>3.480034518106735E-4</v>
          </cell>
          <cell r="O26">
            <v>9934.6847245285062</v>
          </cell>
          <cell r="P26">
            <v>0.62724999999999997</v>
          </cell>
          <cell r="Q26">
            <v>2.3598396232242695E-4</v>
          </cell>
          <cell r="R26">
            <v>9934.6847245285062</v>
          </cell>
          <cell r="S26">
            <v>0.58500000000000008</v>
          </cell>
          <cell r="T26">
            <v>2.2008866952350704E-4</v>
          </cell>
          <cell r="U26">
            <v>9934.6847245285062</v>
          </cell>
          <cell r="V26">
            <v>0.60125000000000006</v>
          </cell>
          <cell r="W26">
            <v>2.2620224367693779E-4</v>
          </cell>
          <cell r="X26">
            <v>9934.6847245285062</v>
          </cell>
          <cell r="Y26">
            <v>0.86849999999999994</v>
          </cell>
          <cell r="Z26">
            <v>3.2674702475412963E-4</v>
          </cell>
          <cell r="AA26">
            <v>9934.6847245285062</v>
          </cell>
          <cell r="AB26">
            <v>0.892625</v>
          </cell>
          <cell r="AC26">
            <v>3.3582333099729989E-4</v>
          </cell>
          <cell r="AD26">
            <v>9934.6847245285062</v>
          </cell>
          <cell r="AE26">
            <v>0.83250000000000002</v>
          </cell>
          <cell r="AF26">
            <v>3.1320310662960615E-4</v>
          </cell>
          <cell r="AG26">
            <v>9934.6847245285062</v>
          </cell>
          <cell r="AH26">
            <v>0.56452499999999994</v>
          </cell>
          <cell r="AI26">
            <v>2.1238556609018424E-4</v>
          </cell>
          <cell r="AJ26">
            <v>9934.6847245285062</v>
          </cell>
          <cell r="AK26">
            <v>0.58020625000000003</v>
          </cell>
          <cell r="AL26">
            <v>2.1828516514824496E-4</v>
          </cell>
          <cell r="AM26">
            <v>9934.6847245285062</v>
          </cell>
          <cell r="AN26">
            <v>0.54112500000000008</v>
          </cell>
          <cell r="AO26">
            <v>2.0358201930924401E-4</v>
          </cell>
          <cell r="AP26">
            <v>9934.6847245285062</v>
          </cell>
          <cell r="AQ26">
            <v>0.80336249999999998</v>
          </cell>
          <cell r="AR26">
            <v>3.0224099789756992E-4</v>
          </cell>
          <cell r="AS26">
            <v>9934.6847245285062</v>
          </cell>
          <cell r="AT26">
            <v>0.52218562499999999</v>
          </cell>
          <cell r="AU26">
            <v>1.9645664863342043E-4</v>
          </cell>
          <cell r="AV26">
            <v>9934.6847245285062</v>
          </cell>
        </row>
        <row r="27">
          <cell r="B27">
            <v>19</v>
          </cell>
          <cell r="C27">
            <v>4.2083624562426464E-4</v>
          </cell>
          <cell r="D27">
            <v>0.65343137254901962</v>
          </cell>
          <cell r="E27">
            <v>2.749876055966396E-4</v>
          </cell>
          <cell r="F27">
            <v>9932.2552672583315</v>
          </cell>
          <cell r="G27">
            <v>0.96499999999999997</v>
          </cell>
          <cell r="H27">
            <v>4.0610697702741534E-4</v>
          </cell>
          <cell r="I27">
            <v>9931.0779148889396</v>
          </cell>
          <cell r="J27">
            <v>0.9</v>
          </cell>
          <cell r="K27">
            <v>3.7875262106183818E-4</v>
          </cell>
          <cell r="L27">
            <v>9931.3208606159569</v>
          </cell>
          <cell r="M27">
            <v>0.92500000000000004</v>
          </cell>
          <cell r="N27">
            <v>3.8927352720244482E-4</v>
          </cell>
          <cell r="O27">
            <v>9931.2274199517196</v>
          </cell>
          <cell r="P27">
            <v>0.63056127450980393</v>
          </cell>
          <cell r="Q27">
            <v>2.6536303940075719E-4</v>
          </cell>
          <cell r="R27">
            <v>9932.3402982627886</v>
          </cell>
          <cell r="S27">
            <v>0.58808823529411769</v>
          </cell>
          <cell r="T27">
            <v>2.4748884503697564E-4</v>
          </cell>
          <cell r="U27">
            <v>9932.4982129853488</v>
          </cell>
          <cell r="V27">
            <v>0.6044240196078432</v>
          </cell>
          <cell r="W27">
            <v>2.5436353517689164E-4</v>
          </cell>
          <cell r="X27">
            <v>9932.437476553594</v>
          </cell>
          <cell r="Y27">
            <v>0.86849999999999994</v>
          </cell>
          <cell r="Z27">
            <v>3.6549627932467384E-4</v>
          </cell>
          <cell r="AA27">
            <v>9931.4385958528965</v>
          </cell>
          <cell r="AB27">
            <v>0.892625</v>
          </cell>
          <cell r="AC27">
            <v>3.7564895375035925E-4</v>
          </cell>
          <cell r="AD27">
            <v>9931.3484256119064</v>
          </cell>
          <cell r="AE27">
            <v>0.83250000000000002</v>
          </cell>
          <cell r="AF27">
            <v>3.503461744822003E-4</v>
          </cell>
          <cell r="AG27">
            <v>9931.5731504093983</v>
          </cell>
          <cell r="AH27">
            <v>0.5675051470588236</v>
          </cell>
          <cell r="AI27">
            <v>2.3882673546068151E-4</v>
          </cell>
          <cell r="AJ27">
            <v>9932.5747408893603</v>
          </cell>
          <cell r="AK27">
            <v>0.58326917892156871</v>
          </cell>
          <cell r="AL27">
            <v>2.4546081144570043E-4</v>
          </cell>
          <cell r="AM27">
            <v>9932.5161302327178</v>
          </cell>
          <cell r="AN27">
            <v>0.54398161764705888</v>
          </cell>
          <cell r="AO27">
            <v>2.2892718165920249E-4</v>
          </cell>
          <cell r="AP27">
            <v>9932.662201351086</v>
          </cell>
          <cell r="AQ27">
            <v>0.80336249999999998</v>
          </cell>
          <cell r="AR27">
            <v>3.3808405837532329E-4</v>
          </cell>
          <cell r="AS27">
            <v>9931.6820555035665</v>
          </cell>
          <cell r="AT27">
            <v>0.52494226102941188</v>
          </cell>
          <cell r="AU27">
            <v>2.2091473030113042E-4</v>
          </cell>
          <cell r="AV27">
            <v>9932.7329896622959</v>
          </cell>
        </row>
        <row r="28">
          <cell r="B28">
            <v>20</v>
          </cell>
          <cell r="C28">
            <v>4.5355749430770891E-4</v>
          </cell>
          <cell r="D28">
            <v>0.65686274509803921</v>
          </cell>
          <cell r="E28">
            <v>2.9792502077074997E-4</v>
          </cell>
          <cell r="F28">
            <v>9929.5240201642137</v>
          </cell>
          <cell r="G28">
            <v>0.96499999999999997</v>
          </cell>
          <cell r="H28">
            <v>4.3768298200693909E-4</v>
          </cell>
          <cell r="I28">
            <v>9927.0448348583013</v>
          </cell>
          <cell r="J28">
            <v>0.9</v>
          </cell>
          <cell r="K28">
            <v>4.0820174487693803E-4</v>
          </cell>
          <cell r="L28">
            <v>9927.5593468093921</v>
          </cell>
          <cell r="M28">
            <v>0.92500000000000004</v>
          </cell>
          <cell r="N28">
            <v>4.1954068223463075E-4</v>
          </cell>
          <cell r="O28">
            <v>9927.361456024506</v>
          </cell>
          <cell r="P28">
            <v>0.63387254901960777</v>
          </cell>
          <cell r="Q28">
            <v>2.8749764504377366E-4</v>
          </cell>
          <cell r="R28">
            <v>9929.7046222528788</v>
          </cell>
          <cell r="S28">
            <v>0.5911764705882353</v>
          </cell>
          <cell r="T28">
            <v>2.6813251869367495E-4</v>
          </cell>
          <cell r="U28">
            <v>9930.0400304742852</v>
          </cell>
          <cell r="V28">
            <v>0.60759803921568634</v>
          </cell>
          <cell r="W28">
            <v>2.7558064421294377E-4</v>
          </cell>
          <cell r="X28">
            <v>9929.9110266441348</v>
          </cell>
          <cell r="Y28">
            <v>0.86849999999999994</v>
          </cell>
          <cell r="Z28">
            <v>3.9391468380624517E-4</v>
          </cell>
          <cell r="AA28">
            <v>9927.8086919977704</v>
          </cell>
          <cell r="AB28">
            <v>0.892625</v>
          </cell>
          <cell r="AC28">
            <v>4.0485675835641867E-4</v>
          </cell>
          <cell r="AD28">
            <v>9927.6177249664961</v>
          </cell>
          <cell r="AE28">
            <v>0.83250000000000002</v>
          </cell>
          <cell r="AF28">
            <v>3.7758661401116766E-4</v>
          </cell>
          <cell r="AG28">
            <v>9928.0936617495627</v>
          </cell>
          <cell r="AH28">
            <v>0.57048529411764703</v>
          </cell>
          <cell r="AI28">
            <v>2.5874788053939632E-4</v>
          </cell>
          <cell r="AJ28">
            <v>9930.2025764892733</v>
          </cell>
          <cell r="AK28">
            <v>0.58633210784313716</v>
          </cell>
          <cell r="AL28">
            <v>2.6593532166549065E-4</v>
          </cell>
          <cell r="AM28">
            <v>9930.0780867636931</v>
          </cell>
          <cell r="AN28">
            <v>0.54683823529411768</v>
          </cell>
          <cell r="AO28">
            <v>2.4802257979164935E-4</v>
          </cell>
          <cell r="AP28">
            <v>9930.3883449869572</v>
          </cell>
          <cell r="AQ28">
            <v>0.80336249999999998</v>
          </cell>
          <cell r="AR28">
            <v>3.6437108252077678E-4</v>
          </cell>
          <cell r="AS28">
            <v>9928.3243121277483</v>
          </cell>
          <cell r="AT28">
            <v>0.52769889705882356</v>
          </cell>
          <cell r="AU28">
            <v>2.3934178949894163E-4</v>
          </cell>
          <cell r="AV28">
            <v>9930.5387026327317</v>
          </cell>
        </row>
        <row r="29">
          <cell r="B29">
            <v>21</v>
          </cell>
          <cell r="C29">
            <v>4.8633746645741272E-4</v>
          </cell>
          <cell r="D29">
            <v>0.66029411764705881</v>
          </cell>
          <cell r="E29">
            <v>3.2112576829320338E-4</v>
          </cell>
          <cell r="F29">
            <v>9926.5657665142626</v>
          </cell>
          <cell r="G29">
            <v>0.96499999999999997</v>
          </cell>
          <cell r="H29">
            <v>4.6931565513140327E-4</v>
          </cell>
          <cell r="I29">
            <v>9922.6999362724637</v>
          </cell>
          <cell r="J29">
            <v>0.9</v>
          </cell>
          <cell r="K29">
            <v>4.3770371981167148E-4</v>
          </cell>
          <cell r="L29">
            <v>9923.5068997616545</v>
          </cell>
          <cell r="M29">
            <v>0.92500000000000004</v>
          </cell>
          <cell r="N29">
            <v>4.4986215647310681E-4</v>
          </cell>
          <cell r="O29">
            <v>9923.1965240264562</v>
          </cell>
          <cell r="P29">
            <v>0.63718382352941172</v>
          </cell>
          <cell r="Q29">
            <v>3.0988636640294124E-4</v>
          </cell>
          <cell r="R29">
            <v>9926.8498555580009</v>
          </cell>
          <cell r="S29">
            <v>0.59426470588235292</v>
          </cell>
          <cell r="T29">
            <v>2.8901319146388307E-4</v>
          </cell>
          <cell r="U29">
            <v>9927.3774638301857</v>
          </cell>
          <cell r="V29">
            <v>0.61077205882352947</v>
          </cell>
          <cell r="W29">
            <v>2.9704133567121316E-4</v>
          </cell>
          <cell r="X29">
            <v>9927.1745353664355</v>
          </cell>
          <cell r="Y29">
            <v>0.86849999999999994</v>
          </cell>
          <cell r="Z29">
            <v>4.2238408961826294E-4</v>
          </cell>
          <cell r="AA29">
            <v>9923.8979823759728</v>
          </cell>
          <cell r="AB29">
            <v>0.892625</v>
          </cell>
          <cell r="AC29">
            <v>4.3411698099654801E-4</v>
          </cell>
          <cell r="AD29">
            <v>9923.5984618361636</v>
          </cell>
          <cell r="AE29">
            <v>0.83250000000000002</v>
          </cell>
          <cell r="AF29">
            <v>4.0487594082579608E-4</v>
          </cell>
          <cell r="AG29">
            <v>9924.3449464802361</v>
          </cell>
          <cell r="AH29">
            <v>0.57346544117647058</v>
          </cell>
          <cell r="AI29">
            <v>2.7889772976264713E-4</v>
          </cell>
          <cell r="AJ29">
            <v>9927.6331576192806</v>
          </cell>
          <cell r="AK29">
            <v>0.58939503676470584</v>
          </cell>
          <cell r="AL29">
            <v>2.8664488892272066E-4</v>
          </cell>
          <cell r="AM29">
            <v>9927.4373282535253</v>
          </cell>
          <cell r="AN29">
            <v>0.54969485294117648</v>
          </cell>
          <cell r="AO29">
            <v>2.6733720210409185E-4</v>
          </cell>
          <cell r="AP29">
            <v>9927.9253844513005</v>
          </cell>
          <cell r="AQ29">
            <v>0.80336249999999998</v>
          </cell>
          <cell r="AR29">
            <v>3.9070528289689323E-4</v>
          </cell>
          <cell r="AS29">
            <v>9924.7067178505222</v>
          </cell>
          <cell r="AT29">
            <v>0.53045553308823534</v>
          </cell>
          <cell r="AU29">
            <v>2.5798040003044865E-4</v>
          </cell>
          <cell r="AV29">
            <v>9928.1619097289549</v>
          </cell>
        </row>
        <row r="30">
          <cell r="B30">
            <v>22</v>
          </cell>
          <cell r="C30">
            <v>5.0745334670099251E-4</v>
          </cell>
          <cell r="D30">
            <v>0.6637254901960784</v>
          </cell>
          <cell r="E30">
            <v>3.3680972129075676E-4</v>
          </cell>
          <cell r="F30">
            <v>9923.3780904559771</v>
          </cell>
          <cell r="G30">
            <v>0.96499999999999997</v>
          </cell>
          <cell r="H30">
            <v>4.8969247956645774E-4</v>
          </cell>
          <cell r="I30">
            <v>9918.0430578511987</v>
          </cell>
          <cell r="J30">
            <v>0.9</v>
          </cell>
          <cell r="K30">
            <v>4.5670801203089327E-4</v>
          </cell>
          <cell r="L30">
            <v>9919.1633438780518</v>
          </cell>
          <cell r="M30">
            <v>0.92500000000000004</v>
          </cell>
          <cell r="N30">
            <v>4.6939434569841812E-4</v>
          </cell>
          <cell r="O30">
            <v>9918.7324534390518</v>
          </cell>
          <cell r="P30">
            <v>0.64049509803921567</v>
          </cell>
          <cell r="Q30">
            <v>3.2502138104558028E-4</v>
          </cell>
          <cell r="R30">
            <v>9923.7736601264351</v>
          </cell>
          <cell r="S30">
            <v>0.59735294117647053</v>
          </cell>
          <cell r="T30">
            <v>3.031287491616811E-4</v>
          </cell>
          <cell r="U30">
            <v>9924.5083207864973</v>
          </cell>
          <cell r="V30">
            <v>0.6139460784313725</v>
          </cell>
          <cell r="W30">
            <v>3.1154899219395003E-4</v>
          </cell>
          <cell r="X30">
            <v>9924.2257541830095</v>
          </cell>
          <cell r="Y30">
            <v>0.86849999999999994</v>
          </cell>
          <cell r="Z30">
            <v>4.4072323160981197E-4</v>
          </cell>
          <cell r="AA30">
            <v>9919.7062857612218</v>
          </cell>
          <cell r="AB30">
            <v>0.892625</v>
          </cell>
          <cell r="AC30">
            <v>4.5296554359897345E-4</v>
          </cell>
          <cell r="AD30">
            <v>9919.290459231288</v>
          </cell>
          <cell r="AE30">
            <v>0.83250000000000002</v>
          </cell>
          <cell r="AF30">
            <v>4.2245491112857629E-4</v>
          </cell>
          <cell r="AG30">
            <v>9920.3268179829502</v>
          </cell>
          <cell r="AH30">
            <v>0.57644558823529413</v>
          </cell>
          <cell r="AI30">
            <v>2.9251924294102226E-4</v>
          </cell>
          <cell r="AJ30">
            <v>9924.864363269704</v>
          </cell>
          <cell r="AK30">
            <v>0.59245796568627451</v>
          </cell>
          <cell r="AL30">
            <v>3.0064477746716181E-4</v>
          </cell>
          <cell r="AM30">
            <v>9924.5916790832816</v>
          </cell>
          <cell r="AN30">
            <v>0.55255147058823528</v>
          </cell>
          <cell r="AO30">
            <v>2.8039409297455503E-4</v>
          </cell>
          <cell r="AP30">
            <v>9925.2712806563231</v>
          </cell>
          <cell r="AQ30">
            <v>0.80336249999999998</v>
          </cell>
          <cell r="AR30">
            <v>4.076689892390761E-4</v>
          </cell>
          <cell r="AS30">
            <v>9920.8290825046552</v>
          </cell>
          <cell r="AT30">
            <v>0.53321216911764713</v>
          </cell>
          <cell r="AU30">
            <v>2.7058029972044565E-4</v>
          </cell>
          <cell r="AV30">
            <v>9925.6006385479159</v>
          </cell>
        </row>
        <row r="31">
          <cell r="B31">
            <v>23</v>
          </cell>
          <cell r="C31">
            <v>5.2319831814312025E-4</v>
          </cell>
          <cell r="D31">
            <v>0.667156862745098</v>
          </cell>
          <cell r="E31">
            <v>3.4905534852587577E-4</v>
          </cell>
          <cell r="F31">
            <v>9920.0358002470675</v>
          </cell>
          <cell r="G31">
            <v>0.96499999999999997</v>
          </cell>
          <cell r="H31">
            <v>5.04886377008111E-4</v>
          </cell>
          <cell r="I31">
            <v>9913.1862667537534</v>
          </cell>
          <cell r="J31">
            <v>0.9</v>
          </cell>
          <cell r="K31">
            <v>4.7087848632880821E-4</v>
          </cell>
          <cell r="L31">
            <v>9914.6331825062589</v>
          </cell>
          <cell r="M31">
            <v>0.92500000000000004</v>
          </cell>
          <cell r="N31">
            <v>4.8395844428238626E-4</v>
          </cell>
          <cell r="O31">
            <v>9914.0766565089125</v>
          </cell>
          <cell r="P31">
            <v>0.64380637254901951</v>
          </cell>
          <cell r="Q31">
            <v>3.3683841132747013E-4</v>
          </cell>
          <cell r="R31">
            <v>9920.5482215062366</v>
          </cell>
          <cell r="S31">
            <v>0.60044117647058826</v>
          </cell>
          <cell r="T31">
            <v>3.1414981367328826E-4</v>
          </cell>
          <cell r="U31">
            <v>9921.4999169931725</v>
          </cell>
          <cell r="V31">
            <v>0.61712009803921564</v>
          </cell>
          <cell r="W31">
            <v>3.2287619738643509E-4</v>
          </cell>
          <cell r="X31">
            <v>9921.133871650989</v>
          </cell>
          <cell r="Y31">
            <v>0.86849999999999994</v>
          </cell>
          <cell r="Z31">
            <v>4.5439773930729989E-4</v>
          </cell>
          <cell r="AA31">
            <v>9915.3344407503409</v>
          </cell>
          <cell r="AB31">
            <v>0.892625</v>
          </cell>
          <cell r="AC31">
            <v>4.6701989873250269E-4</v>
          </cell>
          <cell r="AD31">
            <v>9914.7973624363058</v>
          </cell>
          <cell r="AE31">
            <v>0.83250000000000002</v>
          </cell>
          <cell r="AF31">
            <v>4.355625998541476E-4</v>
          </cell>
          <cell r="AG31">
            <v>9916.135927198693</v>
          </cell>
          <cell r="AH31">
            <v>0.57942573529411756</v>
          </cell>
          <cell r="AI31">
            <v>3.0315457019472312E-4</v>
          </cell>
          <cell r="AJ31">
            <v>9921.9611494598685</v>
          </cell>
          <cell r="AK31">
            <v>0.59552089460784308</v>
          </cell>
          <cell r="AL31">
            <v>3.1157553047790989E-4</v>
          </cell>
          <cell r="AM31">
            <v>9921.6079024264709</v>
          </cell>
          <cell r="AN31">
            <v>0.5554080882352942</v>
          </cell>
          <cell r="AO31">
            <v>2.9058857764779168E-4</v>
          </cell>
          <cell r="AP31">
            <v>9922.4882932180572</v>
          </cell>
          <cell r="AQ31">
            <v>0.80336249999999998</v>
          </cell>
          <cell r="AR31">
            <v>4.2031790885925242E-4</v>
          </cell>
          <cell r="AS31">
            <v>9916.784668140177</v>
          </cell>
          <cell r="AT31">
            <v>0.5359688051470588</v>
          </cell>
          <cell r="AU31">
            <v>2.8041797743011892E-4</v>
          </cell>
          <cell r="AV31">
            <v>9922.9149665522309</v>
          </cell>
        </row>
        <row r="32">
          <cell r="B32">
            <v>24</v>
          </cell>
          <cell r="C32">
            <v>5.2177522665481366E-4</v>
          </cell>
          <cell r="D32">
            <v>0.6705882352941176</v>
          </cell>
          <cell r="E32">
            <v>3.4989632846263972E-4</v>
          </cell>
          <cell r="F32">
            <v>9916.5731586934235</v>
          </cell>
          <cell r="G32">
            <v>0.96499999999999997</v>
          </cell>
          <cell r="H32">
            <v>5.0351309372189518E-4</v>
          </cell>
          <cell r="I32">
            <v>9908.1812340549259</v>
          </cell>
          <cell r="J32">
            <v>0.9</v>
          </cell>
          <cell r="K32">
            <v>4.6959770398933231E-4</v>
          </cell>
          <cell r="L32">
            <v>9909.9645950407757</v>
          </cell>
          <cell r="M32">
            <v>0.92500000000000004</v>
          </cell>
          <cell r="N32">
            <v>4.8264208465570267E-4</v>
          </cell>
          <cell r="O32">
            <v>9909.2786553937312</v>
          </cell>
          <cell r="P32">
            <v>0.64711764705882346</v>
          </cell>
          <cell r="Q32">
            <v>3.3764995696644731E-4</v>
          </cell>
          <cell r="R32">
            <v>9917.206599803807</v>
          </cell>
          <cell r="S32">
            <v>0.60352941176470587</v>
          </cell>
          <cell r="T32">
            <v>3.1490669561637575E-4</v>
          </cell>
          <cell r="U32">
            <v>9918.3830796428902</v>
          </cell>
          <cell r="V32">
            <v>0.62029411764705877</v>
          </cell>
          <cell r="W32">
            <v>3.2365410382794173E-4</v>
          </cell>
          <cell r="X32">
            <v>9917.9305736727474</v>
          </cell>
          <cell r="Y32">
            <v>0.86849999999999994</v>
          </cell>
          <cell r="Z32">
            <v>4.5316178434970562E-4</v>
          </cell>
          <cell r="AA32">
            <v>9910.8289351959884</v>
          </cell>
          <cell r="AB32">
            <v>0.892625</v>
          </cell>
          <cell r="AC32">
            <v>4.6574961169275304E-4</v>
          </cell>
          <cell r="AD32">
            <v>9910.1669547761467</v>
          </cell>
          <cell r="AE32">
            <v>0.83250000000000002</v>
          </cell>
          <cell r="AF32">
            <v>4.3437787619013239E-4</v>
          </cell>
          <cell r="AG32">
            <v>9911.8168292537357</v>
          </cell>
          <cell r="AH32">
            <v>0.58240588235294111</v>
          </cell>
          <cell r="AI32">
            <v>3.0388496126980256E-4</v>
          </cell>
          <cell r="AJ32">
            <v>9918.9532615921162</v>
          </cell>
          <cell r="AK32">
            <v>0.59858382352941175</v>
          </cell>
          <cell r="AL32">
            <v>3.1232621019396377E-4</v>
          </cell>
          <cell r="AM32">
            <v>9918.516572181079</v>
          </cell>
          <cell r="AN32">
            <v>0.558264705882353</v>
          </cell>
          <cell r="AO32">
            <v>2.9128869344514761E-4</v>
          </cell>
          <cell r="AP32">
            <v>9919.6049314582051</v>
          </cell>
          <cell r="AQ32">
            <v>0.80336249999999998</v>
          </cell>
          <cell r="AR32">
            <v>4.1917465052347772E-4</v>
          </cell>
          <cell r="AS32">
            <v>9912.6164659458573</v>
          </cell>
          <cell r="AT32">
            <v>0.53872544117647059</v>
          </cell>
          <cell r="AU32">
            <v>2.8109358917456742E-4</v>
          </cell>
          <cell r="AV32">
            <v>9920.1324028070994</v>
          </cell>
        </row>
        <row r="33">
          <cell r="B33">
            <v>25</v>
          </cell>
          <cell r="C33">
            <v>5.209964600485261E-4</v>
          </cell>
          <cell r="D33">
            <v>0.67401960784313719</v>
          </cell>
          <cell r="E33">
            <v>3.5116182968957026E-4</v>
          </cell>
          <cell r="F33">
            <v>9913.1033861542655</v>
          </cell>
          <cell r="G33">
            <v>0.96499999999999997</v>
          </cell>
          <cell r="H33">
            <v>5.0276158394682764E-4</v>
          </cell>
          <cell r="I33">
            <v>9903.1923350686102</v>
          </cell>
          <cell r="J33">
            <v>0.9</v>
          </cell>
          <cell r="K33">
            <v>4.6889681404367351E-4</v>
          </cell>
          <cell r="L33">
            <v>9905.3108984203282</v>
          </cell>
          <cell r="M33">
            <v>0.92500000000000004</v>
          </cell>
          <cell r="N33">
            <v>4.8192172554488666E-4</v>
          </cell>
          <cell r="O33">
            <v>9904.4960204860581</v>
          </cell>
          <cell r="P33">
            <v>0.65042892156862742</v>
          </cell>
          <cell r="Q33">
            <v>3.3887116565043529E-4</v>
          </cell>
          <cell r="R33">
            <v>9913.8580554221553</v>
          </cell>
          <cell r="S33">
            <v>0.60661764705882348</v>
          </cell>
          <cell r="T33">
            <v>3.1604564672061325E-4</v>
          </cell>
          <cell r="U33">
            <v>9915.2597144014217</v>
          </cell>
          <cell r="V33">
            <v>0.62346813725490191</v>
          </cell>
          <cell r="W33">
            <v>3.248246924628525E-4</v>
          </cell>
          <cell r="X33">
            <v>9914.7205947410966</v>
          </cell>
          <cell r="Y33">
            <v>0.86849999999999994</v>
          </cell>
          <cell r="Z33">
            <v>4.5248542555214488E-4</v>
          </cell>
          <cell r="AA33">
            <v>9906.3377262713293</v>
          </cell>
          <cell r="AB33">
            <v>0.892625</v>
          </cell>
          <cell r="AC33">
            <v>4.6505446515081561E-4</v>
          </cell>
          <cell r="AD33">
            <v>9905.5512983651497</v>
          </cell>
          <cell r="AE33">
            <v>0.83250000000000002</v>
          </cell>
          <cell r="AF33">
            <v>4.3372955299039799E-4</v>
          </cell>
          <cell r="AG33">
            <v>9907.5113553102583</v>
          </cell>
          <cell r="AH33">
            <v>0.58538602941176465</v>
          </cell>
          <cell r="AI33">
            <v>3.0498404908539179E-4</v>
          </cell>
          <cell r="AJ33">
            <v>9915.9390408643812</v>
          </cell>
          <cell r="AK33">
            <v>0.60164675245098043</v>
          </cell>
          <cell r="AL33">
            <v>3.1345582822665271E-4</v>
          </cell>
          <cell r="AM33">
            <v>9915.4187594893447</v>
          </cell>
          <cell r="AN33">
            <v>0.5611213235294118</v>
          </cell>
          <cell r="AO33">
            <v>2.9234222321656726E-4</v>
          </cell>
          <cell r="AP33">
            <v>9916.7154626982283</v>
          </cell>
          <cell r="AQ33">
            <v>0.80336249999999998</v>
          </cell>
          <cell r="AR33">
            <v>4.1854901863573406E-4</v>
          </cell>
          <cell r="AS33">
            <v>9908.4613484029724</v>
          </cell>
          <cell r="AT33">
            <v>0.54148207720588237</v>
          </cell>
          <cell r="AU33">
            <v>2.8211024540398741E-4</v>
          </cell>
          <cell r="AV33">
            <v>9917.3439171849077</v>
          </cell>
        </row>
        <row r="34">
          <cell r="B34">
            <v>26</v>
          </cell>
          <cell r="C34">
            <v>5.2746823979916524E-4</v>
          </cell>
          <cell r="D34">
            <v>0.67745098039215679</v>
          </cell>
          <cell r="E34">
            <v>3.5733387617766974E-4</v>
          </cell>
          <cell r="F34">
            <v>9909.6222826312824</v>
          </cell>
          <cell r="G34">
            <v>0.96499999999999997</v>
          </cell>
          <cell r="H34">
            <v>5.0900685140619446E-4</v>
          </cell>
          <cell r="I34">
            <v>9898.213390404102</v>
          </cell>
          <cell r="J34">
            <v>0.9</v>
          </cell>
          <cell r="K34">
            <v>4.7472141581924871E-4</v>
          </cell>
          <cell r="L34">
            <v>9900.6663296979459</v>
          </cell>
          <cell r="M34">
            <v>0.92500000000000004</v>
          </cell>
          <cell r="N34">
            <v>4.8790812181422787E-4</v>
          </cell>
          <cell r="O34">
            <v>9899.7228286732134</v>
          </cell>
          <cell r="P34">
            <v>0.65374019607843126</v>
          </cell>
          <cell r="Q34">
            <v>3.4482719051145126E-4</v>
          </cell>
          <cell r="R34">
            <v>9910.4985347868205</v>
          </cell>
          <cell r="S34">
            <v>0.6097058823529411</v>
          </cell>
          <cell r="T34">
            <v>3.2160048855990278E-4</v>
          </cell>
          <cell r="U34">
            <v>9912.1260397325805</v>
          </cell>
          <cell r="V34">
            <v>0.62664215686274505</v>
          </cell>
          <cell r="W34">
            <v>3.305338354643445E-4</v>
          </cell>
          <cell r="X34">
            <v>9911.5000486730551</v>
          </cell>
          <cell r="Y34">
            <v>0.86849999999999994</v>
          </cell>
          <cell r="Z34">
            <v>4.5810616626557499E-4</v>
          </cell>
          <cell r="AA34">
            <v>9901.855252829595</v>
          </cell>
          <cell r="AB34">
            <v>0.892625</v>
          </cell>
          <cell r="AC34">
            <v>4.7083133755072989E-4</v>
          </cell>
          <cell r="AD34">
            <v>9900.9446775040651</v>
          </cell>
          <cell r="AE34">
            <v>0.83250000000000002</v>
          </cell>
          <cell r="AF34">
            <v>4.3911730963280506E-4</v>
          </cell>
          <cell r="AG34">
            <v>9903.2141748388731</v>
          </cell>
          <cell r="AH34">
            <v>0.5883661764705882</v>
          </cell>
          <cell r="AI34">
            <v>3.1034447146030617E-4</v>
          </cell>
          <cell r="AJ34">
            <v>9912.9148376252142</v>
          </cell>
          <cell r="AK34">
            <v>0.60470968137254899</v>
          </cell>
          <cell r="AL34">
            <v>3.1896515122309247E-4</v>
          </cell>
          <cell r="AM34">
            <v>9912.3107136898743</v>
          </cell>
          <cell r="AN34">
            <v>0.56397794117647049</v>
          </cell>
          <cell r="AO34">
            <v>2.9748045191791003E-4</v>
          </cell>
          <cell r="AP34">
            <v>9913.8163880528573</v>
          </cell>
          <cell r="AQ34">
            <v>0.80336249999999998</v>
          </cell>
          <cell r="AR34">
            <v>4.2374820379565689E-4</v>
          </cell>
          <cell r="AS34">
            <v>9904.3141716294085</v>
          </cell>
          <cell r="AT34">
            <v>0.54423871323529416</v>
          </cell>
          <cell r="AU34">
            <v>2.8706863610078324E-4</v>
          </cell>
          <cell r="AV34">
            <v>9914.5461328586753</v>
          </cell>
        </row>
        <row r="35">
          <cell r="B35">
            <v>27</v>
          </cell>
          <cell r="C35">
            <v>5.3921395345849507E-4</v>
          </cell>
          <cell r="D35">
            <v>0.68088235294117638</v>
          </cell>
          <cell r="E35">
            <v>3.671412653695341E-4</v>
          </cell>
          <cell r="F35">
            <v>9906.0812388895738</v>
          </cell>
          <cell r="G35">
            <v>0.96499999999999997</v>
          </cell>
          <cell r="H35">
            <v>5.2034146508744773E-4</v>
          </cell>
          <cell r="I35">
            <v>9893.1751319717059</v>
          </cell>
          <cell r="J35">
            <v>0.9</v>
          </cell>
          <cell r="K35">
            <v>4.8529255811264558E-4</v>
          </cell>
          <cell r="L35">
            <v>9895.9662713603575</v>
          </cell>
          <cell r="M35">
            <v>0.92500000000000004</v>
          </cell>
          <cell r="N35">
            <v>4.9877290694910802E-4</v>
          </cell>
          <cell r="O35">
            <v>9894.8926735013938</v>
          </cell>
          <cell r="P35">
            <v>0.65705147058823521</v>
          </cell>
          <cell r="Q35">
            <v>3.5429132108160039E-4</v>
          </cell>
          <cell r="R35">
            <v>9907.0811254205018</v>
          </cell>
          <cell r="S35">
            <v>0.61279411764705871</v>
          </cell>
          <cell r="T35">
            <v>3.3042713883258068E-4</v>
          </cell>
          <cell r="U35">
            <v>9908.9382951555344</v>
          </cell>
          <cell r="V35">
            <v>0.62981617647058818</v>
          </cell>
          <cell r="W35">
            <v>3.3960567046681904E-4</v>
          </cell>
          <cell r="X35">
            <v>9908.2239625467628</v>
          </cell>
          <cell r="Y35">
            <v>0.86849999999999994</v>
          </cell>
          <cell r="Z35">
            <v>4.6830731857870292E-4</v>
          </cell>
          <cell r="AA35">
            <v>9897.3191518808035</v>
          </cell>
          <cell r="AB35">
            <v>0.892625</v>
          </cell>
          <cell r="AC35">
            <v>4.8131585520588919E-4</v>
          </cell>
          <cell r="AD35">
            <v>9896.2830024785399</v>
          </cell>
          <cell r="AE35">
            <v>0.83250000000000002</v>
          </cell>
          <cell r="AF35">
            <v>4.4889561625419719E-4</v>
          </cell>
          <cell r="AG35">
            <v>9898.8655020737006</v>
          </cell>
          <cell r="AH35">
            <v>0.59134632352941174</v>
          </cell>
          <cell r="AI35">
            <v>3.1886218897344041E-4</v>
          </cell>
          <cell r="AJ35">
            <v>9909.8384193093007</v>
          </cell>
          <cell r="AK35">
            <v>0.60777261029411755</v>
          </cell>
          <cell r="AL35">
            <v>3.2771947200048039E-4</v>
          </cell>
          <cell r="AM35">
            <v>9909.1490320041121</v>
          </cell>
          <cell r="AN35">
            <v>0.56683455882352929</v>
          </cell>
          <cell r="AO35">
            <v>3.056451034201371E-4</v>
          </cell>
          <cell r="AP35">
            <v>9910.8672214735088</v>
          </cell>
          <cell r="AQ35">
            <v>0.80336249999999998</v>
          </cell>
          <cell r="AR35">
            <v>4.3318426968530022E-4</v>
          </cell>
          <cell r="AS35">
            <v>9900.1172362893521</v>
          </cell>
          <cell r="AT35">
            <v>0.54699534926470594</v>
          </cell>
          <cell r="AU35">
            <v>2.9494752480043243E-4</v>
          </cell>
          <cell r="AV35">
            <v>9911.6999776227585</v>
          </cell>
        </row>
        <row r="36">
          <cell r="B36">
            <v>28</v>
          </cell>
          <cell r="C36">
            <v>5.5316251002255322E-4</v>
          </cell>
          <cell r="D36">
            <v>0.68431372549019598</v>
          </cell>
          <cell r="E36">
            <v>3.7853669803504129E-4</v>
          </cell>
          <cell r="F36">
            <v>9902.4443076886746</v>
          </cell>
          <cell r="G36">
            <v>0.96499999999999997</v>
          </cell>
          <cell r="H36">
            <v>5.3380182217176381E-4</v>
          </cell>
          <cell r="I36">
            <v>9888.0273027291696</v>
          </cell>
          <cell r="J36">
            <v>0.9</v>
          </cell>
          <cell r="K36">
            <v>4.9784625902029786E-4</v>
          </cell>
          <cell r="L36">
            <v>9891.163832573533</v>
          </cell>
          <cell r="M36">
            <v>0.92500000000000004</v>
          </cell>
          <cell r="N36">
            <v>5.1167532177086176E-4</v>
          </cell>
          <cell r="O36">
            <v>9889.9573691186815</v>
          </cell>
          <cell r="P36">
            <v>0.66036274509803905</v>
          </cell>
          <cell r="Q36">
            <v>3.6528791360381478E-4</v>
          </cell>
          <cell r="R36">
            <v>9903.5711325605153</v>
          </cell>
          <cell r="S36">
            <v>0.61588235294117644</v>
          </cell>
          <cell r="T36">
            <v>3.4068302823153716E-4</v>
          </cell>
          <cell r="U36">
            <v>9905.6641130257976</v>
          </cell>
          <cell r="V36">
            <v>0.63299019607843132</v>
          </cell>
          <cell r="W36">
            <v>3.5014644568241319E-4</v>
          </cell>
          <cell r="X36">
            <v>9904.8590735048256</v>
          </cell>
          <cell r="Y36">
            <v>0.86849999999999994</v>
          </cell>
          <cell r="Z36">
            <v>4.8042163995458745E-4</v>
          </cell>
          <cell r="AA36">
            <v>9892.6841648876689</v>
          </cell>
          <cell r="AB36">
            <v>0.892625</v>
          </cell>
          <cell r="AC36">
            <v>4.9376668550888151E-4</v>
          </cell>
          <cell r="AD36">
            <v>9891.5197645618427</v>
          </cell>
          <cell r="AE36">
            <v>0.83250000000000002</v>
          </cell>
          <cell r="AF36">
            <v>4.6050778959377554E-4</v>
          </cell>
          <cell r="AG36">
            <v>9894.42194474393</v>
          </cell>
          <cell r="AH36">
            <v>0.59432647058823518</v>
          </cell>
          <cell r="AI36">
            <v>3.2875912224343334E-4</v>
          </cell>
          <cell r="AJ36">
            <v>9906.6785465385456</v>
          </cell>
          <cell r="AK36">
            <v>0.61083553921568612</v>
          </cell>
          <cell r="AL36">
            <v>3.3789132008352869E-4</v>
          </cell>
          <cell r="AM36">
            <v>9905.901610915369</v>
          </cell>
          <cell r="AN36">
            <v>0.5696911764705882</v>
          </cell>
          <cell r="AO36">
            <v>3.1513180111417187E-4</v>
          </cell>
          <cell r="AP36">
            <v>9907.838013436618</v>
          </cell>
          <cell r="AQ36">
            <v>0.80336249999999998</v>
          </cell>
          <cell r="AR36">
            <v>4.4439001695799341E-4</v>
          </cell>
          <cell r="AS36">
            <v>9895.828661234551</v>
          </cell>
          <cell r="AT36">
            <v>0.54975198529411762</v>
          </cell>
          <cell r="AU36">
            <v>3.0410218807517587E-4</v>
          </cell>
          <cell r="AV36">
            <v>9908.7765462477946</v>
          </cell>
        </row>
        <row r="37">
          <cell r="B37">
            <v>29</v>
          </cell>
          <cell r="C37">
            <v>5.682183885110417E-4</v>
          </cell>
          <cell r="D37">
            <v>0.68774509803921557</v>
          </cell>
          <cell r="E37">
            <v>3.9078941131421148E-4</v>
          </cell>
          <cell r="F37">
            <v>9898.6958691179661</v>
          </cell>
          <cell r="G37">
            <v>0.96499999999999997</v>
          </cell>
          <cell r="H37">
            <v>5.4833074491315522E-4</v>
          </cell>
          <cell r="I37">
            <v>9882.7490557372894</v>
          </cell>
          <cell r="J37">
            <v>0.9</v>
          </cell>
          <cell r="K37">
            <v>5.1139654965993758E-4</v>
          </cell>
          <cell r="L37">
            <v>9886.2395536621298</v>
          </cell>
          <cell r="M37">
            <v>0.92500000000000004</v>
          </cell>
          <cell r="N37">
            <v>5.2560200937271356E-4</v>
          </cell>
          <cell r="O37">
            <v>9884.8969219995379</v>
          </cell>
          <cell r="P37">
            <v>0.663674019607843</v>
          </cell>
          <cell r="Q37">
            <v>3.7711178191821406E-4</v>
          </cell>
          <cell r="R37">
            <v>9899.9534777242752</v>
          </cell>
          <cell r="S37">
            <v>0.61897058823529405</v>
          </cell>
          <cell r="T37">
            <v>3.517104701827903E-4</v>
          </cell>
          <cell r="U37">
            <v>9902.2894213791278</v>
          </cell>
          <cell r="V37">
            <v>0.63616421568627446</v>
          </cell>
          <cell r="W37">
            <v>3.6148020546564565E-4</v>
          </cell>
          <cell r="X37">
            <v>9901.3909223052524</v>
          </cell>
          <cell r="Y37">
            <v>0.86849999999999994</v>
          </cell>
          <cell r="Z37">
            <v>4.9349767042183965E-4</v>
          </cell>
          <cell r="AA37">
            <v>9887.9315053376213</v>
          </cell>
          <cell r="AB37">
            <v>0.892625</v>
          </cell>
          <cell r="AC37">
            <v>5.0720593904466857E-4</v>
          </cell>
          <cell r="AD37">
            <v>9886.6356616330486</v>
          </cell>
          <cell r="AE37">
            <v>0.83250000000000002</v>
          </cell>
          <cell r="AF37">
            <v>4.7304180843544223E-4</v>
          </cell>
          <cell r="AG37">
            <v>9889.865486364848</v>
          </cell>
          <cell r="AH37">
            <v>0.59730661764705872</v>
          </cell>
          <cell r="AI37">
            <v>3.3940060372639267E-4</v>
          </cell>
          <cell r="AJ37">
            <v>9903.4216355952376</v>
          </cell>
          <cell r="AK37">
            <v>0.61389846813725479</v>
          </cell>
          <cell r="AL37">
            <v>3.4882839827434799E-4</v>
          </cell>
          <cell r="AM37">
            <v>9902.5544927434385</v>
          </cell>
          <cell r="AN37">
            <v>0.572547794117647</v>
          </cell>
          <cell r="AO37">
            <v>3.2533218491908103E-4</v>
          </cell>
          <cell r="AP37">
            <v>9904.7157385982955</v>
          </cell>
          <cell r="AQ37">
            <v>0.80336249999999998</v>
          </cell>
          <cell r="AR37">
            <v>4.564853451402017E-4</v>
          </cell>
          <cell r="AS37">
            <v>9891.4310537679721</v>
          </cell>
          <cell r="AT37">
            <v>0.55250862132352929</v>
          </cell>
          <cell r="AU37">
            <v>3.1394555844691316E-4</v>
          </cell>
          <cell r="AV37">
            <v>9905.7632656189326</v>
          </cell>
        </row>
        <row r="38">
          <cell r="B38">
            <v>30</v>
          </cell>
          <cell r="C38">
            <v>5.8769765422518529E-4</v>
          </cell>
          <cell r="D38">
            <v>0.69117647058823517</v>
          </cell>
          <cell r="E38">
            <v>4.0620279042034857E-4</v>
          </cell>
          <cell r="F38">
            <v>9894.8275635864957</v>
          </cell>
          <cell r="G38">
            <v>0.96499999999999997</v>
          </cell>
          <cell r="H38">
            <v>5.6712823632730383E-4</v>
          </cell>
          <cell r="I38">
            <v>9877.3300405857681</v>
          </cell>
          <cell r="J38">
            <v>0.91</v>
          </cell>
          <cell r="K38">
            <v>5.348048653449186E-4</v>
          </cell>
          <cell r="L38">
            <v>9881.1837648652763</v>
          </cell>
          <cell r="M38">
            <v>0.92500000000000004</v>
          </cell>
          <cell r="N38">
            <v>5.436203301582964E-4</v>
          </cell>
          <cell r="O38">
            <v>9879.7014003148925</v>
          </cell>
          <cell r="P38">
            <v>0.66698529411764695</v>
          </cell>
          <cell r="Q38">
            <v>3.9198569275563641E-4</v>
          </cell>
          <cell r="R38">
            <v>9896.2200886273822</v>
          </cell>
          <cell r="S38">
            <v>0.62897058823529406</v>
          </cell>
          <cell r="T38">
            <v>3.6964453928251727E-4</v>
          </cell>
          <cell r="U38">
            <v>9898.806682510849</v>
          </cell>
          <cell r="V38">
            <v>0.6393382352941176</v>
          </cell>
          <cell r="W38">
            <v>3.7573758113882246E-4</v>
          </cell>
          <cell r="X38">
            <v>9897.8117654802609</v>
          </cell>
          <cell r="Y38">
            <v>0.87814999999999999</v>
          </cell>
          <cell r="Z38">
            <v>5.1608669505784647E-4</v>
          </cell>
          <cell r="AA38">
            <v>9883.0518341744464</v>
          </cell>
          <cell r="AB38">
            <v>0.892625</v>
          </cell>
          <cell r="AC38">
            <v>5.24593618602756E-4</v>
          </cell>
          <cell r="AD38">
            <v>9881.6211013082975</v>
          </cell>
          <cell r="AE38">
            <v>0.84175000000000011</v>
          </cell>
          <cell r="AF38">
            <v>4.9469450044404976E-4</v>
          </cell>
          <cell r="AG38">
            <v>9885.1871665099952</v>
          </cell>
          <cell r="AH38">
            <v>0.60695661764705877</v>
          </cell>
          <cell r="AI38">
            <v>3.5670698040762914E-4</v>
          </cell>
          <cell r="AJ38">
            <v>9900.0604083131602</v>
          </cell>
          <cell r="AK38">
            <v>0.61696139705882347</v>
          </cell>
          <cell r="AL38">
            <v>3.6258676579896366E-4</v>
          </cell>
          <cell r="AM38">
            <v>9899.1002005209102</v>
          </cell>
          <cell r="AN38">
            <v>0.58179779411764698</v>
          </cell>
          <cell r="AO38">
            <v>3.4192119883632845E-4</v>
          </cell>
          <cell r="AP38">
            <v>9901.4934157860553</v>
          </cell>
          <cell r="AQ38">
            <v>0.81228875</v>
          </cell>
          <cell r="AR38">
            <v>4.7738019292850798E-4</v>
          </cell>
          <cell r="AS38">
            <v>9886.9157604494631</v>
          </cell>
          <cell r="AT38">
            <v>0.56143487132352943</v>
          </cell>
          <cell r="AU38">
            <v>3.2995395687705699E-4</v>
          </cell>
          <cell r="AV38">
            <v>9902.6533952386653</v>
          </cell>
        </row>
        <row r="39">
          <cell r="B39">
            <v>31</v>
          </cell>
          <cell r="C39">
            <v>6.1673749211012925E-4</v>
          </cell>
          <cell r="D39">
            <v>0.69460784313725477</v>
          </cell>
          <cell r="E39">
            <v>4.2839069917649655E-4</v>
          </cell>
          <cell r="F39">
            <v>9890.8082570194383</v>
          </cell>
          <cell r="G39">
            <v>0.96499999999999997</v>
          </cell>
          <cell r="H39">
            <v>5.951516798862747E-4</v>
          </cell>
          <cell r="I39">
            <v>9871.7283278202285</v>
          </cell>
          <cell r="J39">
            <v>0.91</v>
          </cell>
          <cell r="K39">
            <v>5.6123111782021759E-4</v>
          </cell>
          <cell r="L39">
            <v>9875.8992597124579</v>
          </cell>
          <cell r="M39">
            <v>0.92500000000000004</v>
          </cell>
          <cell r="N39">
            <v>5.7048218020186957E-4</v>
          </cell>
          <cell r="O39">
            <v>9874.3305937777877</v>
          </cell>
          <cell r="P39">
            <v>0.6702965686274508</v>
          </cell>
          <cell r="Q39">
            <v>4.1339702470531914E-4</v>
          </cell>
          <cell r="R39">
            <v>9892.3409119402786</v>
          </cell>
          <cell r="S39">
            <v>0.6320931372549019</v>
          </cell>
          <cell r="T39">
            <v>3.8983553625061189E-4</v>
          </cell>
          <cell r="U39">
            <v>9895.1476426752452</v>
          </cell>
          <cell r="V39">
            <v>0.64251225490196073</v>
          </cell>
          <cell r="W39">
            <v>3.9626139673825934E-4</v>
          </cell>
          <cell r="X39">
            <v>9894.0927856289309</v>
          </cell>
          <cell r="Y39">
            <v>0.87814999999999999</v>
          </cell>
          <cell r="Z39">
            <v>5.4158802869650998E-4</v>
          </cell>
          <cell r="AA39">
            <v>9877.9513226162617</v>
          </cell>
          <cell r="AB39">
            <v>0.892625</v>
          </cell>
          <cell r="AC39">
            <v>5.5051530389480408E-4</v>
          </cell>
          <cell r="AD39">
            <v>9876.4372659371002</v>
          </cell>
          <cell r="AE39">
            <v>0.84175000000000011</v>
          </cell>
          <cell r="AF39">
            <v>5.1913878398370135E-4</v>
          </cell>
          <cell r="AG39">
            <v>9880.2970187828632</v>
          </cell>
          <cell r="AH39">
            <v>0.60996987745098019</v>
          </cell>
          <cell r="AI39">
            <v>3.761912924818404E-4</v>
          </cell>
          <cell r="AJ39">
            <v>9896.5289876590577</v>
          </cell>
          <cell r="AK39">
            <v>0.62002432598039203</v>
          </cell>
          <cell r="AL39">
            <v>3.8239224785242024E-4</v>
          </cell>
          <cell r="AM39">
            <v>9895.5109177948834</v>
          </cell>
          <cell r="AN39">
            <v>0.58468615196078433</v>
          </cell>
          <cell r="AO39">
            <v>3.6059787103181605E-4</v>
          </cell>
          <cell r="AP39">
            <v>9898.1078852870596</v>
          </cell>
          <cell r="AQ39">
            <v>0.81228875</v>
          </cell>
          <cell r="AR39">
            <v>5.0096892654427172E-4</v>
          </cell>
          <cell r="AS39">
            <v>9882.1959426962712</v>
          </cell>
          <cell r="AT39">
            <v>0.5642221366421567</v>
          </cell>
          <cell r="AU39">
            <v>3.4797694554570239E-4</v>
          </cell>
          <cell r="AV39">
            <v>9899.3859755673238</v>
          </cell>
        </row>
        <row r="40">
          <cell r="B40">
            <v>32</v>
          </cell>
          <cell r="C40">
            <v>6.5167075877670773E-4</v>
          </cell>
          <cell r="D40">
            <v>0.69803921568627436</v>
          </cell>
          <cell r="E40">
            <v>4.5489174534217233E-4</v>
          </cell>
          <cell r="F40">
            <v>9886.5711267547922</v>
          </cell>
          <cell r="G40">
            <v>0.96499999999999997</v>
          </cell>
          <cell r="H40">
            <v>6.2886228221952292E-4</v>
          </cell>
          <cell r="I40">
            <v>9865.853152122545</v>
          </cell>
          <cell r="J40">
            <v>0.91</v>
          </cell>
          <cell r="K40">
            <v>5.9302039048680401E-4</v>
          </cell>
          <cell r="L40">
            <v>9870.3565977314502</v>
          </cell>
          <cell r="M40">
            <v>0.92500000000000004</v>
          </cell>
          <cell r="N40">
            <v>6.027954518684547E-4</v>
          </cell>
          <cell r="O40">
            <v>9868.697464132616</v>
          </cell>
          <cell r="P40">
            <v>0.67360784313725475</v>
          </cell>
          <cell r="Q40">
            <v>4.389705342551963E-4</v>
          </cell>
          <cell r="R40">
            <v>9888.2514476399119</v>
          </cell>
          <cell r="S40">
            <v>0.63521568627450964</v>
          </cell>
          <cell r="T40">
            <v>4.1395148826137683E-4</v>
          </cell>
          <cell r="U40">
            <v>9891.2901624876831</v>
          </cell>
          <cell r="V40">
            <v>0.64568627450980387</v>
          </cell>
          <cell r="W40">
            <v>4.2077486444150948E-4</v>
          </cell>
          <cell r="X40">
            <v>9890.17213860224</v>
          </cell>
          <cell r="Y40">
            <v>0.87814999999999999</v>
          </cell>
          <cell r="Z40">
            <v>5.7226467681976588E-4</v>
          </cell>
          <cell r="AA40">
            <v>9872.6015424318848</v>
          </cell>
          <cell r="AB40">
            <v>0.892625</v>
          </cell>
          <cell r="AC40">
            <v>5.8169761105305868E-4</v>
          </cell>
          <cell r="AD40">
            <v>9871.0001360742444</v>
          </cell>
          <cell r="AE40">
            <v>0.84175000000000011</v>
          </cell>
          <cell r="AF40">
            <v>5.4854386120029377E-4</v>
          </cell>
          <cell r="AG40">
            <v>9875.1677734031346</v>
          </cell>
          <cell r="AH40">
            <v>0.61298313725490183</v>
          </cell>
          <cell r="AI40">
            <v>3.9946318617222864E-4</v>
          </cell>
          <cell r="AJ40">
            <v>9892.8059996281063</v>
          </cell>
          <cell r="AK40">
            <v>0.62308725490196071</v>
          </cell>
          <cell r="AL40">
            <v>4.0604774418605662E-4</v>
          </cell>
          <cell r="AM40">
            <v>9891.7269511313789</v>
          </cell>
          <cell r="AN40">
            <v>0.58757450980392145</v>
          </cell>
          <cell r="AO40">
            <v>3.8290512664177357E-4</v>
          </cell>
          <cell r="AP40">
            <v>9894.5386486563821</v>
          </cell>
          <cell r="AQ40">
            <v>0.81228875</v>
          </cell>
          <cell r="AR40">
            <v>5.2934482605828347E-4</v>
          </cell>
          <cell r="AS40">
            <v>9877.2452696029577</v>
          </cell>
          <cell r="AT40">
            <v>0.5670094019607842</v>
          </cell>
          <cell r="AU40">
            <v>3.695034472093115E-4</v>
          </cell>
          <cell r="AV40">
            <v>9895.9412174727677</v>
          </cell>
        </row>
        <row r="41">
          <cell r="B41">
            <v>33</v>
          </cell>
          <cell r="C41">
            <v>6.8654452901661836E-4</v>
          </cell>
          <cell r="D41">
            <v>0.70147058823529396</v>
          </cell>
          <cell r="E41">
            <v>4.8159079461901013E-4</v>
          </cell>
          <cell r="F41">
            <v>9882.0738071594933</v>
          </cell>
          <cell r="G41">
            <v>0.96499999999999997</v>
          </cell>
          <cell r="H41">
            <v>6.625154705010367E-4</v>
          </cell>
          <cell r="I41">
            <v>9859.6488891932586</v>
          </cell>
          <cell r="J41">
            <v>0.91</v>
          </cell>
          <cell r="K41">
            <v>6.247555214051227E-4</v>
          </cell>
          <cell r="L41">
            <v>9864.5032750076189</v>
          </cell>
          <cell r="M41">
            <v>0.92500000000000004</v>
          </cell>
          <cell r="N41">
            <v>6.3505368934037201E-4</v>
          </cell>
          <cell r="O41">
            <v>9862.74865818537</v>
          </cell>
          <cell r="P41">
            <v>0.6769191176470587</v>
          </cell>
          <cell r="Q41">
            <v>4.647351168073448E-4</v>
          </cell>
          <cell r="R41">
            <v>9883.9107966190913</v>
          </cell>
          <cell r="S41">
            <v>0.63833823529411748</v>
          </cell>
          <cell r="T41">
            <v>4.3824762310329922E-4</v>
          </cell>
          <cell r="U41">
            <v>9887.1956482040969</v>
          </cell>
          <cell r="V41">
            <v>0.6488602941176469</v>
          </cell>
          <cell r="W41">
            <v>4.4547148502258434E-4</v>
          </cell>
          <cell r="X41">
            <v>9886.0106027613165</v>
          </cell>
          <cell r="Y41">
            <v>0.87814999999999999</v>
          </cell>
          <cell r="Z41">
            <v>6.0288907815594342E-4</v>
          </cell>
          <cell r="AA41">
            <v>9866.9518013008346</v>
          </cell>
          <cell r="AB41">
            <v>0.892625</v>
          </cell>
          <cell r="AC41">
            <v>6.1282681021345895E-4</v>
          </cell>
          <cell r="AD41">
            <v>9865.258198876385</v>
          </cell>
          <cell r="AE41">
            <v>0.84175000000000011</v>
          </cell>
          <cell r="AF41">
            <v>5.7789885729973855E-4</v>
          </cell>
          <cell r="AG41">
            <v>9869.7508107427111</v>
          </cell>
          <cell r="AH41">
            <v>0.61599639705882347</v>
          </cell>
          <cell r="AI41">
            <v>4.2290895629468379E-4</v>
          </cell>
          <cell r="AJ41">
            <v>9888.8541878233118</v>
          </cell>
          <cell r="AK41">
            <v>0.62615018382352927</v>
          </cell>
          <cell r="AL41">
            <v>4.2987998304679391E-4</v>
          </cell>
          <cell r="AM41">
            <v>9887.710437716767</v>
          </cell>
          <cell r="AN41">
            <v>0.59046286764705869</v>
          </cell>
          <cell r="AO41">
            <v>4.0537905137055178E-4</v>
          </cell>
          <cell r="AP41">
            <v>9890.7499790820566</v>
          </cell>
          <cell r="AQ41">
            <v>0.81228875</v>
          </cell>
          <cell r="AR41">
            <v>5.5767239729424768E-4</v>
          </cell>
          <cell r="AS41">
            <v>9872.0168009237841</v>
          </cell>
          <cell r="AT41">
            <v>0.56979666727941169</v>
          </cell>
          <cell r="AU41">
            <v>3.9119078457258249E-4</v>
          </cell>
          <cell r="AV41">
            <v>9892.284633079531</v>
          </cell>
        </row>
        <row r="42">
          <cell r="B42">
            <v>34</v>
          </cell>
          <cell r="C42">
            <v>7.2995513952383738E-4</v>
          </cell>
          <cell r="D42">
            <v>0.70490196078431355</v>
          </cell>
          <cell r="E42">
            <v>5.145468091349401E-4</v>
          </cell>
          <cell r="F42">
            <v>9877.3146913822202</v>
          </cell>
          <cell r="G42">
            <v>0.96499999999999997</v>
          </cell>
          <cell r="H42">
            <v>7.0440670964050302E-4</v>
          </cell>
          <cell r="I42">
            <v>9853.1167192704597</v>
          </cell>
          <cell r="J42">
            <v>0.91</v>
          </cell>
          <cell r="K42">
            <v>6.64259176966692E-4</v>
          </cell>
          <cell r="L42">
            <v>9858.3403721206378</v>
          </cell>
          <cell r="M42">
            <v>0.92500000000000004</v>
          </cell>
          <cell r="N42">
            <v>6.7520850405954958E-4</v>
          </cell>
          <cell r="O42">
            <v>9856.4852832629531</v>
          </cell>
          <cell r="P42">
            <v>0.68023039215686254</v>
          </cell>
          <cell r="Q42">
            <v>4.965376708152172E-4</v>
          </cell>
          <cell r="R42">
            <v>9879.3173961805114</v>
          </cell>
          <cell r="S42">
            <v>0.64146078431372533</v>
          </cell>
          <cell r="T42">
            <v>4.6823759631279551E-4</v>
          </cell>
          <cell r="U42">
            <v>9882.8626082121136</v>
          </cell>
          <cell r="V42">
            <v>0.65203431372549003</v>
          </cell>
          <cell r="W42">
            <v>4.7595579844981963E-4</v>
          </cell>
          <cell r="X42">
            <v>9881.6066669371558</v>
          </cell>
          <cell r="Y42">
            <v>0.87814999999999999</v>
          </cell>
          <cell r="Z42">
            <v>6.4101010577285783E-4</v>
          </cell>
          <cell r="AA42">
            <v>9861.0031238251395</v>
          </cell>
          <cell r="AB42">
            <v>0.892625</v>
          </cell>
          <cell r="AC42">
            <v>6.5157620641746533E-4</v>
          </cell>
          <cell r="AD42">
            <v>9859.2125041624349</v>
          </cell>
          <cell r="AE42">
            <v>0.84175000000000011</v>
          </cell>
          <cell r="AF42">
            <v>6.1443973869419017E-4</v>
          </cell>
          <cell r="AG42">
            <v>9864.0470930273495</v>
          </cell>
          <cell r="AH42">
            <v>0.61900965686274489</v>
          </cell>
          <cell r="AI42">
            <v>4.5184928044184763E-4</v>
          </cell>
          <cell r="AJ42">
            <v>9884.6721028197881</v>
          </cell>
          <cell r="AK42">
            <v>0.62921311274509784</v>
          </cell>
          <cell r="AL42">
            <v>4.5929734550407593E-4</v>
          </cell>
          <cell r="AM42">
            <v>9883.4599089214298</v>
          </cell>
          <cell r="AN42">
            <v>0.59335122549019592</v>
          </cell>
          <cell r="AO42">
            <v>4.3311977658933585E-4</v>
          </cell>
          <cell r="AP42">
            <v>9886.7404762381939</v>
          </cell>
          <cell r="AQ42">
            <v>0.81228875</v>
          </cell>
          <cell r="AR42">
            <v>5.9293434783989343E-4</v>
          </cell>
          <cell r="AS42">
            <v>9866.5114496482838</v>
          </cell>
          <cell r="AT42">
            <v>0.57258393259803908</v>
          </cell>
          <cell r="AU42">
            <v>4.1796058440870913E-4</v>
          </cell>
          <cell r="AV42">
            <v>9888.4148624927002</v>
          </cell>
        </row>
        <row r="43">
          <cell r="B43">
            <v>35</v>
          </cell>
          <cell r="C43">
            <v>7.7540190459991331E-4</v>
          </cell>
          <cell r="D43">
            <v>0.70833333333333315</v>
          </cell>
          <cell r="E43">
            <v>5.4924301575827179E-4</v>
          </cell>
          <cell r="F43">
            <v>9872.2323506249468</v>
          </cell>
          <cell r="G43">
            <v>0.96499999999999997</v>
          </cell>
          <cell r="H43">
            <v>7.4826283793891636E-4</v>
          </cell>
          <cell r="I43">
            <v>9846.176117742536</v>
          </cell>
          <cell r="J43">
            <v>0.91</v>
          </cell>
          <cell r="K43">
            <v>7.0561573318592109E-4</v>
          </cell>
          <cell r="L43">
            <v>9851.7918790587955</v>
          </cell>
          <cell r="M43">
            <v>0.92500000000000004</v>
          </cell>
          <cell r="N43">
            <v>7.1724676175491983E-4</v>
          </cell>
          <cell r="O43">
            <v>9849.8301005795565</v>
          </cell>
          <cell r="P43">
            <v>0.68354166666666649</v>
          </cell>
          <cell r="Q43">
            <v>5.3001951020673229E-4</v>
          </cell>
          <cell r="R43">
            <v>9874.4119429313669</v>
          </cell>
          <cell r="S43">
            <v>0.64458333333333317</v>
          </cell>
          <cell r="T43">
            <v>4.9981114434002731E-4</v>
          </cell>
          <cell r="U43">
            <v>9878.2350803797544</v>
          </cell>
          <cell r="V43">
            <v>0.65520833333333317</v>
          </cell>
          <cell r="W43">
            <v>5.0804978957640144E-4</v>
          </cell>
          <cell r="X43">
            <v>9876.9034589460261</v>
          </cell>
          <cell r="Y43">
            <v>0.87814999999999999</v>
          </cell>
          <cell r="Z43">
            <v>6.8091918252441387E-4</v>
          </cell>
          <cell r="AA43">
            <v>9854.6821211697097</v>
          </cell>
          <cell r="AB43">
            <v>0.892625</v>
          </cell>
          <cell r="AC43">
            <v>6.9214312509349762E-4</v>
          </cell>
          <cell r="AD43">
            <v>9852.7884758807104</v>
          </cell>
          <cell r="AE43">
            <v>0.84175000000000011</v>
          </cell>
          <cell r="AF43">
            <v>6.5269455319697715E-4</v>
          </cell>
          <cell r="AG43">
            <v>9857.9862305090428</v>
          </cell>
          <cell r="AH43">
            <v>0.62202291666666654</v>
          </cell>
          <cell r="AI43">
            <v>4.8231775428812638E-4</v>
          </cell>
          <cell r="AJ43">
            <v>9880.205720842725</v>
          </cell>
          <cell r="AK43">
            <v>0.63227604166666651</v>
          </cell>
          <cell r="AL43">
            <v>4.9026804694122736E-4</v>
          </cell>
          <cell r="AM43">
            <v>9878.9204620208657</v>
          </cell>
          <cell r="AN43">
            <v>0.59623958333333327</v>
          </cell>
          <cell r="AO43">
            <v>4.6232530851452537E-4</v>
          </cell>
          <cell r="AP43">
            <v>9882.4583334119288</v>
          </cell>
          <cell r="AQ43">
            <v>0.81228875</v>
          </cell>
          <cell r="AR43">
            <v>6.2985024383508282E-4</v>
          </cell>
          <cell r="AS43">
            <v>9860.6612561164311</v>
          </cell>
          <cell r="AT43">
            <v>0.57537119791666658</v>
          </cell>
          <cell r="AU43">
            <v>4.4614392271651694E-4</v>
          </cell>
          <cell r="AV43">
            <v>9884.2818948378972</v>
          </cell>
        </row>
        <row r="44">
          <cell r="B44">
            <v>36</v>
          </cell>
          <cell r="C44">
            <v>8.287782530264808E-4</v>
          </cell>
          <cell r="D44">
            <v>0.71176470588235274</v>
          </cell>
          <cell r="E44">
            <v>5.898951095070832E-4</v>
          </cell>
          <cell r="F44">
            <v>9866.8100959564235</v>
          </cell>
          <cell r="G44">
            <v>0.96499999999999997</v>
          </cell>
          <cell r="H44">
            <v>7.9977101417055396E-4</v>
          </cell>
          <cell r="I44">
            <v>9838.808590057828</v>
          </cell>
          <cell r="J44">
            <v>0.91</v>
          </cell>
          <cell r="K44">
            <v>7.5418821025409759E-4</v>
          </cell>
          <cell r="L44">
            <v>9844.8402997088579</v>
          </cell>
          <cell r="M44">
            <v>0.92500000000000004</v>
          </cell>
          <cell r="N44">
            <v>7.6661988404949481E-4</v>
          </cell>
          <cell r="O44">
            <v>9842.7653418360806</v>
          </cell>
          <cell r="P44">
            <v>0.68685294117647033</v>
          </cell>
          <cell r="Q44">
            <v>5.6924878067433524E-4</v>
          </cell>
          <cell r="R44">
            <v>9869.1783119497959</v>
          </cell>
          <cell r="S44">
            <v>0.64770588235294102</v>
          </cell>
          <cell r="T44">
            <v>5.3680454965144577E-4</v>
          </cell>
          <cell r="U44">
            <v>9873.2978284001692</v>
          </cell>
          <cell r="V44">
            <v>0.65838235294117631</v>
          </cell>
          <cell r="W44">
            <v>5.4565297629405199E-4</v>
          </cell>
          <cell r="X44">
            <v>9871.8855002220425</v>
          </cell>
          <cell r="Y44">
            <v>0.87814999999999999</v>
          </cell>
          <cell r="Z44">
            <v>7.2779162289520415E-4</v>
          </cell>
          <cell r="AA44">
            <v>9847.9718790757252</v>
          </cell>
          <cell r="AB44">
            <v>0.892625</v>
          </cell>
          <cell r="AC44">
            <v>7.3978818810776245E-4</v>
          </cell>
          <cell r="AD44">
            <v>9845.9689360741286</v>
          </cell>
          <cell r="AE44">
            <v>0.84175000000000011</v>
          </cell>
          <cell r="AF44">
            <v>6.9762409448504033E-4</v>
          </cell>
          <cell r="AG44">
            <v>9851.5519765908994</v>
          </cell>
          <cell r="AH44">
            <v>0.62503617647058807</v>
          </cell>
          <cell r="AI44">
            <v>5.1801639041364515E-4</v>
          </cell>
          <cell r="AJ44">
            <v>9875.4403222075434</v>
          </cell>
          <cell r="AK44">
            <v>0.63533897058823507</v>
          </cell>
          <cell r="AL44">
            <v>5.2655512212376016E-4</v>
          </cell>
          <cell r="AM44">
            <v>9874.0771429800625</v>
          </cell>
          <cell r="AN44">
            <v>0.5991279411764705</v>
          </cell>
          <cell r="AO44">
            <v>4.9654420842758739E-4</v>
          </cell>
          <cell r="AP44">
            <v>9877.8894228140525</v>
          </cell>
          <cell r="AQ44">
            <v>0.81228875</v>
          </cell>
          <cell r="AR44">
            <v>6.732072511780638E-4</v>
          </cell>
          <cell r="AS44">
            <v>9854.4505162198911</v>
          </cell>
          <cell r="AT44">
            <v>0.57815846323529396</v>
          </cell>
          <cell r="AU44">
            <v>4.7916516113262177E-4</v>
          </cell>
          <cell r="AV44">
            <v>9879.8720825400997</v>
          </cell>
        </row>
        <row r="45">
          <cell r="B45">
            <v>37</v>
          </cell>
          <cell r="C45">
            <v>9.0137687783126152E-4</v>
          </cell>
          <cell r="D45">
            <v>0.71519607843137234</v>
          </cell>
          <cell r="E45">
            <v>6.4466120821363247E-4</v>
          </cell>
          <cell r="F45">
            <v>9860.9897129343826</v>
          </cell>
          <cell r="G45">
            <v>0.96499999999999997</v>
          </cell>
          <cell r="H45">
            <v>8.6982868710716739E-4</v>
          </cell>
          <cell r="I45">
            <v>9830.9397961335289</v>
          </cell>
          <cell r="J45">
            <v>0.91</v>
          </cell>
          <cell r="K45">
            <v>8.2025295882644797E-4</v>
          </cell>
          <cell r="L45">
            <v>9837.4154372229823</v>
          </cell>
          <cell r="M45">
            <v>0.92500000000000004</v>
          </cell>
          <cell r="N45">
            <v>8.3377361199391692E-4</v>
          </cell>
          <cell r="O45">
            <v>9835.2196822109963</v>
          </cell>
          <cell r="P45">
            <v>0.69016421568627428</v>
          </cell>
          <cell r="Q45">
            <v>6.2209806592615523E-4</v>
          </cell>
          <cell r="R45">
            <v>9863.5602942294609</v>
          </cell>
          <cell r="S45">
            <v>0.65082843137254887</v>
          </cell>
          <cell r="T45">
            <v>5.8664169947440553E-4</v>
          </cell>
          <cell r="U45">
            <v>9867.9977972058205</v>
          </cell>
          <cell r="V45">
            <v>0.66155637254901944</v>
          </cell>
          <cell r="W45">
            <v>5.9631161759761007E-4</v>
          </cell>
          <cell r="X45">
            <v>9866.4988765172129</v>
          </cell>
          <cell r="Y45">
            <v>0.87814999999999999</v>
          </cell>
          <cell r="Z45">
            <v>7.9154410526752227E-4</v>
          </cell>
          <cell r="AA45">
            <v>9840.8046076396276</v>
          </cell>
          <cell r="AB45">
            <v>0.892625</v>
          </cell>
          <cell r="AC45">
            <v>8.0459153557412987E-4</v>
          </cell>
          <cell r="AD45">
            <v>9838.6850045547453</v>
          </cell>
          <cell r="AE45">
            <v>0.84175000000000011</v>
          </cell>
          <cell r="AF45">
            <v>7.5873398691446447E-4</v>
          </cell>
          <cell r="AG45">
            <v>9844.6792965639579</v>
          </cell>
          <cell r="AH45">
            <v>0.6280494362745096</v>
          </cell>
          <cell r="AI45">
            <v>5.6610923999280132E-4</v>
          </cell>
          <cell r="AJ45">
            <v>9870.3246822580877</v>
          </cell>
          <cell r="AK45">
            <v>0.63840189950980375</v>
          </cell>
          <cell r="AL45">
            <v>5.7544071098169364E-4</v>
          </cell>
          <cell r="AM45">
            <v>9868.8778970841813</v>
          </cell>
          <cell r="AN45">
            <v>0.60201629901960774</v>
          </cell>
          <cell r="AO45">
            <v>5.4264357201382518E-4</v>
          </cell>
          <cell r="AP45">
            <v>9872.9846140296668</v>
          </cell>
          <cell r="AQ45">
            <v>0.81228875</v>
          </cell>
          <cell r="AR45">
            <v>7.3217829737245814E-4</v>
          </cell>
          <cell r="AS45">
            <v>9847.8164286759966</v>
          </cell>
          <cell r="AT45">
            <v>0.58094572855392146</v>
          </cell>
          <cell r="AU45">
            <v>5.2365104699334127E-4</v>
          </cell>
          <cell r="AV45">
            <v>9875.1379920416985</v>
          </cell>
        </row>
        <row r="46">
          <cell r="B46">
            <v>38</v>
          </cell>
          <cell r="C46">
            <v>9.8585775116438192E-4</v>
          </cell>
          <cell r="D46">
            <v>0.71862745098039194</v>
          </cell>
          <cell r="E46">
            <v>7.0846444274852134E-4</v>
          </cell>
          <cell r="F46">
            <v>9854.632715391861</v>
          </cell>
          <cell r="G46">
            <v>0.96499999999999997</v>
          </cell>
          <cell r="H46">
            <v>9.5135272987362848E-4</v>
          </cell>
          <cell r="I46">
            <v>9822.3885626776282</v>
          </cell>
          <cell r="J46">
            <v>0.91</v>
          </cell>
          <cell r="K46">
            <v>8.971305535595876E-4</v>
          </cell>
          <cell r="L46">
            <v>9829.3462681033943</v>
          </cell>
          <cell r="M46">
            <v>0.92500000000000004</v>
          </cell>
          <cell r="N46">
            <v>9.1191841982705328E-4</v>
          </cell>
          <cell r="O46">
            <v>9827.0193355718056</v>
          </cell>
          <cell r="P46">
            <v>0.69347549019607824</v>
          </cell>
          <cell r="Q46">
            <v>6.8366818725232304E-4</v>
          </cell>
          <cell r="R46">
            <v>9857.4241924472753</v>
          </cell>
          <cell r="S46">
            <v>0.65395098039215671</v>
          </cell>
          <cell r="T46">
            <v>6.4470264290115444E-4</v>
          </cell>
          <cell r="U46">
            <v>9862.2088182076586</v>
          </cell>
          <cell r="V46">
            <v>0.66473039215686258</v>
          </cell>
          <cell r="W46">
            <v>6.5532960954238224E-4</v>
          </cell>
          <cell r="X46">
            <v>9860.6153686121306</v>
          </cell>
          <cell r="Y46">
            <v>0.87814999999999999</v>
          </cell>
          <cell r="Z46">
            <v>8.6573098418500194E-4</v>
          </cell>
          <cell r="AA46">
            <v>9833.0151767613606</v>
          </cell>
          <cell r="AB46">
            <v>0.892625</v>
          </cell>
          <cell r="AC46">
            <v>8.8000127513310645E-4</v>
          </cell>
          <cell r="AD46">
            <v>9830.7688818789011</v>
          </cell>
          <cell r="AE46">
            <v>0.84175000000000011</v>
          </cell>
          <cell r="AF46">
            <v>8.2984576204261863E-4</v>
          </cell>
          <cell r="AG46">
            <v>9837.209803791382</v>
          </cell>
          <cell r="AH46">
            <v>0.63106269607843124</v>
          </cell>
          <cell r="AI46">
            <v>6.2213805039961401E-4</v>
          </cell>
          <cell r="AJ46">
            <v>9864.7370002537318</v>
          </cell>
          <cell r="AK46">
            <v>0.64146482843137242</v>
          </cell>
          <cell r="AL46">
            <v>6.3239307320839884E-4</v>
          </cell>
          <cell r="AM46">
            <v>9863.1989429704918</v>
          </cell>
          <cell r="AN46">
            <v>0.60490465686274497</v>
          </cell>
          <cell r="AO46">
            <v>5.9634994468356784E-4</v>
          </cell>
          <cell r="AP46">
            <v>9867.6271023922727</v>
          </cell>
          <cell r="AQ46">
            <v>0.81228875</v>
          </cell>
          <cell r="AR46">
            <v>8.0080116037112683E-4</v>
          </cell>
          <cell r="AS46">
            <v>9840.6060712104118</v>
          </cell>
          <cell r="AT46">
            <v>0.58373299387254896</v>
          </cell>
          <cell r="AU46">
            <v>5.7547769661964307E-4</v>
          </cell>
          <cell r="AV46">
            <v>9869.9668656929625</v>
          </cell>
        </row>
        <row r="47">
          <cell r="B47">
            <v>39</v>
          </cell>
          <cell r="C47">
            <v>1.0726486593114341E-3</v>
          </cell>
          <cell r="D47">
            <v>0.72205882352941153</v>
          </cell>
          <cell r="E47">
            <v>7.7451542900281464E-4</v>
          </cell>
          <cell r="F47">
            <v>9847.6510585166598</v>
          </cell>
          <cell r="G47">
            <v>0.96499999999999997</v>
          </cell>
          <cell r="H47">
            <v>1.0351059562355338E-3</v>
          </cell>
          <cell r="I47">
            <v>9813.0440065046441</v>
          </cell>
          <cell r="J47">
            <v>0.91</v>
          </cell>
          <cell r="K47">
            <v>9.76110279973405E-4</v>
          </cell>
          <cell r="L47">
            <v>9820.5280612447623</v>
          </cell>
          <cell r="M47">
            <v>0.92500000000000004</v>
          </cell>
          <cell r="N47">
            <v>9.9220000986307644E-4</v>
          </cell>
          <cell r="O47">
            <v>9818.0578956277004</v>
          </cell>
          <cell r="P47">
            <v>0.69678676470588208</v>
          </cell>
          <cell r="Q47">
            <v>7.4740738898771602E-4</v>
          </cell>
          <cell r="R47">
            <v>9850.6849851186471</v>
          </cell>
          <cell r="S47">
            <v>0.65707352941176456</v>
          </cell>
          <cell r="T47">
            <v>7.048090403925614E-4</v>
          </cell>
          <cell r="U47">
            <v>9855.8506261177172</v>
          </cell>
          <cell r="V47">
            <v>0.66790441176470572</v>
          </cell>
          <cell r="W47">
            <v>7.1642677182760361E-4</v>
          </cell>
          <cell r="X47">
            <v>9854.1534153927696</v>
          </cell>
          <cell r="Y47">
            <v>0.87814999999999999</v>
          </cell>
          <cell r="Z47">
            <v>9.4194642017433579E-4</v>
          </cell>
          <cell r="AA47">
            <v>9824.5024308548782</v>
          </cell>
          <cell r="AB47">
            <v>0.892625</v>
          </cell>
          <cell r="AC47">
            <v>9.5747300951786883E-4</v>
          </cell>
          <cell r="AD47">
            <v>9822.1177927273093</v>
          </cell>
          <cell r="AE47">
            <v>0.84175000000000011</v>
          </cell>
          <cell r="AF47">
            <v>9.0290200897539977E-4</v>
          </cell>
          <cell r="AG47">
            <v>9829.0464369253823</v>
          </cell>
          <cell r="AH47">
            <v>0.63407595588235266</v>
          </cell>
          <cell r="AI47">
            <v>6.8014072397882164E-4</v>
          </cell>
          <cell r="AJ47">
            <v>9858.5997720086889</v>
          </cell>
          <cell r="AK47">
            <v>0.64452775735294099</v>
          </cell>
          <cell r="AL47">
            <v>6.9135183481363748E-4</v>
          </cell>
          <cell r="AM47">
            <v>9856.9615242792806</v>
          </cell>
          <cell r="AN47">
            <v>0.60779301470588221</v>
          </cell>
          <cell r="AO47">
            <v>6.5194836236311929E-4</v>
          </cell>
          <cell r="AP47">
            <v>9861.7425435156019</v>
          </cell>
          <cell r="AQ47">
            <v>0.81228875</v>
          </cell>
          <cell r="AR47">
            <v>8.7130043866126062E-4</v>
          </cell>
          <cell r="AS47">
            <v>9832.7257024498304</v>
          </cell>
          <cell r="AT47">
            <v>0.58652025919117623</v>
          </cell>
          <cell r="AU47">
            <v>6.2913016968041001E-4</v>
          </cell>
          <cell r="AV47">
            <v>9864.2869198953813</v>
          </cell>
        </row>
        <row r="48">
          <cell r="B48">
            <v>40</v>
          </cell>
          <cell r="C48">
            <v>1.1631962013406566E-3</v>
          </cell>
          <cell r="D48">
            <v>0.72549019607843113</v>
          </cell>
          <cell r="E48">
            <v>8.4388744018831926E-4</v>
          </cell>
          <cell r="F48">
            <v>9840.0239008324024</v>
          </cell>
          <cell r="G48">
            <v>0.96499999999999997</v>
          </cell>
          <cell r="H48">
            <v>1.1224843342937335E-3</v>
          </cell>
          <cell r="I48">
            <v>9802.886466204709</v>
          </cell>
          <cell r="J48">
            <v>0.92</v>
          </cell>
          <cell r="K48">
            <v>1.0701405052334042E-3</v>
          </cell>
          <cell r="L48">
            <v>9810.9421428494152</v>
          </cell>
          <cell r="M48">
            <v>0.92500000000000004</v>
          </cell>
          <cell r="N48">
            <v>1.0759564862401075E-3</v>
          </cell>
          <cell r="O48">
            <v>9808.3164184868219</v>
          </cell>
          <cell r="P48">
            <v>0.70009803921568603</v>
          </cell>
          <cell r="Q48">
            <v>8.1435137978172803E-4</v>
          </cell>
          <cell r="R48">
            <v>9843.3225103741788</v>
          </cell>
          <cell r="S48">
            <v>0.66745098039215667</v>
          </cell>
          <cell r="T48">
            <v>7.7637644497325373E-4</v>
          </cell>
          <cell r="U48">
            <v>9848.904133495671</v>
          </cell>
          <cell r="V48">
            <v>0.67107843137254886</v>
          </cell>
          <cell r="W48">
            <v>7.8059588217419538E-4</v>
          </cell>
          <cell r="X48">
            <v>9847.0936360722862</v>
          </cell>
          <cell r="Y48">
            <v>0.88780000000000003</v>
          </cell>
          <cell r="Z48">
            <v>1.032685587550235E-3</v>
          </cell>
          <cell r="AA48">
            <v>9815.2482759601407</v>
          </cell>
          <cell r="AB48">
            <v>0.892625</v>
          </cell>
          <cell r="AC48">
            <v>1.0382980092217037E-3</v>
          </cell>
          <cell r="AD48">
            <v>9812.7133800444681</v>
          </cell>
          <cell r="AE48">
            <v>0.85100000000000009</v>
          </cell>
          <cell r="AF48">
            <v>9.8987996734089894E-4</v>
          </cell>
          <cell r="AG48">
            <v>9820.1717711511701</v>
          </cell>
          <cell r="AH48">
            <v>0.64409019607843121</v>
          </cell>
          <cell r="AI48">
            <v>7.4920326939918985E-4</v>
          </cell>
          <cell r="AJ48">
            <v>9851.8945368223376</v>
          </cell>
          <cell r="AK48">
            <v>0.64759068627450966</v>
          </cell>
          <cell r="AL48">
            <v>7.5327502629809855E-4</v>
          </cell>
          <cell r="AM48">
            <v>9850.1468958437836</v>
          </cell>
          <cell r="AN48">
            <v>0.61739215686274496</v>
          </cell>
          <cell r="AO48">
            <v>7.1814821160025972E-4</v>
          </cell>
          <cell r="AP48">
            <v>9855.3131966143101</v>
          </cell>
          <cell r="AQ48">
            <v>0.82121500000000003</v>
          </cell>
          <cell r="AR48">
            <v>9.5523416848396735E-4</v>
          </cell>
          <cell r="AS48">
            <v>9824.1584442320509</v>
          </cell>
          <cell r="AT48">
            <v>0.59578343137254886</v>
          </cell>
          <cell r="AU48">
            <v>6.9301302419425058E-4</v>
          </cell>
          <cell r="AV48">
            <v>9858.0809993916919</v>
          </cell>
        </row>
        <row r="49">
          <cell r="B49">
            <v>41</v>
          </cell>
          <cell r="C49">
            <v>1.268733573853103E-3</v>
          </cell>
          <cell r="D49">
            <v>0.72892156862745072</v>
          </cell>
          <cell r="E49">
            <v>9.2480726682331543E-4</v>
          </cell>
          <cell r="F49">
            <v>9831.7200282513368</v>
          </cell>
          <cell r="G49">
            <v>0.96499999999999997</v>
          </cell>
          <cell r="H49">
            <v>1.2243278987682444E-3</v>
          </cell>
          <cell r="I49">
            <v>9791.8828797155347</v>
          </cell>
          <cell r="J49">
            <v>0.92</v>
          </cell>
          <cell r="K49">
            <v>1.1672348879448549E-3</v>
          </cell>
          <cell r="L49">
            <v>9800.4430562678517</v>
          </cell>
          <cell r="M49">
            <v>0.92500000000000004</v>
          </cell>
          <cell r="N49">
            <v>1.1735785558141204E-3</v>
          </cell>
          <cell r="O49">
            <v>9797.7630968172562</v>
          </cell>
          <cell r="P49">
            <v>0.70340931372548987</v>
          </cell>
          <cell r="Q49">
            <v>8.924390124844993E-4</v>
          </cell>
          <cell r="R49">
            <v>9835.306587106219</v>
          </cell>
          <cell r="S49">
            <v>0.67060784313725474</v>
          </cell>
          <cell r="T49">
            <v>8.5082268547745029E-4</v>
          </cell>
          <cell r="U49">
            <v>9841.2576763176239</v>
          </cell>
          <cell r="V49">
            <v>0.67425245098039199</v>
          </cell>
          <cell r="W49">
            <v>8.5544672181156695E-4</v>
          </cell>
          <cell r="X49">
            <v>9839.4070353285842</v>
          </cell>
          <cell r="Y49">
            <v>0.88780000000000003</v>
          </cell>
          <cell r="Z49">
            <v>1.126381666866785E-3</v>
          </cell>
          <cell r="AA49">
            <v>9805.1122105273298</v>
          </cell>
          <cell r="AB49">
            <v>0.892625</v>
          </cell>
          <cell r="AC49">
            <v>1.1325033063606261E-3</v>
          </cell>
          <cell r="AD49">
            <v>9802.524859276904</v>
          </cell>
          <cell r="AE49">
            <v>0.85100000000000009</v>
          </cell>
          <cell r="AF49">
            <v>1.0796922713489907E-3</v>
          </cell>
          <cell r="AG49">
            <v>9810.4509798390609</v>
          </cell>
          <cell r="AH49">
            <v>0.64713656862745073</v>
          </cell>
          <cell r="AI49">
            <v>8.2104389148573943E-4</v>
          </cell>
          <cell r="AJ49">
            <v>9844.5134652255747</v>
          </cell>
          <cell r="AK49">
            <v>0.65065361519607812</v>
          </cell>
          <cell r="AL49">
            <v>8.2550608654816181E-4</v>
          </cell>
          <cell r="AM49">
            <v>9842.7270261817775</v>
          </cell>
          <cell r="AN49">
            <v>0.62031225490196062</v>
          </cell>
          <cell r="AO49">
            <v>7.8701098406664153E-4</v>
          </cell>
          <cell r="AP49">
            <v>9848.2356210674006</v>
          </cell>
          <cell r="AQ49">
            <v>0.82121500000000003</v>
          </cell>
          <cell r="AR49">
            <v>1.041903041851776E-3</v>
          </cell>
          <cell r="AS49">
            <v>9814.7740724095202</v>
          </cell>
          <cell r="AT49">
            <v>0.59860132598039195</v>
          </cell>
          <cell r="AU49">
            <v>7.5946559962430905E-4</v>
          </cell>
          <cell r="AV49">
            <v>9851.2492208655513</v>
          </cell>
        </row>
        <row r="50">
          <cell r="B50">
            <v>42</v>
          </cell>
          <cell r="C50">
            <v>1.3735088020569945E-3</v>
          </cell>
          <cell r="D50">
            <v>0.73235294117647032</v>
          </cell>
          <cell r="E50">
            <v>1.0058932109182103E-3</v>
          </cell>
          <cell r="F50">
            <v>9822.6275821238378</v>
          </cell>
          <cell r="G50">
            <v>0.96499999999999997</v>
          </cell>
          <cell r="H50">
            <v>1.3254359939849996E-3</v>
          </cell>
          <cell r="I50">
            <v>9779.8944043244283</v>
          </cell>
          <cell r="J50">
            <v>0.92</v>
          </cell>
          <cell r="K50">
            <v>1.263628097892435E-3</v>
          </cell>
          <cell r="L50">
            <v>9789.003637215259</v>
          </cell>
          <cell r="M50">
            <v>0.92500000000000004</v>
          </cell>
          <cell r="N50">
            <v>1.27049564190272E-3</v>
          </cell>
          <cell r="O50">
            <v>9786.2646521518836</v>
          </cell>
          <cell r="P50">
            <v>0.70672058823529382</v>
          </cell>
          <cell r="Q50">
            <v>9.7068694853607283E-4</v>
          </cell>
          <cell r="R50">
            <v>9826.5291758081403</v>
          </cell>
          <cell r="S50">
            <v>0.67376470588235271</v>
          </cell>
          <cell r="T50">
            <v>9.2542175404475345E-4</v>
          </cell>
          <cell r="U50">
            <v>9832.8845110329839</v>
          </cell>
          <cell r="V50">
            <v>0.67742647058823513</v>
          </cell>
          <cell r="W50">
            <v>9.3045122009934457E-4</v>
          </cell>
          <cell r="X50">
            <v>9830.9899468356416</v>
          </cell>
          <cell r="Y50">
            <v>0.88780000000000003</v>
          </cell>
          <cell r="Z50">
            <v>1.2194011144661997E-3</v>
          </cell>
          <cell r="AA50">
            <v>9794.0679118918215</v>
          </cell>
          <cell r="AB50">
            <v>0.892625</v>
          </cell>
          <cell r="AC50">
            <v>1.2260282944361247E-3</v>
          </cell>
          <cell r="AD50">
            <v>9791.4234674630916</v>
          </cell>
          <cell r="AE50">
            <v>0.85100000000000009</v>
          </cell>
          <cell r="AF50">
            <v>1.1688559905505024E-3</v>
          </cell>
          <cell r="AG50">
            <v>9799.858711737681</v>
          </cell>
          <cell r="AH50">
            <v>0.65018294117647035</v>
          </cell>
          <cell r="AI50">
            <v>8.9303199265318705E-4</v>
          </cell>
          <cell r="AJ50">
            <v>9836.4306875803013</v>
          </cell>
          <cell r="AK50">
            <v>0.65371654411764679</v>
          </cell>
          <cell r="AL50">
            <v>8.9788542739586735E-4</v>
          </cell>
          <cell r="AM50">
            <v>9834.6017951134327</v>
          </cell>
          <cell r="AN50">
            <v>0.62323235294117629</v>
          </cell>
          <cell r="AO50">
            <v>8.5601512249139703E-4</v>
          </cell>
          <cell r="AP50">
            <v>9840.4849514599446</v>
          </cell>
          <cell r="AQ50">
            <v>0.82121500000000003</v>
          </cell>
          <cell r="AR50">
            <v>1.1279460308812347E-3</v>
          </cell>
          <cell r="AS50">
            <v>9804.5480294483878</v>
          </cell>
          <cell r="AT50">
            <v>0.60141922058823516</v>
          </cell>
          <cell r="AU50">
            <v>8.2605459320419822E-4</v>
          </cell>
          <cell r="AV50">
            <v>9843.7675359689783</v>
          </cell>
        </row>
        <row r="51">
          <cell r="B51">
            <v>43</v>
          </cell>
          <cell r="C51">
            <v>1.4929999804990351E-3</v>
          </cell>
          <cell r="D51">
            <v>0.73578431372548991</v>
          </cell>
          <cell r="E51">
            <v>1.0985259660436523E-3</v>
          </cell>
          <cell r="F51">
            <v>9812.7470677256006</v>
          </cell>
          <cell r="G51">
            <v>0.96499999999999997</v>
          </cell>
          <cell r="H51">
            <v>1.4407449811815688E-3</v>
          </cell>
          <cell r="I51">
            <v>9766.9317802635633</v>
          </cell>
          <cell r="J51">
            <v>0.92</v>
          </cell>
          <cell r="K51">
            <v>1.3735599820591123E-3</v>
          </cell>
          <cell r="L51">
            <v>9776.6339771689018</v>
          </cell>
          <cell r="M51">
            <v>0.92500000000000004</v>
          </cell>
          <cell r="N51">
            <v>1.3810249819616075E-3</v>
          </cell>
          <cell r="O51">
            <v>9773.8312455608175</v>
          </cell>
          <cell r="P51">
            <v>0.71003186274509777</v>
          </cell>
          <cell r="Q51">
            <v>1.0600775572321246E-3</v>
          </cell>
          <cell r="R51">
            <v>9816.9906921877737</v>
          </cell>
          <cell r="S51">
            <v>0.67692156862745079</v>
          </cell>
          <cell r="T51">
            <v>1.0106438887601602E-3</v>
          </cell>
          <cell r="U51">
            <v>9823.7849458014643</v>
          </cell>
          <cell r="V51">
            <v>0.68060049019607816</v>
          </cell>
          <cell r="W51">
            <v>1.0161365185903785E-3</v>
          </cell>
          <cell r="X51">
            <v>9821.8426902448227</v>
          </cell>
          <cell r="Y51">
            <v>0.88780000000000003</v>
          </cell>
          <cell r="Z51">
            <v>1.3254853826870435E-3</v>
          </cell>
          <cell r="AA51">
            <v>9782.1250145649028</v>
          </cell>
          <cell r="AB51">
            <v>0.892625</v>
          </cell>
          <cell r="AC51">
            <v>1.3326891075929512E-3</v>
          </cell>
          <cell r="AD51">
            <v>9779.4189052491765</v>
          </cell>
          <cell r="AE51">
            <v>0.85100000000000009</v>
          </cell>
          <cell r="AF51">
            <v>1.270542983404679E-3</v>
          </cell>
          <cell r="AG51">
            <v>9788.4040881759174</v>
          </cell>
          <cell r="AH51">
            <v>0.65322931372548998</v>
          </cell>
          <cell r="AI51">
            <v>9.7527135265355457E-4</v>
          </cell>
          <cell r="AJ51">
            <v>9827.6464402827769</v>
          </cell>
          <cell r="AK51">
            <v>0.65677947303921547</v>
          </cell>
          <cell r="AL51">
            <v>9.8057174043971514E-4</v>
          </cell>
          <cell r="AM51">
            <v>9825.7714494773591</v>
          </cell>
          <cell r="AN51">
            <v>0.62615245098039196</v>
          </cell>
          <cell r="AO51">
            <v>9.3484559710314819E-4</v>
          </cell>
          <cell r="AP51">
            <v>9832.0613475288446</v>
          </cell>
          <cell r="AQ51">
            <v>0.82121500000000003</v>
          </cell>
          <cell r="AR51">
            <v>1.2260739789855151E-3</v>
          </cell>
          <cell r="AS51">
            <v>9793.4890284139856</v>
          </cell>
          <cell r="AT51">
            <v>0.60423711519607826</v>
          </cell>
          <cell r="AU51">
            <v>9.0212600120453804E-4</v>
          </cell>
          <cell r="AV51">
            <v>9835.6360465814578</v>
          </cell>
        </row>
        <row r="52">
          <cell r="B52">
            <v>44</v>
          </cell>
          <cell r="C52">
            <v>1.6216470570693338E-3</v>
          </cell>
          <cell r="D52">
            <v>0.73921568627450951</v>
          </cell>
          <cell r="E52">
            <v>1.1987469421865463E-3</v>
          </cell>
          <cell r="F52">
            <v>9801.9675102734855</v>
          </cell>
          <cell r="G52">
            <v>0.96499999999999997</v>
          </cell>
          <cell r="H52">
            <v>1.5648894100719071E-3</v>
          </cell>
          <cell r="I52">
            <v>9752.8601223196056</v>
          </cell>
          <cell r="J52">
            <v>0.92</v>
          </cell>
          <cell r="K52">
            <v>1.4919152925037872E-3</v>
          </cell>
          <cell r="L52">
            <v>9763.2051839786236</v>
          </cell>
          <cell r="M52">
            <v>0.92500000000000004</v>
          </cell>
          <cell r="N52">
            <v>1.5000235277891339E-3</v>
          </cell>
          <cell r="O52">
            <v>9760.3333404412206</v>
          </cell>
          <cell r="P52">
            <v>0.71334313725490162</v>
          </cell>
          <cell r="Q52">
            <v>1.1567907992100169E-3</v>
          </cell>
          <cell r="R52">
            <v>9806.5839206754281</v>
          </cell>
          <cell r="S52">
            <v>0.68007843137254875</v>
          </cell>
          <cell r="T52">
            <v>1.1028471868116225E-3</v>
          </cell>
          <cell r="U52">
            <v>9813.8565975814963</v>
          </cell>
          <cell r="V52">
            <v>0.68377450980392129</v>
          </cell>
          <cell r="W52">
            <v>1.1088409215225554E-3</v>
          </cell>
          <cell r="X52">
            <v>9811.8623572074157</v>
          </cell>
          <cell r="Y52">
            <v>0.88780000000000003</v>
          </cell>
          <cell r="Z52">
            <v>1.4396982572661547E-3</v>
          </cell>
          <cell r="AA52">
            <v>9769.1589508464804</v>
          </cell>
          <cell r="AB52">
            <v>0.892625</v>
          </cell>
          <cell r="AC52">
            <v>1.4475227043165141E-3</v>
          </cell>
          <cell r="AD52">
            <v>9766.3859801955623</v>
          </cell>
          <cell r="AE52">
            <v>0.85100000000000009</v>
          </cell>
          <cell r="AF52">
            <v>1.3800216455660032E-3</v>
          </cell>
          <cell r="AG52">
            <v>9775.9675000429561</v>
          </cell>
          <cell r="AH52">
            <v>0.6562756862745095</v>
          </cell>
          <cell r="AI52">
            <v>1.0642475352732157E-3</v>
          </cell>
          <cell r="AJ52">
            <v>9818.0618182455619</v>
          </cell>
          <cell r="AK52">
            <v>0.65984240196078403</v>
          </cell>
          <cell r="AL52">
            <v>1.0700314892692659E-3</v>
          </cell>
          <cell r="AM52">
            <v>9816.1365756659816</v>
          </cell>
          <cell r="AN52">
            <v>0.62907254901960763</v>
          </cell>
          <cell r="AO52">
            <v>1.0201336478007509E-3</v>
          </cell>
          <cell r="AP52">
            <v>9822.8698882676599</v>
          </cell>
          <cell r="AQ52">
            <v>0.82121500000000003</v>
          </cell>
          <cell r="AR52">
            <v>1.3317208879711929E-3</v>
          </cell>
          <cell r="AS52">
            <v>9781.4814863527663</v>
          </cell>
          <cell r="AT52">
            <v>0.60705500980392135</v>
          </cell>
          <cell r="AU52">
            <v>9.8442897012772455E-4</v>
          </cell>
          <cell r="AV52">
            <v>9826.7630635654514</v>
          </cell>
        </row>
        <row r="53">
          <cell r="B53">
            <v>45</v>
          </cell>
          <cell r="C53">
            <v>1.7619084023949639E-3</v>
          </cell>
          <cell r="D53">
            <v>0.7426470588235291</v>
          </cell>
          <cell r="E53">
            <v>1.3084760929550829E-3</v>
          </cell>
          <cell r="F53">
            <v>9790.2174316931323</v>
          </cell>
          <cell r="G53">
            <v>0.96499999999999997</v>
          </cell>
          <cell r="H53">
            <v>1.7002416083111401E-3</v>
          </cell>
          <cell r="I53">
            <v>9737.5979747962756</v>
          </cell>
          <cell r="J53">
            <v>0.92</v>
          </cell>
          <cell r="K53">
            <v>1.6209557302033668E-3</v>
          </cell>
          <cell r="L53">
            <v>9748.6393088607929</v>
          </cell>
          <cell r="M53">
            <v>0.92500000000000004</v>
          </cell>
          <cell r="N53">
            <v>1.6297652722153417E-3</v>
          </cell>
          <cell r="O53">
            <v>9745.6926107914951</v>
          </cell>
          <cell r="P53">
            <v>0.71665441176470557</v>
          </cell>
          <cell r="Q53">
            <v>1.262679429701655E-3</v>
          </cell>
          <cell r="R53">
            <v>9795.2397546243101</v>
          </cell>
          <cell r="S53">
            <v>0.68323529411764683</v>
          </cell>
          <cell r="T53">
            <v>1.2037980055186763E-3</v>
          </cell>
          <cell r="U53">
            <v>9803.0334134410805</v>
          </cell>
          <cell r="V53">
            <v>0.68694852941176443</v>
          </cell>
          <cell r="W53">
            <v>1.2103403859834517E-3</v>
          </cell>
          <cell r="X53">
            <v>9800.9825627093978</v>
          </cell>
          <cell r="Y53">
            <v>0.88780000000000003</v>
          </cell>
          <cell r="Z53">
            <v>1.564222279646249E-3</v>
          </cell>
          <cell r="AA53">
            <v>9755.0943097299896</v>
          </cell>
          <cell r="AB53">
            <v>0.892625</v>
          </cell>
          <cell r="AC53">
            <v>1.5727234876878047E-3</v>
          </cell>
          <cell r="AD53">
            <v>9752.248914750111</v>
          </cell>
          <cell r="AE53">
            <v>0.85100000000000009</v>
          </cell>
          <cell r="AF53">
            <v>1.4993840504381145E-3</v>
          </cell>
          <cell r="AG53">
            <v>9762.4764532865465</v>
          </cell>
          <cell r="AH53">
            <v>0.65932205882352912</v>
          </cell>
          <cell r="AI53">
            <v>1.1616650753255226E-3</v>
          </cell>
          <cell r="AJ53">
            <v>9807.6129701543341</v>
          </cell>
          <cell r="AK53">
            <v>0.66290533088235271</v>
          </cell>
          <cell r="AL53">
            <v>1.1679784724740309E-3</v>
          </cell>
          <cell r="AM53">
            <v>9805.6330004270512</v>
          </cell>
          <cell r="AN53">
            <v>0.6319926470588233</v>
          </cell>
          <cell r="AO53">
            <v>1.1135131551047756E-3</v>
          </cell>
          <cell r="AP53">
            <v>9812.8492481766698</v>
          </cell>
          <cell r="AQ53">
            <v>0.82121500000000003</v>
          </cell>
          <cell r="AR53">
            <v>1.4469056086727802E-3</v>
          </cell>
          <cell r="AS53">
            <v>9768.4552831420879</v>
          </cell>
          <cell r="AT53">
            <v>0.60987290441176445</v>
          </cell>
          <cell r="AU53">
            <v>1.0745401946761085E-3</v>
          </cell>
          <cell r="AV53">
            <v>9817.0893133230966</v>
          </cell>
        </row>
        <row r="54">
          <cell r="B54">
            <v>46</v>
          </cell>
          <cell r="C54">
            <v>1.9113138449047191E-3</v>
          </cell>
          <cell r="D54">
            <v>0.7460784313725487</v>
          </cell>
          <cell r="E54">
            <v>1.4259900352671477E-3</v>
          </cell>
          <cell r="F54">
            <v>9777.4071662389306</v>
          </cell>
          <cell r="G54">
            <v>0.96499999999999997</v>
          </cell>
          <cell r="H54">
            <v>1.8444178603330538E-3</v>
          </cell>
          <cell r="I54">
            <v>9721.0417055545204</v>
          </cell>
          <cell r="J54">
            <v>0.92</v>
          </cell>
          <cell r="K54">
            <v>1.7584087373123415E-3</v>
          </cell>
          <cell r="L54">
            <v>9732.8371961114099</v>
          </cell>
          <cell r="M54">
            <v>0.92500000000000004</v>
          </cell>
          <cell r="N54">
            <v>1.7679653065368651E-3</v>
          </cell>
          <cell r="O54">
            <v>9729.8094194207406</v>
          </cell>
          <cell r="P54">
            <v>0.71996568627450952</v>
          </cell>
          <cell r="Q54">
            <v>1.3760803840327975E-3</v>
          </cell>
          <cell r="R54">
            <v>9782.8715068771489</v>
          </cell>
          <cell r="S54">
            <v>0.6863921568627448</v>
          </cell>
          <cell r="T54">
            <v>1.3119108324457758E-3</v>
          </cell>
          <cell r="U54">
            <v>9791.2325413699473</v>
          </cell>
          <cell r="V54">
            <v>0.69012254901960757</v>
          </cell>
          <cell r="W54">
            <v>1.3190407826221117E-3</v>
          </cell>
          <cell r="X54">
            <v>9789.1200376914312</v>
          </cell>
          <cell r="Y54">
            <v>0.88780000000000003</v>
          </cell>
          <cell r="Z54">
            <v>1.6968644315064098E-3</v>
          </cell>
          <cell r="AA54">
            <v>9739.8351738706588</v>
          </cell>
          <cell r="AB54">
            <v>0.892625</v>
          </cell>
          <cell r="AC54">
            <v>1.7060865208080749E-3</v>
          </cell>
          <cell r="AD54">
            <v>9736.9113238241061</v>
          </cell>
          <cell r="AE54">
            <v>0.85100000000000009</v>
          </cell>
          <cell r="AF54">
            <v>1.6265280820139162E-3</v>
          </cell>
          <cell r="AG54">
            <v>9747.8387517997107</v>
          </cell>
          <cell r="AH54">
            <v>0.66236843137254875</v>
          </cell>
          <cell r="AI54">
            <v>1.2659939533101736E-3</v>
          </cell>
          <cell r="AJ54">
            <v>9796.2198086945955</v>
          </cell>
          <cell r="AK54">
            <v>0.66596825980392138</v>
          </cell>
          <cell r="AL54">
            <v>1.2728743552303378E-3</v>
          </cell>
          <cell r="AM54">
            <v>9794.1802321735704</v>
          </cell>
          <cell r="AN54">
            <v>0.63491274509803897</v>
          </cell>
          <cell r="AO54">
            <v>1.2135175200123428E-3</v>
          </cell>
          <cell r="AP54">
            <v>9801.9225114497658</v>
          </cell>
          <cell r="AQ54">
            <v>0.82121500000000003</v>
          </cell>
          <cell r="AR54">
            <v>1.569599599143429E-3</v>
          </cell>
          <cell r="AS54">
            <v>9754.3212504048406</v>
          </cell>
          <cell r="AT54">
            <v>0.61269079901960766</v>
          </cell>
          <cell r="AU54">
            <v>1.1710444068119108E-3</v>
          </cell>
          <cell r="AV54">
            <v>9806.5404562612057</v>
          </cell>
        </row>
        <row r="55">
          <cell r="B55">
            <v>47</v>
          </cell>
          <cell r="C55">
            <v>2.0862873620994E-3</v>
          </cell>
          <cell r="D55">
            <v>0.7495098039215683</v>
          </cell>
          <cell r="E55">
            <v>1.5636928316911673E-3</v>
          </cell>
          <cell r="F55">
            <v>9763.4646810491249</v>
          </cell>
          <cell r="G55">
            <v>0.96499999999999997</v>
          </cell>
          <cell r="H55">
            <v>2.0132673044259211E-3</v>
          </cell>
          <cell r="I55">
            <v>9703.1120426117523</v>
          </cell>
          <cell r="J55">
            <v>0.92</v>
          </cell>
          <cell r="K55">
            <v>1.9193843731314482E-3</v>
          </cell>
          <cell r="L55">
            <v>9715.722890146928</v>
          </cell>
          <cell r="M55">
            <v>0.92500000000000004</v>
          </cell>
          <cell r="N55">
            <v>1.929815809941945E-3</v>
          </cell>
          <cell r="O55">
            <v>9712.6074539279889</v>
          </cell>
          <cell r="P55">
            <v>0.72327696078431336</v>
          </cell>
          <cell r="Q55">
            <v>1.5089635825819763E-3</v>
          </cell>
          <cell r="R55">
            <v>9769.4094892970224</v>
          </cell>
          <cell r="S55">
            <v>0.68954901960784287</v>
          </cell>
          <cell r="T55">
            <v>1.4385974051558739E-3</v>
          </cell>
          <cell r="U55">
            <v>9778.3873173359279</v>
          </cell>
          <cell r="V55">
            <v>0.6932965686274507</v>
          </cell>
          <cell r="W55">
            <v>1.4464158693143297E-3</v>
          </cell>
          <cell r="X55">
            <v>9776.207789135733</v>
          </cell>
          <cell r="Y55">
            <v>0.88780000000000003</v>
          </cell>
          <cell r="Z55">
            <v>1.8522059200718473E-3</v>
          </cell>
          <cell r="AA55">
            <v>9723.3079939953823</v>
          </cell>
          <cell r="AB55">
            <v>0.892625</v>
          </cell>
          <cell r="AC55">
            <v>1.8622722565939769E-3</v>
          </cell>
          <cell r="AD55">
            <v>9720.2993106602262</v>
          </cell>
          <cell r="AE55">
            <v>0.85100000000000009</v>
          </cell>
          <cell r="AF55">
            <v>1.7754305451465895E-3</v>
          </cell>
          <cell r="AG55">
            <v>9731.9836183309653</v>
          </cell>
          <cell r="AH55">
            <v>0.66541480392156838</v>
          </cell>
          <cell r="AI55">
            <v>1.3882464959754184E-3</v>
          </cell>
          <cell r="AJ55">
            <v>9783.8178536514915</v>
          </cell>
          <cell r="AK55">
            <v>0.66903118872548994</v>
          </cell>
          <cell r="AL55">
            <v>1.3957913138883283E-3</v>
          </cell>
          <cell r="AM55">
            <v>9781.7134713255327</v>
          </cell>
          <cell r="AN55">
            <v>0.63783284313725463</v>
          </cell>
          <cell r="AO55">
            <v>1.3307025997691833E-3</v>
          </cell>
          <cell r="AP55">
            <v>9790.0277067523184</v>
          </cell>
          <cell r="AQ55">
            <v>0.82121500000000003</v>
          </cell>
          <cell r="AR55">
            <v>1.7132904760664587E-3</v>
          </cell>
          <cell r="AS55">
            <v>9739.0108716802897</v>
          </cell>
          <cell r="AT55">
            <v>0.61550869362745075</v>
          </cell>
          <cell r="AU55">
            <v>1.284128008777262E-3</v>
          </cell>
          <cell r="AV55">
            <v>9795.056561909727</v>
          </cell>
        </row>
        <row r="56">
          <cell r="B56">
            <v>48</v>
          </cell>
          <cell r="C56">
            <v>2.2873950669918849E-3</v>
          </cell>
          <cell r="D56">
            <v>0.75294117647058789</v>
          </cell>
          <cell r="E56">
            <v>1.7222739327938891E-3</v>
          </cell>
          <cell r="F56">
            <v>9748.1976213148973</v>
          </cell>
          <cell r="G56">
            <v>0.96499999999999997</v>
          </cell>
          <cell r="H56">
            <v>2.2073362396471687E-3</v>
          </cell>
          <cell r="I56">
            <v>9683.5770843851806</v>
          </cell>
          <cell r="J56">
            <v>0.92</v>
          </cell>
          <cell r="K56">
            <v>2.1044034616325342E-3</v>
          </cell>
          <cell r="L56">
            <v>9697.074683457904</v>
          </cell>
          <cell r="M56">
            <v>0.92500000000000004</v>
          </cell>
          <cell r="N56">
            <v>2.1158404369674938E-3</v>
          </cell>
          <cell r="O56">
            <v>9693.86391050764</v>
          </cell>
          <cell r="P56">
            <v>0.72658823529411731</v>
          </cell>
          <cell r="Q56">
            <v>1.6619943451461029E-3</v>
          </cell>
          <cell r="R56">
            <v>9754.6678061543425</v>
          </cell>
          <cell r="S56">
            <v>0.69270588235294084</v>
          </cell>
          <cell r="T56">
            <v>1.5844920181703778E-3</v>
          </cell>
          <cell r="U56">
            <v>9764.3201547146</v>
          </cell>
          <cell r="V56">
            <v>0.69647058823529384</v>
          </cell>
          <cell r="W56">
            <v>1.5931033878343475E-3</v>
          </cell>
          <cell r="X56">
            <v>9762.0673270478128</v>
          </cell>
          <cell r="Y56">
            <v>0.88780000000000003</v>
          </cell>
          <cell r="Z56">
            <v>2.0307493404753954E-3</v>
          </cell>
          <cell r="AA56">
            <v>9705.2984253662216</v>
          </cell>
          <cell r="AB56">
            <v>0.892625</v>
          </cell>
          <cell r="AC56">
            <v>2.0417860216736311E-3</v>
          </cell>
          <cell r="AD56">
            <v>9702.1974669281935</v>
          </cell>
          <cell r="AE56">
            <v>0.85100000000000009</v>
          </cell>
          <cell r="AF56">
            <v>1.9465732020100943E-3</v>
          </cell>
          <cell r="AG56">
            <v>9714.705157350114</v>
          </cell>
          <cell r="AH56">
            <v>0.668461176470588</v>
          </cell>
          <cell r="AI56">
            <v>1.5290347975344149E-3</v>
          </cell>
          <cell r="AJ56">
            <v>9770.2355027988979</v>
          </cell>
          <cell r="AK56">
            <v>0.67209411764705851</v>
          </cell>
          <cell r="AL56">
            <v>1.5373447692601451E-3</v>
          </cell>
          <cell r="AM56">
            <v>9768.0602406273119</v>
          </cell>
          <cell r="AN56">
            <v>0.6407529411764703</v>
          </cell>
          <cell r="AO56">
            <v>1.4656551168075996E-3</v>
          </cell>
          <cell r="AP56">
            <v>9777.0000914311313</v>
          </cell>
          <cell r="AQ56">
            <v>0.82121500000000003</v>
          </cell>
          <cell r="AR56">
            <v>1.8784431399397408E-3</v>
          </cell>
          <cell r="AS56">
            <v>9722.3251171075317</v>
          </cell>
          <cell r="AT56">
            <v>0.61832658823529396</v>
          </cell>
          <cell r="AU56">
            <v>1.4143571877193338E-3</v>
          </cell>
          <cell r="AV56">
            <v>9782.4784554310208</v>
          </cell>
        </row>
        <row r="57">
          <cell r="B57">
            <v>49</v>
          </cell>
          <cell r="C57">
            <v>2.5005223657887737E-3</v>
          </cell>
          <cell r="D57">
            <v>0.75637254901960749</v>
          </cell>
          <cell r="E57">
            <v>1.891326475692194E-3</v>
          </cell>
          <cell r="F57">
            <v>9731.4085546599836</v>
          </cell>
          <cell r="G57">
            <v>0.96499999999999997</v>
          </cell>
          <cell r="H57">
            <v>2.4130040829861664E-3</v>
          </cell>
          <cell r="I57">
            <v>9662.2021737573996</v>
          </cell>
          <cell r="J57">
            <v>0.92</v>
          </cell>
          <cell r="K57">
            <v>2.300480576525672E-3</v>
          </cell>
          <cell r="L57">
            <v>9676.668125926326</v>
          </cell>
          <cell r="M57">
            <v>0.92500000000000004</v>
          </cell>
          <cell r="N57">
            <v>2.3129831883546156E-3</v>
          </cell>
          <cell r="O57">
            <v>9673.3532412553286</v>
          </cell>
          <cell r="P57">
            <v>0.72989950980392115</v>
          </cell>
          <cell r="Q57">
            <v>1.8251300490429671E-3</v>
          </cell>
          <cell r="R57">
            <v>9738.4556034217348</v>
          </cell>
          <cell r="S57">
            <v>0.69586274509803892</v>
          </cell>
          <cell r="T57">
            <v>1.7400203576368187E-3</v>
          </cell>
          <cell r="U57">
            <v>9748.8486673665957</v>
          </cell>
          <cell r="V57">
            <v>0.69964460784313698</v>
          </cell>
          <cell r="W57">
            <v>1.7494769900152796E-3</v>
          </cell>
          <cell r="X57">
            <v>9746.5153445168253</v>
          </cell>
          <cell r="Y57">
            <v>0.88780000000000003</v>
          </cell>
          <cell r="Z57">
            <v>2.2199637563472732E-3</v>
          </cell>
          <cell r="AA57">
            <v>9685.5893969897916</v>
          </cell>
          <cell r="AB57">
            <v>0.892625</v>
          </cell>
          <cell r="AC57">
            <v>2.2320287767622041E-3</v>
          </cell>
          <cell r="AD57">
            <v>9682.3876557607018</v>
          </cell>
          <cell r="AE57">
            <v>0.85100000000000009</v>
          </cell>
          <cell r="AF57">
            <v>2.1279445332862464E-3</v>
          </cell>
          <cell r="AG57">
            <v>9695.7947726253878</v>
          </cell>
          <cell r="AH57">
            <v>0.67150754901960752</v>
          </cell>
          <cell r="AI57">
            <v>1.6791196451195298E-3</v>
          </cell>
          <cell r="AJ57">
            <v>9755.2964727350118</v>
          </cell>
          <cell r="AK57">
            <v>0.67515704656862707</v>
          </cell>
          <cell r="AL57">
            <v>1.6882452953647445E-3</v>
          </cell>
          <cell r="AM57">
            <v>9753.0433643105662</v>
          </cell>
          <cell r="AN57">
            <v>0.64367303921568608</v>
          </cell>
          <cell r="AO57">
            <v>1.6095188308140574E-3</v>
          </cell>
          <cell r="AP57">
            <v>9762.6703812200958</v>
          </cell>
          <cell r="AQ57">
            <v>0.82121500000000003</v>
          </cell>
          <cell r="AR57">
            <v>2.0534664746212276E-3</v>
          </cell>
          <cell r="AS57">
            <v>9704.0622821870365</v>
          </cell>
          <cell r="AT57">
            <v>0.62114448284313695</v>
          </cell>
          <cell r="AU57">
            <v>1.5531856717355651E-3</v>
          </cell>
          <cell r="AV57">
            <v>9768.6425367138727</v>
          </cell>
        </row>
        <row r="58">
          <cell r="B58">
            <v>50</v>
          </cell>
          <cell r="C58">
            <v>2.7340630123097688E-3</v>
          </cell>
          <cell r="D58">
            <v>0.75980392156862708</v>
          </cell>
          <cell r="E58">
            <v>2.0773517985686958E-3</v>
          </cell>
          <cell r="F58">
            <v>9713.0032840147778</v>
          </cell>
          <cell r="G58">
            <v>0.96499999999999997</v>
          </cell>
          <cell r="H58">
            <v>2.6383708068789266E-3</v>
          </cell>
          <cell r="I58">
            <v>9638.8872404614849</v>
          </cell>
          <cell r="J58">
            <v>0.93</v>
          </cell>
          <cell r="K58">
            <v>2.542678601448085E-3</v>
          </cell>
          <cell r="L58">
            <v>9654.4071388571483</v>
          </cell>
          <cell r="M58">
            <v>0.92500000000000004</v>
          </cell>
          <cell r="N58">
            <v>2.5290082863865361E-3</v>
          </cell>
          <cell r="O58">
            <v>9650.9789378332898</v>
          </cell>
          <cell r="P58">
            <v>0.73321078431372511</v>
          </cell>
          <cell r="Q58">
            <v>2.0046444856187916E-3</v>
          </cell>
          <cell r="R58">
            <v>9720.6816554686593</v>
          </cell>
          <cell r="S58">
            <v>0.70661764705882324</v>
          </cell>
          <cell r="T58">
            <v>1.9319371726688873E-3</v>
          </cell>
          <cell r="U58">
            <v>9731.8854722218566</v>
          </cell>
          <cell r="V58">
            <v>0.70281862745098012</v>
          </cell>
          <cell r="W58">
            <v>1.9215504136760439E-3</v>
          </cell>
          <cell r="X58">
            <v>9729.4640401887627</v>
          </cell>
          <cell r="Y58">
            <v>0.89744999999999997</v>
          </cell>
          <cell r="Z58">
            <v>2.453684850397402E-3</v>
          </cell>
          <cell r="AA58">
            <v>9664.0877395696134</v>
          </cell>
          <cell r="AB58">
            <v>0.892625</v>
          </cell>
          <cell r="AC58">
            <v>2.4404929963630076E-3</v>
          </cell>
          <cell r="AD58">
            <v>9660.7762878852773</v>
          </cell>
          <cell r="AE58">
            <v>0.86025000000000007</v>
          </cell>
          <cell r="AF58">
            <v>2.351977706339479E-3</v>
          </cell>
          <cell r="AG58">
            <v>9675.1626591431141</v>
          </cell>
          <cell r="AH58">
            <v>0.68188602941176435</v>
          </cell>
          <cell r="AI58">
            <v>1.864319371625476E-3</v>
          </cell>
          <cell r="AJ58">
            <v>9738.9161627836766</v>
          </cell>
          <cell r="AK58">
            <v>0.67821997549019575</v>
          </cell>
          <cell r="AL58">
            <v>1.8542961491973822E-3</v>
          </cell>
          <cell r="AM58">
            <v>9736.5778347352807</v>
          </cell>
          <cell r="AN58">
            <v>0.65362132352941149</v>
          </cell>
          <cell r="AO58">
            <v>1.7870418847187207E-3</v>
          </cell>
          <cell r="AP58">
            <v>9746.9571794024905</v>
          </cell>
          <cell r="AQ58">
            <v>0.83014125000000005</v>
          </cell>
          <cell r="AR58">
            <v>2.2696584866175968E-3</v>
          </cell>
          <cell r="AS58">
            <v>9684.1353156229288</v>
          </cell>
          <cell r="AT58">
            <v>0.63074457720588206</v>
          </cell>
          <cell r="AU58">
            <v>1.7244954187535654E-3</v>
          </cell>
          <cell r="AV58">
            <v>9753.4700210935425</v>
          </cell>
        </row>
        <row r="59">
          <cell r="B59">
            <v>51</v>
          </cell>
          <cell r="C59">
            <v>2.9843975586482403E-3</v>
          </cell>
          <cell r="D59">
            <v>0.76323529411764668</v>
          </cell>
          <cell r="E59">
            <v>2.2777975484388762E-3</v>
          </cell>
          <cell r="F59">
            <v>9692.8259591732258</v>
          </cell>
          <cell r="G59">
            <v>0.96499999999999997</v>
          </cell>
          <cell r="H59">
            <v>2.8799436440955519E-3</v>
          </cell>
          <cell r="I59">
            <v>9613.4562817554543</v>
          </cell>
          <cell r="J59">
            <v>0.93</v>
          </cell>
          <cell r="K59">
            <v>2.7754897295428635E-3</v>
          </cell>
          <cell r="L59">
            <v>9629.8590844155078</v>
          </cell>
          <cell r="M59">
            <v>0.92500000000000004</v>
          </cell>
          <cell r="N59">
            <v>2.7605677417496225E-3</v>
          </cell>
          <cell r="O59">
            <v>9626.5715321277676</v>
          </cell>
          <cell r="P59">
            <v>0.73652205882352906</v>
          </cell>
          <cell r="Q59">
            <v>2.1980746342435157E-3</v>
          </cell>
          <cell r="R59">
            <v>9701.1951445915693</v>
          </cell>
          <cell r="S59">
            <v>0.70980882352941144</v>
          </cell>
          <cell r="T59">
            <v>2.1183517200481553E-3</v>
          </cell>
          <cell r="U59">
            <v>9713.0840809179153</v>
          </cell>
          <cell r="V59">
            <v>0.70599264705882325</v>
          </cell>
          <cell r="W59">
            <v>2.1069627323059606E-3</v>
          </cell>
          <cell r="X59">
            <v>9710.7683845374922</v>
          </cell>
          <cell r="Y59">
            <v>0.89744999999999997</v>
          </cell>
          <cell r="Z59">
            <v>2.6783475890088631E-3</v>
          </cell>
          <cell r="AA59">
            <v>9640.3751138901207</v>
          </cell>
          <cell r="AB59">
            <v>0.892625</v>
          </cell>
          <cell r="AC59">
            <v>2.6639478707883853E-3</v>
          </cell>
          <cell r="AD59">
            <v>9637.1992310152636</v>
          </cell>
          <cell r="AE59">
            <v>0.86025000000000007</v>
          </cell>
          <cell r="AF59">
            <v>2.5673279998271489E-3</v>
          </cell>
          <cell r="AG59">
            <v>9652.4068922636015</v>
          </cell>
          <cell r="AH59">
            <v>0.68496551470588207</v>
          </cell>
          <cell r="AI59">
            <v>2.0442094098464697E-3</v>
          </cell>
          <cell r="AJ59">
            <v>9720.7597127227618</v>
          </cell>
          <cell r="AK59">
            <v>0.68128290441176442</v>
          </cell>
          <cell r="AL59">
            <v>2.033219036675252E-3</v>
          </cell>
          <cell r="AM59">
            <v>9718.5233359499707</v>
          </cell>
          <cell r="AN59">
            <v>0.65657316176470559</v>
          </cell>
          <cell r="AO59">
            <v>1.9594753410445433E-3</v>
          </cell>
          <cell r="AP59">
            <v>9729.5389586743386</v>
          </cell>
          <cell r="AQ59">
            <v>0.83014125000000005</v>
          </cell>
          <cell r="AR59">
            <v>2.4774715198331988E-3</v>
          </cell>
          <cell r="AS59">
            <v>9662.1556357182708</v>
          </cell>
          <cell r="AT59">
            <v>0.63359310110294098</v>
          </cell>
          <cell r="AU59">
            <v>1.8908937041079846E-3</v>
          </cell>
          <cell r="AV59">
            <v>9736.6502067252168</v>
          </cell>
        </row>
        <row r="60">
          <cell r="B60">
            <v>52</v>
          </cell>
          <cell r="C60">
            <v>3.2725879127495747E-3</v>
          </cell>
          <cell r="D60">
            <v>0.76666666666666627</v>
          </cell>
          <cell r="E60">
            <v>2.5089840664413391E-3</v>
          </cell>
          <cell r="F60">
            <v>9670.7476639659762</v>
          </cell>
          <cell r="G60">
            <v>0.96499999999999997</v>
          </cell>
          <cell r="H60">
            <v>3.1580473358033393E-3</v>
          </cell>
          <cell r="I60">
            <v>9585.7700694390223</v>
          </cell>
          <cell r="J60">
            <v>0.93</v>
          </cell>
          <cell r="K60">
            <v>3.0435067588571044E-3</v>
          </cell>
          <cell r="L60">
            <v>9603.1315094297679</v>
          </cell>
          <cell r="M60">
            <v>0.92500000000000004</v>
          </cell>
          <cell r="N60">
            <v>3.0271438192933566E-3</v>
          </cell>
          <cell r="O60">
            <v>9599.9967292925303</v>
          </cell>
          <cell r="P60">
            <v>0.7398333333333329</v>
          </cell>
          <cell r="Q60">
            <v>2.4211696241158921E-3</v>
          </cell>
          <cell r="R60">
            <v>9679.8711936223972</v>
          </cell>
          <cell r="S60">
            <v>0.71299999999999963</v>
          </cell>
          <cell r="T60">
            <v>2.3333551817904456E-3</v>
          </cell>
          <cell r="U60">
            <v>9692.5083525481314</v>
          </cell>
          <cell r="V60">
            <v>0.70916666666666639</v>
          </cell>
          <cell r="W60">
            <v>2.3208102614582391E-3</v>
          </cell>
          <cell r="X60">
            <v>9690.3081574492171</v>
          </cell>
          <cell r="Y60">
            <v>0.89744999999999997</v>
          </cell>
          <cell r="Z60">
            <v>2.9369840222971057E-3</v>
          </cell>
          <cell r="AA60">
            <v>9614.5548384466929</v>
          </cell>
          <cell r="AB60">
            <v>0.892625</v>
          </cell>
          <cell r="AC60">
            <v>2.9211937856180891E-3</v>
          </cell>
          <cell r="AD60">
            <v>9611.5262346434374</v>
          </cell>
          <cell r="AE60">
            <v>0.86025000000000007</v>
          </cell>
          <cell r="AF60">
            <v>2.8152437519428216E-3</v>
          </cell>
          <cell r="AG60">
            <v>9627.6259977833688</v>
          </cell>
          <cell r="AH60">
            <v>0.68804499999999968</v>
          </cell>
          <cell r="AI60">
            <v>2.2516877504277803E-3</v>
          </cell>
          <cell r="AJ60">
            <v>9700.8884442471572</v>
          </cell>
          <cell r="AK60">
            <v>0.68434583333333299</v>
          </cell>
          <cell r="AL60">
            <v>2.2395819023072003E-3</v>
          </cell>
          <cell r="AM60">
            <v>9698.7634492949437</v>
          </cell>
          <cell r="AN60">
            <v>0.65952499999999969</v>
          </cell>
          <cell r="AO60">
            <v>2.1583535431561624E-3</v>
          </cell>
          <cell r="AP60">
            <v>9710.4741670050844</v>
          </cell>
          <cell r="AQ60">
            <v>0.83014125000000005</v>
          </cell>
          <cell r="AR60">
            <v>2.7167102206248229E-3</v>
          </cell>
          <cell r="AS60">
            <v>9638.2179203105825</v>
          </cell>
          <cell r="AT60">
            <v>0.63644162499999979</v>
          </cell>
          <cell r="AU60">
            <v>2.082811169145697E-3</v>
          </cell>
          <cell r="AV60">
            <v>9718.2392361502189</v>
          </cell>
        </row>
        <row r="61">
          <cell r="B61">
            <v>53</v>
          </cell>
          <cell r="C61">
            <v>3.6015572668165862E-3</v>
          </cell>
          <cell r="D61">
            <v>0.77009803921568587</v>
          </cell>
          <cell r="E61">
            <v>2.7735521892984579E-3</v>
          </cell>
          <cell r="F61">
            <v>9646.4839121665118</v>
          </cell>
          <cell r="G61">
            <v>0.96499999999999997</v>
          </cell>
          <cell r="H61">
            <v>3.4755027624780058E-3</v>
          </cell>
          <cell r="I61">
            <v>9555.4977538096064</v>
          </cell>
          <cell r="J61">
            <v>0.93</v>
          </cell>
          <cell r="K61">
            <v>3.3494482581394253E-3</v>
          </cell>
          <cell r="L61">
            <v>9573.9043137746248</v>
          </cell>
          <cell r="M61">
            <v>0.92500000000000004</v>
          </cell>
          <cell r="N61">
            <v>3.3314404718053424E-3</v>
          </cell>
          <cell r="O61">
            <v>9570.9361585282168</v>
          </cell>
          <cell r="P61">
            <v>0.74314460784313685</v>
          </cell>
          <cell r="Q61">
            <v>2.6764778626730116E-3</v>
          </cell>
          <cell r="R61">
            <v>9656.4345835230451</v>
          </cell>
          <cell r="S61">
            <v>0.71619117647058794</v>
          </cell>
          <cell r="T61">
            <v>2.5794035360475662E-3</v>
          </cell>
          <cell r="U61">
            <v>9669.8922879591664</v>
          </cell>
          <cell r="V61">
            <v>0.71234068627450942</v>
          </cell>
          <cell r="W61">
            <v>2.5655357751010735E-3</v>
          </cell>
          <cell r="X61">
            <v>9667.8187908407162</v>
          </cell>
          <cell r="Y61">
            <v>0.89744999999999997</v>
          </cell>
          <cell r="Z61">
            <v>3.2322175691045451E-3</v>
          </cell>
          <cell r="AA61">
            <v>9586.3170445046744</v>
          </cell>
          <cell r="AB61">
            <v>0.892625</v>
          </cell>
          <cell r="AC61">
            <v>3.2148400552921555E-3</v>
          </cell>
          <cell r="AD61">
            <v>9583.449103936493</v>
          </cell>
          <cell r="AE61">
            <v>0.86025000000000007</v>
          </cell>
          <cell r="AF61">
            <v>3.0982396387789686E-3</v>
          </cell>
          <cell r="AG61">
            <v>9600.5218838470664</v>
          </cell>
          <cell r="AH61">
            <v>0.6911244852941173</v>
          </cell>
          <cell r="AI61">
            <v>2.4891244122859008E-3</v>
          </cell>
          <cell r="AJ61">
            <v>9679.0450725689789</v>
          </cell>
          <cell r="AK61">
            <v>0.68740876225490166</v>
          </cell>
          <cell r="AL61">
            <v>2.4757420229725362E-3</v>
          </cell>
          <cell r="AM61">
            <v>9677.0422741991442</v>
          </cell>
          <cell r="AN61">
            <v>0.66247683823529391</v>
          </cell>
          <cell r="AO61">
            <v>2.3859482708439989E-3</v>
          </cell>
          <cell r="AP61">
            <v>9689.5155306810029</v>
          </cell>
          <cell r="AQ61">
            <v>0.83014125000000005</v>
          </cell>
          <cell r="AR61">
            <v>2.9898012514217045E-3</v>
          </cell>
          <cell r="AS61">
            <v>9612.033675177865</v>
          </cell>
          <cell r="AT61">
            <v>0.63929014889705849</v>
          </cell>
          <cell r="AU61">
            <v>2.3024400813644584E-3</v>
          </cell>
          <cell r="AV61">
            <v>9697.9979789247354</v>
          </cell>
        </row>
        <row r="62">
          <cell r="B62">
            <v>54</v>
          </cell>
          <cell r="C62">
            <v>3.9643401135750836E-3</v>
          </cell>
          <cell r="D62">
            <v>0.77352941176470547</v>
          </cell>
          <cell r="E62">
            <v>3.0665336760889602E-3</v>
          </cell>
          <cell r="F62">
            <v>9619.7288855928909</v>
          </cell>
          <cell r="G62">
            <v>0.96499999999999997</v>
          </cell>
          <cell r="H62">
            <v>3.8255882095999554E-3</v>
          </cell>
          <cell r="I62">
            <v>9522.287594969388</v>
          </cell>
          <cell r="J62">
            <v>0.93</v>
          </cell>
          <cell r="K62">
            <v>3.6868363056248277E-3</v>
          </cell>
          <cell r="L62">
            <v>9541.8370166472596</v>
          </cell>
          <cell r="M62">
            <v>0.92500000000000004</v>
          </cell>
          <cell r="N62">
            <v>3.6670146050569526E-3</v>
          </cell>
          <cell r="O62">
            <v>9539.0511544566307</v>
          </cell>
          <cell r="P62">
            <v>0.7464558823529408</v>
          </cell>
          <cell r="Q62">
            <v>2.9592049974258468E-3</v>
          </cell>
          <cell r="R62">
            <v>9630.5893501278952</v>
          </cell>
          <cell r="S62">
            <v>0.71938235294117614</v>
          </cell>
          <cell r="T62">
            <v>2.8518763187627329E-3</v>
          </cell>
          <cell r="U62">
            <v>9644.9497335984051</v>
          </cell>
          <cell r="V62">
            <v>0.71551470588235255</v>
          </cell>
          <cell r="W62">
            <v>2.8365436503822879E-3</v>
          </cell>
          <cell r="X62">
            <v>9643.0156558656199</v>
          </cell>
          <cell r="Y62">
            <v>0.89744999999999997</v>
          </cell>
          <cell r="Z62">
            <v>3.5577970349279587E-3</v>
          </cell>
          <cell r="AA62">
            <v>9555.3319821304194</v>
          </cell>
          <cell r="AB62">
            <v>0.892625</v>
          </cell>
          <cell r="AC62">
            <v>3.5386690938799589E-3</v>
          </cell>
          <cell r="AD62">
            <v>9552.6398478893043</v>
          </cell>
          <cell r="AE62">
            <v>0.86025000000000007</v>
          </cell>
          <cell r="AF62">
            <v>3.410323582702966E-3</v>
          </cell>
          <cell r="AG62">
            <v>9570.7771663935673</v>
          </cell>
          <cell r="AH62">
            <v>0.69420397058823502</v>
          </cell>
          <cell r="AI62">
            <v>2.7520606476060376E-3</v>
          </cell>
          <cell r="AJ62">
            <v>9654.9527251912314</v>
          </cell>
          <cell r="AK62">
            <v>0.69047169117647023</v>
          </cell>
          <cell r="AL62">
            <v>2.7372646226189079E-3</v>
          </cell>
          <cell r="AM62">
            <v>9653.0844139828278</v>
          </cell>
          <cell r="AN62">
            <v>0.66542867647058801</v>
          </cell>
          <cell r="AO62">
            <v>2.6379855948555284E-3</v>
          </cell>
          <cell r="AP62">
            <v>9666.3968478552579</v>
          </cell>
          <cell r="AQ62">
            <v>0.83014125000000005</v>
          </cell>
          <cell r="AR62">
            <v>3.2909622573083623E-3</v>
          </cell>
          <cell r="AS62">
            <v>9583.2956048671113</v>
          </cell>
          <cell r="AT62">
            <v>0.6421386727941174</v>
          </cell>
          <cell r="AU62">
            <v>2.5456560990355847E-3</v>
          </cell>
          <cell r="AV62">
            <v>9675.6689196690677</v>
          </cell>
        </row>
        <row r="63">
          <cell r="B63">
            <v>55</v>
          </cell>
          <cell r="C63">
            <v>4.3774921942309145E-3</v>
          </cell>
          <cell r="D63">
            <v>0.77696078431372506</v>
          </cell>
          <cell r="E63">
            <v>3.4011397685568606E-3</v>
          </cell>
          <cell r="F63">
            <v>9590.2296630103738</v>
          </cell>
          <cell r="G63">
            <v>0.96499999999999997</v>
          </cell>
          <cell r="H63">
            <v>4.2242799674328327E-3</v>
          </cell>
          <cell r="I63">
            <v>9485.8592438176529</v>
          </cell>
          <cell r="J63">
            <v>0.93</v>
          </cell>
          <cell r="K63">
            <v>4.0710677406347508E-3</v>
          </cell>
          <cell r="L63">
            <v>9506.6578255119293</v>
          </cell>
          <cell r="M63">
            <v>0.92500000000000004</v>
          </cell>
          <cell r="N63">
            <v>4.0491802796635964E-3</v>
          </cell>
          <cell r="O63">
            <v>9504.0713145548525</v>
          </cell>
          <cell r="P63">
            <v>0.74976715686274464</v>
          </cell>
          <cell r="Q63">
            <v>3.2820998766573705E-3</v>
          </cell>
          <cell r="R63">
            <v>9602.0904619948396</v>
          </cell>
          <cell r="S63">
            <v>0.72257352941176434</v>
          </cell>
          <cell r="T63">
            <v>3.1630599847578805E-3</v>
          </cell>
          <cell r="U63">
            <v>9617.443529857499</v>
          </cell>
          <cell r="V63">
            <v>0.71868872549019569</v>
          </cell>
          <cell r="W63">
            <v>3.146054285915096E-3</v>
          </cell>
          <cell r="X63">
            <v>9615.6628210364361</v>
          </cell>
          <cell r="Y63">
            <v>0.89744999999999997</v>
          </cell>
          <cell r="Z63">
            <v>3.9285803697125341E-3</v>
          </cell>
          <cell r="AA63">
            <v>9521.3360503366439</v>
          </cell>
          <cell r="AB63">
            <v>0.892625</v>
          </cell>
          <cell r="AC63">
            <v>3.9074589698753701E-3</v>
          </cell>
          <cell r="AD63">
            <v>9518.836216494612</v>
          </cell>
          <cell r="AE63">
            <v>0.86025000000000007</v>
          </cell>
          <cell r="AF63">
            <v>3.7657376600871446E-3</v>
          </cell>
          <cell r="AG63">
            <v>9538.1377193182198</v>
          </cell>
          <cell r="AH63">
            <v>0.69728345588235252</v>
          </cell>
          <cell r="AI63">
            <v>3.0523528852913545E-3</v>
          </cell>
          <cell r="AJ63">
            <v>9628.3817097417359</v>
          </cell>
          <cell r="AK63">
            <v>0.69353462009803879</v>
          </cell>
          <cell r="AL63">
            <v>3.0359423859080675E-3</v>
          </cell>
          <cell r="AM63">
            <v>9626.6613675172794</v>
          </cell>
          <cell r="AN63">
            <v>0.668380514705882</v>
          </cell>
          <cell r="AO63">
            <v>2.9258304859010394E-3</v>
          </cell>
          <cell r="AP63">
            <v>9640.8970322164587</v>
          </cell>
          <cell r="AQ63">
            <v>0.83014125000000005</v>
          </cell>
          <cell r="AR63">
            <v>3.6339368419840944E-3</v>
          </cell>
          <cell r="AS63">
            <v>9551.7573407308646</v>
          </cell>
          <cell r="AT63">
            <v>0.6449871966911761</v>
          </cell>
          <cell r="AU63">
            <v>2.8234264188945028E-3</v>
          </cell>
          <cell r="AV63">
            <v>9651.0379940714629</v>
          </cell>
        </row>
        <row r="64">
          <cell r="B64">
            <v>56</v>
          </cell>
          <cell r="C64">
            <v>4.8448471811085919E-3</v>
          </cell>
          <cell r="D64">
            <v>0.78039215686274466</v>
          </cell>
          <cell r="E64">
            <v>3.7808807413357223E-3</v>
          </cell>
          <cell r="F64">
            <v>9557.6119515139162</v>
          </cell>
          <cell r="G64">
            <v>0.96499999999999997</v>
          </cell>
          <cell r="H64">
            <v>4.6752775297697908E-3</v>
          </cell>
          <cell r="I64">
            <v>9445.7883186401068</v>
          </cell>
          <cell r="J64">
            <v>0.93</v>
          </cell>
          <cell r="K64">
            <v>4.5057078784309906E-3</v>
          </cell>
          <cell r="L64">
            <v>9467.9555775172357</v>
          </cell>
          <cell r="M64">
            <v>0.92500000000000004</v>
          </cell>
          <cell r="N64">
            <v>4.4814836425254474E-3</v>
          </cell>
          <cell r="O64">
            <v>9465.5876164114397</v>
          </cell>
          <cell r="P64">
            <v>0.7530784313725486</v>
          </cell>
          <cell r="Q64">
            <v>3.6485499153889722E-3</v>
          </cell>
          <cell r="R64">
            <v>9570.575442073874</v>
          </cell>
          <cell r="S64">
            <v>0.72576470588235253</v>
          </cell>
          <cell r="T64">
            <v>3.516219089442222E-3</v>
          </cell>
          <cell r="U64">
            <v>9587.0229790725389</v>
          </cell>
          <cell r="V64">
            <v>0.72186274509803883</v>
          </cell>
          <cell r="W64">
            <v>3.4973146857355435E-3</v>
          </cell>
          <cell r="X64">
            <v>9585.4114238063994</v>
          </cell>
          <cell r="Y64">
            <v>0.89744999999999997</v>
          </cell>
          <cell r="Z64">
            <v>4.3480081026859053E-3</v>
          </cell>
          <cell r="AA64">
            <v>9483.9307164358543</v>
          </cell>
          <cell r="AB64">
            <v>0.892625</v>
          </cell>
          <cell r="AC64">
            <v>4.3246317150370571E-3</v>
          </cell>
          <cell r="AD64">
            <v>9481.6417545376953</v>
          </cell>
          <cell r="AE64">
            <v>0.86025000000000007</v>
          </cell>
          <cell r="AF64">
            <v>4.1677797875486668E-3</v>
          </cell>
          <cell r="AG64">
            <v>9502.2195949014858</v>
          </cell>
          <cell r="AH64">
            <v>0.70036294117647024</v>
          </cell>
          <cell r="AI64">
            <v>3.3931514213117442E-3</v>
          </cell>
          <cell r="AJ64">
            <v>9598.9924910493191</v>
          </cell>
          <cell r="AK64">
            <v>0.69659754901960746</v>
          </cell>
          <cell r="AL64">
            <v>3.3749086717347995E-3</v>
          </cell>
          <cell r="AM64">
            <v>9597.4353782368489</v>
          </cell>
          <cell r="AN64">
            <v>0.6713323529411761</v>
          </cell>
          <cell r="AO64">
            <v>3.2525026577340552E-3</v>
          </cell>
          <cell r="AP64">
            <v>9612.689401768168</v>
          </cell>
          <cell r="AQ64">
            <v>0.83014125000000005</v>
          </cell>
          <cell r="AR64">
            <v>4.0219074949844631E-3</v>
          </cell>
          <cell r="AS64">
            <v>9517.046857824691</v>
          </cell>
          <cell r="AT64">
            <v>0.64783572058823502</v>
          </cell>
          <cell r="AU64">
            <v>3.1386650647133637E-3</v>
          </cell>
          <cell r="AV64">
            <v>9623.7889984292469</v>
          </cell>
        </row>
        <row r="65">
          <cell r="B65">
            <v>57</v>
          </cell>
          <cell r="C65">
            <v>5.3329610256317318E-3</v>
          </cell>
          <cell r="D65">
            <v>0.78382352941176425</v>
          </cell>
          <cell r="E65">
            <v>4.1801003333260464E-3</v>
          </cell>
          <cell r="F65">
            <v>9521.4757605532759</v>
          </cell>
          <cell r="G65">
            <v>0.96499999999999997</v>
          </cell>
          <cell r="H65">
            <v>5.1463073897346206E-3</v>
          </cell>
          <cell r="I65">
            <v>9401.6266367630069</v>
          </cell>
          <cell r="J65">
            <v>0.93</v>
          </cell>
          <cell r="K65">
            <v>4.9596537538375111E-3</v>
          </cell>
          <cell r="L65">
            <v>9425.2957354789814</v>
          </cell>
          <cell r="M65">
            <v>0.92500000000000004</v>
          </cell>
          <cell r="N65">
            <v>4.9329889487093525E-3</v>
          </cell>
          <cell r="O65">
            <v>9423.1677403415997</v>
          </cell>
          <cell r="P65">
            <v>0.75638970588235244</v>
          </cell>
          <cell r="Q65">
            <v>4.0337968216596345E-3</v>
          </cell>
          <cell r="R65">
            <v>9535.6567198544708</v>
          </cell>
          <cell r="S65">
            <v>0.72895588235294084</v>
          </cell>
          <cell r="T65">
            <v>3.8874933099932235E-3</v>
          </cell>
          <cell r="U65">
            <v>9553.3129058626037</v>
          </cell>
          <cell r="V65">
            <v>0.72503676470588196</v>
          </cell>
          <cell r="W65">
            <v>3.866592808326593E-3</v>
          </cell>
          <cell r="X65">
            <v>9551.8882236651043</v>
          </cell>
          <cell r="Y65">
            <v>0.89744999999999997</v>
          </cell>
          <cell r="Z65">
            <v>4.7860658724531973E-3</v>
          </cell>
          <cell r="AA65">
            <v>9442.6945088354805</v>
          </cell>
          <cell r="AB65">
            <v>0.892625</v>
          </cell>
          <cell r="AC65">
            <v>4.7603343355045249E-3</v>
          </cell>
          <cell r="AD65">
            <v>9440.6371458954018</v>
          </cell>
          <cell r="AE65">
            <v>0.86025000000000007</v>
          </cell>
          <cell r="AF65">
            <v>4.5876797222996974E-3</v>
          </cell>
          <cell r="AG65">
            <v>9462.6164361370065</v>
          </cell>
          <cell r="AH65">
            <v>0.70344242647058786</v>
          </cell>
          <cell r="AI65">
            <v>3.7514310441434601E-3</v>
          </cell>
          <cell r="AJ65">
            <v>9566.4216560351542</v>
          </cell>
          <cell r="AK65">
            <v>0.69966047794117603</v>
          </cell>
          <cell r="AL65">
            <v>3.7312620600351617E-3</v>
          </cell>
          <cell r="AM65">
            <v>9565.0449103524224</v>
          </cell>
          <cell r="AN65">
            <v>0.67428419117647032</v>
          </cell>
          <cell r="AO65">
            <v>3.5959313117437317E-3</v>
          </cell>
          <cell r="AP65">
            <v>9581.4241039409444</v>
          </cell>
          <cell r="AQ65">
            <v>0.83014125000000005</v>
          </cell>
          <cell r="AR65">
            <v>4.4271109320192081E-3</v>
          </cell>
          <cell r="AS65">
            <v>9478.7701757370869</v>
          </cell>
          <cell r="AT65">
            <v>0.65068424448529383</v>
          </cell>
          <cell r="AU65">
            <v>3.470073715832701E-3</v>
          </cell>
          <cell r="AV65">
            <v>9593.5831481097048</v>
          </cell>
        </row>
        <row r="66">
          <cell r="B66">
            <v>58</v>
          </cell>
          <cell r="C66">
            <v>5.8551569937258944E-3</v>
          </cell>
          <cell r="D66">
            <v>0.78725490196078385</v>
          </cell>
          <cell r="E66">
            <v>4.6095010450606768E-3</v>
          </cell>
          <cell r="F66">
            <v>9481.6750365528314</v>
          </cell>
          <cell r="G66">
            <v>0.96499999999999997</v>
          </cell>
          <cell r="H66">
            <v>5.6502264989454877E-3</v>
          </cell>
          <cell r="I66">
            <v>9353.2429761267067</v>
          </cell>
          <cell r="J66">
            <v>0.93</v>
          </cell>
          <cell r="K66">
            <v>5.445296004165082E-3</v>
          </cell>
          <cell r="L66">
            <v>9378.5495321034832</v>
          </cell>
          <cell r="M66">
            <v>0.92500000000000004</v>
          </cell>
          <cell r="N66">
            <v>5.4160202191964523E-3</v>
          </cell>
          <cell r="O66">
            <v>9376.6833580166603</v>
          </cell>
          <cell r="P66">
            <v>0.75970098039215639</v>
          </cell>
          <cell r="Q66">
            <v>4.4481685084835527E-3</v>
          </cell>
          <cell r="R66">
            <v>9497.1918180854846</v>
          </cell>
          <cell r="S66">
            <v>0.73214705882352904</v>
          </cell>
          <cell r="T66">
            <v>4.2868359719064296E-3</v>
          </cell>
          <cell r="U66">
            <v>9516.1744658527896</v>
          </cell>
          <cell r="V66">
            <v>0.7282107843137251</v>
          </cell>
          <cell r="W66">
            <v>4.2637884666811262E-3</v>
          </cell>
          <cell r="X66">
            <v>9514.9549613535419</v>
          </cell>
          <cell r="Y66">
            <v>0.89744999999999997</v>
          </cell>
          <cell r="Z66">
            <v>5.2547106440193041E-3</v>
          </cell>
          <cell r="AA66">
            <v>9397.5011509027408</v>
          </cell>
          <cell r="AB66">
            <v>0.892625</v>
          </cell>
          <cell r="AC66">
            <v>5.2264595115245763E-3</v>
          </cell>
          <cell r="AD66">
            <v>9395.6965567407569</v>
          </cell>
          <cell r="AE66">
            <v>0.86025000000000007</v>
          </cell>
          <cell r="AF66">
            <v>5.0368988038527011E-3</v>
          </cell>
          <cell r="AG66">
            <v>9419.2049825930408</v>
          </cell>
          <cell r="AH66">
            <v>0.70652191176470547</v>
          </cell>
          <cell r="AI66">
            <v>4.1367967128897046E-3</v>
          </cell>
          <cell r="AJ66">
            <v>9530.5338848533374</v>
          </cell>
          <cell r="AK66">
            <v>0.7027234068627447</v>
          </cell>
          <cell r="AL66">
            <v>4.1145558703472871E-3</v>
          </cell>
          <cell r="AM66">
            <v>9529.3552211758924</v>
          </cell>
          <cell r="AN66">
            <v>0.67723602941176442</v>
          </cell>
          <cell r="AO66">
            <v>3.965323274013448E-3</v>
          </cell>
          <cell r="AP66">
            <v>9546.9699609944873</v>
          </cell>
          <cell r="AQ66">
            <v>0.83014125000000005</v>
          </cell>
          <cell r="AR66">
            <v>4.8606073457178565E-3</v>
          </cell>
          <cell r="AS66">
            <v>9436.8066086699837</v>
          </cell>
          <cell r="AT66">
            <v>0.65353276838235264</v>
          </cell>
          <cell r="AU66">
            <v>3.826536959422977E-3</v>
          </cell>
          <cell r="AV66">
            <v>9560.2927073867941</v>
          </cell>
        </row>
        <row r="67">
          <cell r="B67">
            <v>59</v>
          </cell>
          <cell r="C67">
            <v>6.4296690326982008E-3</v>
          </cell>
          <cell r="D67">
            <v>0.79068627450980344</v>
          </cell>
          <cell r="E67">
            <v>5.0838510537951917E-3</v>
          </cell>
          <cell r="F67">
            <v>9437.9692455629156</v>
          </cell>
          <cell r="G67">
            <v>0.96499999999999997</v>
          </cell>
          <cell r="H67">
            <v>6.2046306165537638E-3</v>
          </cell>
          <cell r="I67">
            <v>9300.3950348119197</v>
          </cell>
          <cell r="J67">
            <v>0.93</v>
          </cell>
          <cell r="K67">
            <v>5.9795922004093269E-3</v>
          </cell>
          <cell r="L67">
            <v>9327.480553811456</v>
          </cell>
          <cell r="M67">
            <v>0.92500000000000004</v>
          </cell>
          <cell r="N67">
            <v>5.9474438552458361E-3</v>
          </cell>
          <cell r="O67">
            <v>9325.8990513606404</v>
          </cell>
          <cell r="P67">
            <v>0.76301225490196034</v>
          </cell>
          <cell r="Q67">
            <v>4.90591626691236E-3</v>
          </cell>
          <cell r="R67">
            <v>9454.9467085212491</v>
          </cell>
          <cell r="S67">
            <v>0.73533823529411724</v>
          </cell>
          <cell r="T67">
            <v>4.7279814800295283E-3</v>
          </cell>
          <cell r="U67">
            <v>9475.380186837634</v>
          </cell>
          <cell r="V67">
            <v>0.73138480392156824</v>
          </cell>
          <cell r="W67">
            <v>4.7025622247605526E-3</v>
          </cell>
          <cell r="X67">
            <v>9474.3852061283324</v>
          </cell>
          <cell r="Y67">
            <v>0.89744999999999997</v>
          </cell>
          <cell r="Z67">
            <v>5.7703064733950005E-3</v>
          </cell>
          <cell r="AA67">
            <v>9348.1200015779086</v>
          </cell>
          <cell r="AB67">
            <v>0.892625</v>
          </cell>
          <cell r="AC67">
            <v>5.7392833203122311E-3</v>
          </cell>
          <cell r="AD67">
            <v>9346.5903291043815</v>
          </cell>
          <cell r="AE67">
            <v>0.86025000000000007</v>
          </cell>
          <cell r="AF67">
            <v>5.5311227853786279E-3</v>
          </cell>
          <cell r="AG67">
            <v>9371.7614002829741</v>
          </cell>
          <cell r="AH67">
            <v>0.70960139705882319</v>
          </cell>
          <cell r="AI67">
            <v>4.5625021282284959E-3</v>
          </cell>
          <cell r="AJ67">
            <v>9491.1080036063922</v>
          </cell>
          <cell r="AK67">
            <v>0.70578633578431338</v>
          </cell>
          <cell r="AL67">
            <v>4.5379725468939341E-3</v>
          </cell>
          <cell r="AM67">
            <v>9490.1461567099796</v>
          </cell>
          <cell r="AN67">
            <v>0.68018786764705852</v>
          </cell>
          <cell r="AO67">
            <v>4.3733828690273148E-3</v>
          </cell>
          <cell r="AP67">
            <v>9509.1131388118483</v>
          </cell>
          <cell r="AQ67">
            <v>0.83014125000000005</v>
          </cell>
          <cell r="AR67">
            <v>5.3375334878903759E-3</v>
          </cell>
          <cell r="AS67">
            <v>9390.9379971477647</v>
          </cell>
          <cell r="AT67">
            <v>0.65638129227941144</v>
          </cell>
          <cell r="AU67">
            <v>4.2203144686113582E-3</v>
          </cell>
          <cell r="AV67">
            <v>9523.7098939990756</v>
          </cell>
        </row>
        <row r="68">
          <cell r="B68">
            <v>60</v>
          </cell>
          <cell r="C68">
            <v>7.1179078212093155E-3</v>
          </cell>
          <cell r="D68">
            <v>0.79411764705882304</v>
          </cell>
          <cell r="E68">
            <v>5.6524562109603353E-3</v>
          </cell>
          <cell r="F68">
            <v>9389.9880156681738</v>
          </cell>
          <cell r="G68">
            <v>0.96499999999999997</v>
          </cell>
          <cell r="H68">
            <v>6.8687810474669896E-3</v>
          </cell>
          <cell r="I68">
            <v>9242.6895190328814</v>
          </cell>
          <cell r="J68">
            <v>0.94</v>
          </cell>
          <cell r="K68">
            <v>6.690833351936756E-3</v>
          </cell>
          <cell r="L68">
            <v>9271.7060238424147</v>
          </cell>
          <cell r="M68">
            <v>0.92500000000000004</v>
          </cell>
          <cell r="N68">
            <v>6.5840647346186174E-3</v>
          </cell>
          <cell r="O68">
            <v>9270.4337903529831</v>
          </cell>
          <cell r="P68">
            <v>0.76632352941176418</v>
          </cell>
          <cell r="Q68">
            <v>5.4546202435767233E-3</v>
          </cell>
          <cell r="R68">
            <v>9408.5615316611256</v>
          </cell>
          <cell r="S68">
            <v>0.74647058823529366</v>
          </cell>
          <cell r="T68">
            <v>5.3133088383027155E-3</v>
          </cell>
          <cell r="U68">
            <v>9430.5807647980273</v>
          </cell>
          <cell r="V68">
            <v>0.73455882352941138</v>
          </cell>
          <cell r="W68">
            <v>5.228521995138311E-3</v>
          </cell>
          <cell r="X68">
            <v>9429.8313201551628</v>
          </cell>
          <cell r="Y68">
            <v>0.90709999999999991</v>
          </cell>
          <cell r="Z68">
            <v>6.4566541846189695E-3</v>
          </cell>
          <cell r="AA68">
            <v>9294.1784842187299</v>
          </cell>
          <cell r="AB68">
            <v>0.892625</v>
          </cell>
          <cell r="AC68">
            <v>6.3536224689069651E-3</v>
          </cell>
          <cell r="AD68">
            <v>9292.9475991267609</v>
          </cell>
          <cell r="AE68">
            <v>0.86949999999999994</v>
          </cell>
          <cell r="AF68">
            <v>6.1890208505414991E-3</v>
          </cell>
          <cell r="AG68">
            <v>9319.9250372627375</v>
          </cell>
          <cell r="AH68">
            <v>0.7203441176470583</v>
          </cell>
          <cell r="AI68">
            <v>5.1273430289621195E-3</v>
          </cell>
          <cell r="AJ68">
            <v>9447.8048031406906</v>
          </cell>
          <cell r="AK68">
            <v>0.70884926470588194</v>
          </cell>
          <cell r="AL68">
            <v>5.0455237253084692E-3</v>
          </cell>
          <cell r="AM68">
            <v>9447.0801339848185</v>
          </cell>
          <cell r="AN68">
            <v>0.6904852941176467</v>
          </cell>
          <cell r="AO68">
            <v>4.9148106754300118E-3</v>
          </cell>
          <cell r="AP68">
            <v>9467.5261463109255</v>
          </cell>
          <cell r="AQ68">
            <v>0.83906749999999997</v>
          </cell>
          <cell r="AR68">
            <v>5.9724051207725474E-3</v>
          </cell>
          <cell r="AS68">
            <v>9340.813551105286</v>
          </cell>
          <cell r="AT68">
            <v>0.66631830882352894</v>
          </cell>
          <cell r="AU68">
            <v>4.7427923017899611E-3</v>
          </cell>
          <cell r="AV68">
            <v>9483.5168433385734</v>
          </cell>
        </row>
        <row r="69">
          <cell r="B69">
            <v>61</v>
          </cell>
          <cell r="C69">
            <v>7.8516776024195427E-3</v>
          </cell>
          <cell r="D69">
            <v>0.79754901960784264</v>
          </cell>
          <cell r="E69">
            <v>6.2620977740865625E-3</v>
          </cell>
          <cell r="F69">
            <v>9336.9115195881677</v>
          </cell>
          <cell r="G69">
            <v>0.96499999999999997</v>
          </cell>
          <cell r="H69">
            <v>7.5768688863348584E-3</v>
          </cell>
          <cell r="I69">
            <v>9179.2035084369254</v>
          </cell>
          <cell r="J69">
            <v>0.94</v>
          </cell>
          <cell r="K69">
            <v>7.3805769462743694E-3</v>
          </cell>
          <cell r="L69">
            <v>9209.6705839487367</v>
          </cell>
          <cell r="M69">
            <v>0.92500000000000004</v>
          </cell>
          <cell r="N69">
            <v>7.2628017822380774E-3</v>
          </cell>
          <cell r="O69">
            <v>9209.3966541593036</v>
          </cell>
          <cell r="P69">
            <v>0.76963480392156813</v>
          </cell>
          <cell r="Q69">
            <v>6.0429243519935331E-3</v>
          </cell>
          <cell r="R69">
            <v>9357.2414014675905</v>
          </cell>
          <cell r="S69">
            <v>0.74969607843137198</v>
          </cell>
          <cell r="T69">
            <v>5.8863719076413679E-3</v>
          </cell>
          <cell r="U69">
            <v>9380.4731766700988</v>
          </cell>
          <cell r="V69">
            <v>0.73773284313725451</v>
          </cell>
          <cell r="W69">
            <v>5.7924404410300712E-3</v>
          </cell>
          <cell r="X69">
            <v>9380.5272396872879</v>
          </cell>
          <cell r="Y69">
            <v>0.90709999999999991</v>
          </cell>
          <cell r="Z69">
            <v>7.1222567531547664E-3</v>
          </cell>
          <cell r="AA69">
            <v>9234.1691878160036</v>
          </cell>
          <cell r="AB69">
            <v>0.892625</v>
          </cell>
          <cell r="AC69">
            <v>7.0086037198597443E-3</v>
          </cell>
          <cell r="AD69">
            <v>9233.9037184585741</v>
          </cell>
          <cell r="AE69">
            <v>0.86949999999999994</v>
          </cell>
          <cell r="AF69">
            <v>6.8270336753037918E-3</v>
          </cell>
          <cell r="AG69">
            <v>9262.243826881635</v>
          </cell>
          <cell r="AH69">
            <v>0.72345671568627401</v>
          </cell>
          <cell r="AI69">
            <v>5.6803488908739206E-3</v>
          </cell>
          <cell r="AJ69">
            <v>9399.3626670443118</v>
          </cell>
          <cell r="AK69">
            <v>0.71191219362745051</v>
          </cell>
          <cell r="AL69">
            <v>5.5897050255940177E-3</v>
          </cell>
          <cell r="AM69">
            <v>9399.4146670339087</v>
          </cell>
          <cell r="AN69">
            <v>0.69346887254901912</v>
          </cell>
          <cell r="AO69">
            <v>5.4448940145682655E-3</v>
          </cell>
          <cell r="AP69">
            <v>9420.995047737124</v>
          </cell>
          <cell r="AQ69">
            <v>0.83906749999999997</v>
          </cell>
          <cell r="AR69">
            <v>6.5880874966681591E-3</v>
          </cell>
          <cell r="AS69">
            <v>9285.0264284204823</v>
          </cell>
          <cell r="AT69">
            <v>0.66919746200980346</v>
          </cell>
          <cell r="AU69">
            <v>5.2543227240583763E-3</v>
          </cell>
          <cell r="AV69">
            <v>9438.5384926600909</v>
          </cell>
        </row>
        <row r="70">
          <cell r="B70">
            <v>62</v>
          </cell>
          <cell r="C70">
            <v>8.5816399176196437E-3</v>
          </cell>
          <cell r="D70">
            <v>0.80098039215686223</v>
          </cell>
          <cell r="E70">
            <v>6.873725306563965E-3</v>
          </cell>
          <cell r="F70">
            <v>9278.4428667445118</v>
          </cell>
          <cell r="G70">
            <v>0.96499999999999997</v>
          </cell>
          <cell r="H70">
            <v>8.2812825205029559E-3</v>
          </cell>
          <cell r="I70">
            <v>9109.6538869725136</v>
          </cell>
          <cell r="J70">
            <v>0.94</v>
          </cell>
          <cell r="K70">
            <v>8.0667415225624643E-3</v>
          </cell>
          <cell r="L70">
            <v>9141.6979015540637</v>
          </cell>
          <cell r="M70">
            <v>0.92500000000000004</v>
          </cell>
          <cell r="N70">
            <v>7.9380169237981708E-3</v>
          </cell>
          <cell r="O70">
            <v>9142.5106317261379</v>
          </cell>
          <cell r="P70">
            <v>0.77294607843137197</v>
          </cell>
          <cell r="Q70">
            <v>6.6331449208342254E-3</v>
          </cell>
          <cell r="R70">
            <v>9300.6962995351805</v>
          </cell>
          <cell r="S70">
            <v>0.75292156862745041</v>
          </cell>
          <cell r="T70">
            <v>6.4613017881701264E-3</v>
          </cell>
          <cell r="U70">
            <v>9325.2562228825645</v>
          </cell>
          <cell r="V70">
            <v>0.74090686274509765</v>
          </cell>
          <cell r="W70">
            <v>6.3581959085716681E-3</v>
          </cell>
          <cell r="X70">
            <v>9326.1910943459388</v>
          </cell>
          <cell r="Y70">
            <v>0.90709999999999991</v>
          </cell>
          <cell r="Z70">
            <v>7.7844055692727777E-3</v>
          </cell>
          <cell r="AA70">
            <v>9168.4010639583066</v>
          </cell>
          <cell r="AB70">
            <v>0.892625</v>
          </cell>
          <cell r="AC70">
            <v>7.6601863314652349E-3</v>
          </cell>
          <cell r="AD70">
            <v>9169.1869465085583</v>
          </cell>
          <cell r="AE70">
            <v>0.86949999999999994</v>
          </cell>
          <cell r="AF70">
            <v>7.4617359083702798E-3</v>
          </cell>
          <cell r="AG70">
            <v>9199.0101763666389</v>
          </cell>
          <cell r="AH70">
            <v>0.72656931372548961</v>
          </cell>
          <cell r="AI70">
            <v>6.2351562255841715E-3</v>
          </cell>
          <cell r="AJ70">
            <v>9345.9710077436448</v>
          </cell>
          <cell r="AK70">
            <v>0.71497512254901907</v>
          </cell>
          <cell r="AL70">
            <v>6.1356590517716589E-3</v>
          </cell>
          <cell r="AM70">
            <v>9346.8747116319482</v>
          </cell>
          <cell r="AN70">
            <v>0.69645245098039166</v>
          </cell>
          <cell r="AO70">
            <v>5.9767041540573669E-3</v>
          </cell>
          <cell r="AP70">
            <v>9369.6987281904221</v>
          </cell>
          <cell r="AQ70">
            <v>0.83906749999999997</v>
          </cell>
          <cell r="AR70">
            <v>7.20057515157732E-3</v>
          </cell>
          <cell r="AS70">
            <v>9223.855861901171</v>
          </cell>
          <cell r="AT70">
            <v>0.67207661519607786</v>
          </cell>
          <cell r="AU70">
            <v>5.7675195086653586E-3</v>
          </cell>
          <cell r="AV70">
            <v>9388.9453653762084</v>
          </cell>
        </row>
        <row r="71">
          <cell r="B71">
            <v>63</v>
          </cell>
          <cell r="C71">
            <v>9.385452062999183E-3</v>
          </cell>
          <cell r="D71">
            <v>0.80441176470588183</v>
          </cell>
          <cell r="E71">
            <v>7.5497680565596321E-3</v>
          </cell>
          <cell r="F71">
            <v>9214.6653992058618</v>
          </cell>
          <cell r="G71">
            <v>0.96499999999999997</v>
          </cell>
          <cell r="H71">
            <v>9.0569612407942115E-3</v>
          </cell>
          <cell r="I71">
            <v>9034.2142694704962</v>
          </cell>
          <cell r="J71">
            <v>0.94</v>
          </cell>
          <cell r="K71">
            <v>8.8223249392192313E-3</v>
          </cell>
          <cell r="L71">
            <v>9067.9541875048744</v>
          </cell>
          <cell r="M71">
            <v>0.92500000000000004</v>
          </cell>
          <cell r="N71">
            <v>8.6815431582742443E-3</v>
          </cell>
          <cell r="O71">
            <v>9069.937227605491</v>
          </cell>
          <cell r="P71">
            <v>0.77625735294117593</v>
          </cell>
          <cell r="Q71">
            <v>7.2855261745800445E-3</v>
          </cell>
          <cell r="R71">
            <v>9239.0034331156967</v>
          </cell>
          <cell r="S71">
            <v>0.75614705882352884</v>
          </cell>
          <cell r="T71">
            <v>7.0967819731660537E-3</v>
          </cell>
          <cell r="U71">
            <v>9265.0029281745083</v>
          </cell>
          <cell r="V71">
            <v>0.74408088235294068</v>
          </cell>
          <cell r="W71">
            <v>6.9835354523176598E-3</v>
          </cell>
          <cell r="X71">
            <v>9266.8933442873113</v>
          </cell>
          <cell r="Y71">
            <v>0.90709999999999991</v>
          </cell>
          <cell r="Z71">
            <v>8.5135435663465583E-3</v>
          </cell>
          <cell r="AA71">
            <v>9097.0305116547042</v>
          </cell>
          <cell r="AB71">
            <v>0.892625</v>
          </cell>
          <cell r="AC71">
            <v>8.3776891477346464E-3</v>
          </cell>
          <cell r="AD71">
            <v>9098.9492659902644</v>
          </cell>
          <cell r="AE71">
            <v>0.86949999999999994</v>
          </cell>
          <cell r="AF71">
            <v>8.160650568777789E-3</v>
          </cell>
          <cell r="AG71">
            <v>9130.3695918121794</v>
          </cell>
          <cell r="AH71">
            <v>0.72968191176470532</v>
          </cell>
          <cell r="AI71">
            <v>6.8483946041052414E-3</v>
          </cell>
          <cell r="AJ71">
            <v>9287.6974184305836</v>
          </cell>
          <cell r="AK71">
            <v>0.71803805147058775</v>
          </cell>
          <cell r="AL71">
            <v>6.7391117114865414E-3</v>
          </cell>
          <cell r="AM71">
            <v>9289.5254752017481</v>
          </cell>
          <cell r="AN71">
            <v>0.69943602941176419</v>
          </cell>
          <cell r="AO71">
            <v>6.5645233251785994E-3</v>
          </cell>
          <cell r="AP71">
            <v>9313.6988108793812</v>
          </cell>
          <cell r="AQ71">
            <v>0.83906749999999997</v>
          </cell>
          <cell r="AR71">
            <v>7.8750277988705666E-3</v>
          </cell>
          <cell r="AS71">
            <v>9157.4387945802337</v>
          </cell>
          <cell r="AT71">
            <v>0.67495576838235249</v>
          </cell>
          <cell r="AU71">
            <v>6.3347650087973491E-3</v>
          </cell>
          <cell r="AV71">
            <v>9334.7944398156069</v>
          </cell>
        </row>
        <row r="72">
          <cell r="B72">
            <v>64</v>
          </cell>
          <cell r="C72">
            <v>1.024064571904533E-2</v>
          </cell>
          <cell r="D72">
            <v>0.80784313725490142</v>
          </cell>
          <cell r="E72">
            <v>8.2728353651895549E-3</v>
          </cell>
          <cell r="F72">
            <v>9145.0968127230517</v>
          </cell>
          <cell r="G72">
            <v>0.96499999999999997</v>
          </cell>
          <cell r="H72">
            <v>9.8822231188787427E-3</v>
          </cell>
          <cell r="I72">
            <v>8952.3917409908718</v>
          </cell>
          <cell r="J72">
            <v>0.94</v>
          </cell>
          <cell r="K72">
            <v>9.6262069759026087E-3</v>
          </cell>
          <cell r="L72">
            <v>8987.9537491287538</v>
          </cell>
          <cell r="M72">
            <v>0.92500000000000004</v>
          </cell>
          <cell r="N72">
            <v>9.4725972901169297E-3</v>
          </cell>
          <cell r="O72">
            <v>8991.1961761211951</v>
          </cell>
          <cell r="P72">
            <v>0.77956862745097988</v>
          </cell>
          <cell r="Q72">
            <v>7.9832861274079202E-3</v>
          </cell>
          <cell r="R72">
            <v>9171.692431776697</v>
          </cell>
          <cell r="S72">
            <v>0.75937254901960727</v>
          </cell>
          <cell r="T72">
            <v>7.7764652432781812E-3</v>
          </cell>
          <cell r="U72">
            <v>9199.2512224125076</v>
          </cell>
          <cell r="V72">
            <v>0.74725490196078381</v>
          </cell>
          <cell r="W72">
            <v>7.652372712800338E-3</v>
          </cell>
          <cell r="X72">
            <v>9202.1776660846335</v>
          </cell>
          <cell r="Y72">
            <v>0.90709999999999991</v>
          </cell>
          <cell r="Z72">
            <v>9.2892897317460171E-3</v>
          </cell>
          <cell r="AA72">
            <v>9019.5825460693468</v>
          </cell>
          <cell r="AB72">
            <v>0.892625</v>
          </cell>
          <cell r="AC72">
            <v>9.1410563849628375E-3</v>
          </cell>
          <cell r="AD72">
            <v>9022.7210974687896</v>
          </cell>
          <cell r="AE72">
            <v>0.86949999999999994</v>
          </cell>
          <cell r="AF72">
            <v>8.9042414527099132E-3</v>
          </cell>
          <cell r="AG72">
            <v>9055.8598360096057</v>
          </cell>
          <cell r="AH72">
            <v>0.73279450980392102</v>
          </cell>
          <cell r="AI72">
            <v>7.5042889597634445E-3</v>
          </cell>
          <cell r="AJ72">
            <v>9224.0916015456405</v>
          </cell>
          <cell r="AK72">
            <v>0.72110098039215642</v>
          </cell>
          <cell r="AL72">
            <v>7.3845396678523271E-3</v>
          </cell>
          <cell r="AM72">
            <v>9226.9223252776628</v>
          </cell>
          <cell r="AN72">
            <v>0.70241960784313673</v>
          </cell>
          <cell r="AO72">
            <v>7.1932303500323175E-3</v>
          </cell>
          <cell r="AP72">
            <v>9252.5588177916743</v>
          </cell>
          <cell r="AQ72">
            <v>0.83906749999999997</v>
          </cell>
          <cell r="AR72">
            <v>8.5925930018650662E-3</v>
          </cell>
          <cell r="AS72">
            <v>9085.3237095064578</v>
          </cell>
          <cell r="AT72">
            <v>0.67783492156862701</v>
          </cell>
          <cell r="AU72">
            <v>6.9414672877811875E-3</v>
          </cell>
          <cell r="AV72">
            <v>9275.660710633947</v>
          </cell>
        </row>
        <row r="73">
          <cell r="B73">
            <v>65</v>
          </cell>
          <cell r="C73">
            <v>1.1192417358972917E-2</v>
          </cell>
          <cell r="D73">
            <v>0.81127450980392102</v>
          </cell>
          <cell r="E73">
            <v>9.080122906421649E-3</v>
          </cell>
          <cell r="F73">
            <v>9069.4409323926739</v>
          </cell>
          <cell r="G73">
            <v>0.96499999999999997</v>
          </cell>
          <cell r="H73">
            <v>1.0800682751408865E-2</v>
          </cell>
          <cell r="I73">
            <v>8863.922208358792</v>
          </cell>
          <cell r="J73">
            <v>0.94</v>
          </cell>
          <cell r="K73">
            <v>1.0520872317434541E-2</v>
          </cell>
          <cell r="L73">
            <v>8901.4338460498002</v>
          </cell>
          <cell r="M73">
            <v>0.92500000000000004</v>
          </cell>
          <cell r="N73">
            <v>1.0352986057049948E-2</v>
          </cell>
          <cell r="O73">
            <v>8906.0261955883598</v>
          </cell>
          <cell r="P73">
            <v>0.78287990196078372</v>
          </cell>
          <cell r="Q73">
            <v>8.7623186046968914E-3</v>
          </cell>
          <cell r="R73">
            <v>9098.4721868212418</v>
          </cell>
          <cell r="S73">
            <v>0.7625980392156857</v>
          </cell>
          <cell r="T73">
            <v>8.5353155320363507E-3</v>
          </cell>
          <cell r="U73">
            <v>9127.7135650172331</v>
          </cell>
          <cell r="V73">
            <v>0.75042892156862695</v>
          </cell>
          <cell r="W73">
            <v>8.3991136884400252E-3</v>
          </cell>
          <cell r="X73">
            <v>9131.759172814347</v>
          </cell>
          <cell r="Y73">
            <v>0.90709999999999991</v>
          </cell>
          <cell r="Z73">
            <v>1.0152641786324332E-2</v>
          </cell>
          <cell r="AA73">
            <v>8935.7970305395083</v>
          </cell>
          <cell r="AB73">
            <v>0.892625</v>
          </cell>
          <cell r="AC73">
            <v>9.9906315450532003E-3</v>
          </cell>
          <cell r="AD73">
            <v>8940.2438951710337</v>
          </cell>
          <cell r="AE73">
            <v>0.86949999999999994</v>
          </cell>
          <cell r="AF73">
            <v>9.731806893626951E-3</v>
          </cell>
          <cell r="AG73">
            <v>8975.2242734678784</v>
          </cell>
          <cell r="AH73">
            <v>0.73590710784313662</v>
          </cell>
          <cell r="AI73">
            <v>8.2365794884150766E-3</v>
          </cell>
          <cell r="AJ73">
            <v>9154.8713527763157</v>
          </cell>
          <cell r="AK73">
            <v>0.72416390931372498</v>
          </cell>
          <cell r="AL73">
            <v>8.1051447093446246E-3</v>
          </cell>
          <cell r="AM73">
            <v>9158.7857513544568</v>
          </cell>
          <cell r="AN73">
            <v>0.70540318627450926</v>
          </cell>
          <cell r="AO73">
            <v>7.8951668671336239E-3</v>
          </cell>
          <cell r="AP73">
            <v>9186.003030888076</v>
          </cell>
          <cell r="AQ73">
            <v>0.83906749999999997</v>
          </cell>
          <cell r="AR73">
            <v>9.3911936523500082E-3</v>
          </cell>
          <cell r="AS73">
            <v>9007.2572205804736</v>
          </cell>
          <cell r="AT73">
            <v>0.68071407475490142</v>
          </cell>
          <cell r="AU73">
            <v>7.6188360267839469E-3</v>
          </cell>
          <cell r="AV73">
            <v>9211.2740152385231</v>
          </cell>
        </row>
        <row r="74">
          <cell r="B74">
            <v>66</v>
          </cell>
          <cell r="C74">
            <v>1.2302973628011879E-2</v>
          </cell>
          <cell r="D74">
            <v>0.81470588235294061</v>
          </cell>
          <cell r="E74">
            <v>1.0023304985174376E-2</v>
          </cell>
          <cell r="F74">
            <v>8987.0892940340163</v>
          </cell>
          <cell r="G74">
            <v>0.96499999999999997</v>
          </cell>
          <cell r="H74">
            <v>1.1872369551031462E-2</v>
          </cell>
          <cell r="I74">
            <v>8768.1857966531406</v>
          </cell>
          <cell r="J74">
            <v>0.94</v>
          </cell>
          <cell r="K74">
            <v>1.1564795210331165E-2</v>
          </cell>
          <cell r="L74">
            <v>8807.7829971134197</v>
          </cell>
          <cell r="M74">
            <v>0.92500000000000004</v>
          </cell>
          <cell r="N74">
            <v>1.1380250605910988E-2</v>
          </cell>
          <cell r="O74">
            <v>8813.8222305617128</v>
          </cell>
          <cell r="P74">
            <v>0.78619117647058767</v>
          </cell>
          <cell r="Q74">
            <v>9.6724893106932726E-3</v>
          </cell>
          <cell r="R74">
            <v>9018.74847470434</v>
          </cell>
          <cell r="S74">
            <v>0.76582352941176413</v>
          </cell>
          <cell r="T74">
            <v>9.421906686063913E-3</v>
          </cell>
          <cell r="U74">
            <v>9049.8056496537629</v>
          </cell>
          <cell r="V74">
            <v>0.75360294117647009</v>
          </cell>
          <cell r="W74">
            <v>9.2715571112862993E-3</v>
          </cell>
          <cell r="X74">
            <v>9055.0604893464242</v>
          </cell>
          <cell r="Y74">
            <v>0.90709999999999991</v>
          </cell>
          <cell r="Z74">
            <v>1.1160027377969573E-2</v>
          </cell>
          <cell r="AA74">
            <v>8845.0750842131401</v>
          </cell>
          <cell r="AB74">
            <v>0.892625</v>
          </cell>
          <cell r="AC74">
            <v>1.0981941834704103E-2</v>
          </cell>
          <cell r="AD74">
            <v>8850.9252124914692</v>
          </cell>
          <cell r="AE74">
            <v>0.86949999999999994</v>
          </cell>
          <cell r="AF74">
            <v>1.0697435569556327E-2</v>
          </cell>
          <cell r="AG74">
            <v>8887.8791240114952</v>
          </cell>
          <cell r="AH74">
            <v>0.73901970588235233</v>
          </cell>
          <cell r="AI74">
            <v>9.0921399520516762E-3</v>
          </cell>
          <cell r="AJ74">
            <v>9079.4665271729591</v>
          </cell>
          <cell r="AK74">
            <v>0.72722683823529366</v>
          </cell>
          <cell r="AL74">
            <v>8.9470526123912788E-3</v>
          </cell>
          <cell r="AM74">
            <v>9084.5524674778444</v>
          </cell>
          <cell r="AN74">
            <v>0.7083867647058818</v>
          </cell>
          <cell r="AO74">
            <v>8.7152636846091203E-3</v>
          </cell>
          <cell r="AP74">
            <v>9113.4780041172198</v>
          </cell>
          <cell r="AQ74">
            <v>0.83906749999999997</v>
          </cell>
          <cell r="AR74">
            <v>1.0323025324621857E-2</v>
          </cell>
          <cell r="AS74">
            <v>8922.6683237454745</v>
          </cell>
          <cell r="AT74">
            <v>0.68359322794117594</v>
          </cell>
          <cell r="AU74">
            <v>8.4102294556478007E-3</v>
          </cell>
          <cell r="AV74">
            <v>9141.0948289186454</v>
          </cell>
        </row>
        <row r="75">
          <cell r="B75">
            <v>67</v>
          </cell>
          <cell r="C75">
            <v>1.3490324424052146E-2</v>
          </cell>
          <cell r="D75">
            <v>0.81813725490196021</v>
          </cell>
          <cell r="E75">
            <v>1.103693699203089E-2</v>
          </cell>
          <cell r="F75">
            <v>8897.0089571109183</v>
          </cell>
          <cell r="G75">
            <v>0.96499999999999997</v>
          </cell>
          <cell r="H75">
            <v>1.3018163069210321E-2</v>
          </cell>
          <cell r="I75">
            <v>8664.0866545831705</v>
          </cell>
          <cell r="J75">
            <v>0.94</v>
          </cell>
          <cell r="K75">
            <v>1.2680904958609017E-2</v>
          </cell>
          <cell r="L75">
            <v>8705.9227904947656</v>
          </cell>
          <cell r="M75">
            <v>0.92500000000000004</v>
          </cell>
          <cell r="N75">
            <v>1.2478550092248235E-2</v>
          </cell>
          <cell r="O75">
            <v>8713.5187247819722</v>
          </cell>
          <cell r="P75">
            <v>0.78950245098039162</v>
          </cell>
          <cell r="Q75">
            <v>1.0650644197309808E-2</v>
          </cell>
          <cell r="R75">
            <v>8931.5147264869302</v>
          </cell>
          <cell r="S75">
            <v>0.76904901960784255</v>
          </cell>
          <cell r="T75">
            <v>1.0374720772509036E-2</v>
          </cell>
          <cell r="U75">
            <v>8964.5392252957117</v>
          </cell>
          <cell r="V75">
            <v>0.75677696078431322</v>
          </cell>
          <cell r="W75">
            <v>1.0209166717628573E-2</v>
          </cell>
          <cell r="X75">
            <v>8971.1059788732964</v>
          </cell>
          <cell r="Y75">
            <v>0.90709999999999991</v>
          </cell>
          <cell r="Z75">
            <v>1.2237073285057701E-2</v>
          </cell>
          <cell r="AA75">
            <v>8746.3638041131253</v>
          </cell>
          <cell r="AB75">
            <v>0.892625</v>
          </cell>
          <cell r="AC75">
            <v>1.2041800839019547E-2</v>
          </cell>
          <cell r="AD75">
            <v>8753.7248666245723</v>
          </cell>
          <cell r="AE75">
            <v>0.86949999999999994</v>
          </cell>
          <cell r="AF75">
            <v>1.172983708671334E-2</v>
          </cell>
          <cell r="AG75">
            <v>8792.8016097323762</v>
          </cell>
          <cell r="AH75">
            <v>0.74213230392156804</v>
          </cell>
          <cell r="AI75">
            <v>1.0011605545471218E-2</v>
          </cell>
          <cell r="AJ75">
            <v>8996.9147468179344</v>
          </cell>
          <cell r="AK75">
            <v>0.73028976715686234</v>
          </cell>
          <cell r="AL75">
            <v>9.8518458825115739E-3</v>
          </cell>
          <cell r="AM75">
            <v>9003.2724985912919</v>
          </cell>
          <cell r="AN75">
            <v>0.71137034313725445</v>
          </cell>
          <cell r="AO75">
            <v>9.5966167145708596E-3</v>
          </cell>
          <cell r="AP75">
            <v>9034.0516402274534</v>
          </cell>
          <cell r="AQ75">
            <v>0.83906749999999997</v>
          </cell>
          <cell r="AR75">
            <v>1.1319292788678373E-2</v>
          </cell>
          <cell r="AS75">
            <v>8830.5593926762485</v>
          </cell>
          <cell r="AT75">
            <v>0.68647238112745046</v>
          </cell>
          <cell r="AU75">
            <v>9.2607351295608785E-3</v>
          </cell>
          <cell r="AV75">
            <v>9064.2161239316029</v>
          </cell>
        </row>
        <row r="76">
          <cell r="B76">
            <v>68</v>
          </cell>
          <cell r="C76">
            <v>1.4754882727474468E-2</v>
          </cell>
          <cell r="D76">
            <v>0.8215686274509798</v>
          </cell>
          <cell r="E76">
            <v>1.2122148750611367E-2</v>
          </cell>
          <cell r="F76">
            <v>8798.8132298337514</v>
          </cell>
          <cell r="G76">
            <v>0.96499999999999997</v>
          </cell>
          <cell r="H76">
            <v>1.4238461832012862E-2</v>
          </cell>
          <cell r="I76">
            <v>8551.2961616680386</v>
          </cell>
          <cell r="J76">
            <v>0.94</v>
          </cell>
          <cell r="K76">
            <v>1.3869589763825999E-2</v>
          </cell>
          <cell r="L76">
            <v>8595.5238110115133</v>
          </cell>
          <cell r="M76">
            <v>0.92500000000000004</v>
          </cell>
          <cell r="N76">
            <v>1.3648266522913883E-2</v>
          </cell>
          <cell r="O76">
            <v>8604.7866448950372</v>
          </cell>
          <cell r="P76">
            <v>0.79281372549019546</v>
          </cell>
          <cell r="Q76">
            <v>1.169787354433997E-2</v>
          </cell>
          <cell r="R76">
            <v>8836.3883409920854</v>
          </cell>
          <cell r="S76">
            <v>0.77227450980392098</v>
          </cell>
          <cell r="T76">
            <v>1.1394819825574685E-2</v>
          </cell>
          <cell r="U76">
            <v>8871.5346339790649</v>
          </cell>
          <cell r="V76">
            <v>0.75995098039215636</v>
          </cell>
          <cell r="W76">
            <v>1.1212987594315516E-2</v>
          </cell>
          <cell r="X76">
            <v>8879.5184622934648</v>
          </cell>
          <cell r="Y76">
            <v>0.90709999999999991</v>
          </cell>
          <cell r="Z76">
            <v>1.3384154122092089E-2</v>
          </cell>
          <cell r="AA76">
            <v>8639.3339092644164</v>
          </cell>
          <cell r="AB76">
            <v>0.892625</v>
          </cell>
          <cell r="AC76">
            <v>1.3170577194611897E-2</v>
          </cell>
          <cell r="AD76">
            <v>8648.314255181107</v>
          </cell>
          <cell r="AE76">
            <v>0.86949999999999994</v>
          </cell>
          <cell r="AF76">
            <v>1.2829370531539049E-2</v>
          </cell>
          <cell r="AG76">
            <v>8689.663479314424</v>
          </cell>
          <cell r="AH76">
            <v>0.74524490196078375</v>
          </cell>
          <cell r="AI76">
            <v>1.0996001131679572E-2</v>
          </cell>
          <cell r="AJ76">
            <v>8906.8411852465597</v>
          </cell>
          <cell r="AK76">
            <v>0.73335269607843079</v>
          </cell>
          <cell r="AL76">
            <v>1.0820533028514472E-2</v>
          </cell>
          <cell r="AM76">
            <v>8914.5736454969156</v>
          </cell>
          <cell r="AN76">
            <v>0.71435392156862698</v>
          </cell>
          <cell r="AO76">
            <v>1.0540208338656586E-2</v>
          </cell>
          <cell r="AP76">
            <v>8947.3553092565508</v>
          </cell>
          <cell r="AQ76">
            <v>0.83906749999999997</v>
          </cell>
          <cell r="AR76">
            <v>1.2380342562935184E-2</v>
          </cell>
          <cell r="AS76">
            <v>8730.6037054227327</v>
          </cell>
          <cell r="AT76">
            <v>0.68935153431372498</v>
          </cell>
          <cell r="AU76">
            <v>1.0171301046803603E-2</v>
          </cell>
          <cell r="AV76">
            <v>8980.274819250777</v>
          </cell>
        </row>
        <row r="77">
          <cell r="B77">
            <v>69</v>
          </cell>
          <cell r="C77">
            <v>1.6179118078812831E-2</v>
          </cell>
          <cell r="D77">
            <v>0.8249999999999994</v>
          </cell>
          <cell r="E77">
            <v>1.3347772415020576E-2</v>
          </cell>
          <cell r="F77">
            <v>8692.1527070328593</v>
          </cell>
          <cell r="G77">
            <v>0.96499999999999997</v>
          </cell>
          <cell r="H77">
            <v>1.5612848946054381E-2</v>
          </cell>
          <cell r="I77">
            <v>8429.5388576558908</v>
          </cell>
          <cell r="J77">
            <v>0.94</v>
          </cell>
          <cell r="K77">
            <v>1.520837099408406E-2</v>
          </cell>
          <cell r="L77">
            <v>8476.3074219475857</v>
          </cell>
          <cell r="M77">
            <v>0.92500000000000004</v>
          </cell>
          <cell r="N77">
            <v>1.4965684222901869E-2</v>
          </cell>
          <cell r="O77">
            <v>8487.3462233927003</v>
          </cell>
          <cell r="P77">
            <v>0.79612499999999942</v>
          </cell>
          <cell r="Q77">
            <v>1.2880600380494855E-2</v>
          </cell>
          <cell r="R77">
            <v>8733.021387590481</v>
          </cell>
          <cell r="S77">
            <v>0.77549999999999941</v>
          </cell>
          <cell r="T77">
            <v>1.2546906070119341E-2</v>
          </cell>
          <cell r="U77">
            <v>8770.4450952485277</v>
          </cell>
          <cell r="V77">
            <v>0.7631249999999995</v>
          </cell>
          <cell r="W77">
            <v>1.2346689483894033E-2</v>
          </cell>
          <cell r="X77">
            <v>8779.9525319322729</v>
          </cell>
          <cell r="Y77">
            <v>0.90709999999999991</v>
          </cell>
          <cell r="Z77">
            <v>1.4676078009291117E-2</v>
          </cell>
          <cell r="AA77">
            <v>8523.7037327106063</v>
          </cell>
          <cell r="AB77">
            <v>0.892625</v>
          </cell>
          <cell r="AC77">
            <v>1.4441885275100303E-2</v>
          </cell>
          <cell r="AD77">
            <v>8534.4109646799825</v>
          </cell>
          <cell r="AE77">
            <v>0.86949999999999994</v>
          </cell>
          <cell r="AF77">
            <v>1.4067743169527755E-2</v>
          </cell>
          <cell r="AG77">
            <v>8578.1805667439166</v>
          </cell>
          <cell r="AH77">
            <v>0.74835749999999945</v>
          </cell>
          <cell r="AI77">
            <v>1.2107764357665163E-2</v>
          </cell>
          <cell r="AJ77">
            <v>8808.9015494938994</v>
          </cell>
          <cell r="AK77">
            <v>0.73641562499999946</v>
          </cell>
          <cell r="AL77">
            <v>1.1914555351957741E-2</v>
          </cell>
          <cell r="AM77">
            <v>8818.1132069306914</v>
          </cell>
          <cell r="AN77">
            <v>0.71733749999999952</v>
          </cell>
          <cell r="AO77">
            <v>1.160588811486039E-2</v>
          </cell>
          <cell r="AP77">
            <v>8853.0483202170017</v>
          </cell>
          <cell r="AQ77">
            <v>0.83906749999999997</v>
          </cell>
          <cell r="AR77">
            <v>1.3575372158594284E-2</v>
          </cell>
          <cell r="AS77">
            <v>8622.5158407683684</v>
          </cell>
          <cell r="AT77">
            <v>0.6922306874999995</v>
          </cell>
          <cell r="AU77">
            <v>1.1199682030840277E-2</v>
          </cell>
          <cell r="AV77">
            <v>8888.9337405811475</v>
          </cell>
        </row>
        <row r="78">
          <cell r="B78">
            <v>70</v>
          </cell>
          <cell r="C78">
            <v>1.7785771808501601E-2</v>
          </cell>
          <cell r="D78">
            <v>0.828431372549019</v>
          </cell>
          <cell r="E78">
            <v>1.473429135116063E-2</v>
          </cell>
          <cell r="F78">
            <v>8576.1318309027793</v>
          </cell>
          <cell r="G78">
            <v>0.96499999999999997</v>
          </cell>
          <cell r="H78">
            <v>1.7163269795204043E-2</v>
          </cell>
          <cell r="I78">
            <v>8297.9297407864124</v>
          </cell>
          <cell r="J78">
            <v>0.95</v>
          </cell>
          <cell r="K78">
            <v>1.6896483218076519E-2</v>
          </cell>
          <cell r="L78">
            <v>8347.3965940146991</v>
          </cell>
          <cell r="M78">
            <v>0.92500000000000004</v>
          </cell>
          <cell r="N78">
            <v>1.6451838922863983E-2</v>
          </cell>
          <cell r="O78">
            <v>8360.3272799229653</v>
          </cell>
          <cell r="P78">
            <v>0.79943627450980326</v>
          </cell>
          <cell r="Q78">
            <v>1.4218591153870006E-2</v>
          </cell>
          <cell r="R78">
            <v>8620.5348289826125</v>
          </cell>
          <cell r="S78">
            <v>0.78700980392156805</v>
          </cell>
          <cell r="T78">
            <v>1.3997576783602599E-2</v>
          </cell>
          <cell r="U78">
            <v>8660.4031444453049</v>
          </cell>
          <cell r="V78">
            <v>0.76629901960784264</v>
          </cell>
          <cell r="W78">
            <v>1.3629219499823583E-2</v>
          </cell>
          <cell r="X78">
            <v>8671.5491843371765</v>
          </cell>
          <cell r="Y78">
            <v>0.91674999999999995</v>
          </cell>
          <cell r="Z78">
            <v>1.6305106305443844E-2</v>
          </cell>
          <cell r="AA78">
            <v>8398.6091918012589</v>
          </cell>
          <cell r="AB78">
            <v>0.892625</v>
          </cell>
          <cell r="AC78">
            <v>1.587602456056374E-2</v>
          </cell>
          <cell r="AD78">
            <v>8411.1579806375157</v>
          </cell>
          <cell r="AE78">
            <v>0.87875000000000003</v>
          </cell>
          <cell r="AF78">
            <v>1.5629246976720784E-2</v>
          </cell>
          <cell r="AG78">
            <v>8457.5049256691291</v>
          </cell>
          <cell r="AH78">
            <v>0.75946446078431307</v>
          </cell>
          <cell r="AI78">
            <v>1.3507661596176505E-2</v>
          </cell>
          <cell r="AJ78">
            <v>8702.2454452827551</v>
          </cell>
          <cell r="AK78">
            <v>0.73947855392156803</v>
          </cell>
          <cell r="AL78">
            <v>1.3152196817329756E-2</v>
          </cell>
          <cell r="AM78">
            <v>8713.0493090268865</v>
          </cell>
          <cell r="AN78">
            <v>0.72798406862745046</v>
          </cell>
          <cell r="AO78">
            <v>1.2947758524832403E-2</v>
          </cell>
          <cell r="AP78">
            <v>8750.3008319371111</v>
          </cell>
          <cell r="AQ78">
            <v>0.84799374999999999</v>
          </cell>
          <cell r="AR78">
            <v>1.5082223332535555E-2</v>
          </cell>
          <cell r="AS78">
            <v>8505.4619792865633</v>
          </cell>
          <cell r="AT78">
            <v>0.70250462622548959</v>
          </cell>
          <cell r="AU78">
            <v>1.2494586976463268E-2</v>
          </cell>
          <cell r="AV78">
            <v>8789.3805090934311</v>
          </cell>
        </row>
        <row r="79">
          <cell r="B79">
            <v>71</v>
          </cell>
          <cell r="C79">
            <v>1.9626873905258749E-2</v>
          </cell>
          <cell r="D79">
            <v>0.83186274509803859</v>
          </cell>
          <cell r="E79">
            <v>1.6326865204521604E-2</v>
          </cell>
          <cell r="F79">
            <v>8449.7686058402942</v>
          </cell>
          <cell r="G79">
            <v>0.96499999999999997</v>
          </cell>
          <cell r="H79">
            <v>1.8939933318574693E-2</v>
          </cell>
          <cell r="I79">
            <v>8155.5101339036482</v>
          </cell>
          <cell r="J79">
            <v>0.95</v>
          </cell>
          <cell r="K79">
            <v>1.8645530209995809E-2</v>
          </cell>
          <cell r="L79">
            <v>8206.3549475493019</v>
          </cell>
          <cell r="M79">
            <v>0.92500000000000004</v>
          </cell>
          <cell r="N79">
            <v>1.8154858362364343E-2</v>
          </cell>
          <cell r="O79">
            <v>8222.7845221712469</v>
          </cell>
          <cell r="P79">
            <v>0.80274754901960721</v>
          </cell>
          <cell r="Q79">
            <v>1.5755424922363346E-2</v>
          </cell>
          <cell r="R79">
            <v>8497.9629687216111</v>
          </cell>
          <cell r="S79">
            <v>0.7902696078431366</v>
          </cell>
          <cell r="T79">
            <v>1.5510521944295523E-2</v>
          </cell>
          <cell r="U79">
            <v>8539.1784864539786</v>
          </cell>
          <cell r="V79">
            <v>0.76947303921568577</v>
          </cell>
          <cell r="W79">
            <v>1.5102350314182486E-2</v>
          </cell>
          <cell r="X79">
            <v>8553.3627371003295</v>
          </cell>
          <cell r="Y79">
            <v>0.91674999999999995</v>
          </cell>
          <cell r="Z79">
            <v>1.7992936652645959E-2</v>
          </cell>
          <cell r="AA79">
            <v>8261.6689761110629</v>
          </cell>
          <cell r="AB79">
            <v>0.892625</v>
          </cell>
          <cell r="AC79">
            <v>1.7519438319681592E-2</v>
          </cell>
          <cell r="AD79">
            <v>8277.6222299541332</v>
          </cell>
          <cell r="AE79">
            <v>0.87875000000000003</v>
          </cell>
          <cell r="AF79">
            <v>1.7247115444246126E-2</v>
          </cell>
          <cell r="AG79">
            <v>8325.3204923790145</v>
          </cell>
          <cell r="AH79">
            <v>0.76261017156862676</v>
          </cell>
          <cell r="AI79">
            <v>1.4967653676245179E-2</v>
          </cell>
          <cell r="AJ79">
            <v>8584.6984586810067</v>
          </cell>
          <cell r="AK79">
            <v>0.7425414828431367</v>
          </cell>
          <cell r="AL79">
            <v>1.4573768053186097E-2</v>
          </cell>
          <cell r="AM79">
            <v>8598.4535696354669</v>
          </cell>
          <cell r="AN79">
            <v>0.73099938725490143</v>
          </cell>
          <cell r="AO79">
            <v>1.434723279847336E-2</v>
          </cell>
          <cell r="AP79">
            <v>8637.0040497455484</v>
          </cell>
          <cell r="AQ79">
            <v>0.84799374999999999</v>
          </cell>
          <cell r="AR79">
            <v>1.6643466403697512E-2</v>
          </cell>
          <cell r="AS79">
            <v>8377.1807021685745</v>
          </cell>
          <cell r="AT79">
            <v>0.70541440870097982</v>
          </cell>
          <cell r="AU79">
            <v>1.3845079650526792E-2</v>
          </cell>
          <cell r="AV79">
            <v>8679.5608298533334</v>
          </cell>
        </row>
        <row r="80">
          <cell r="B80">
            <v>72</v>
          </cell>
          <cell r="C80">
            <v>2.1751034803795897E-2</v>
          </cell>
          <cell r="D80">
            <v>0.83529411764705819</v>
          </cell>
          <cell r="E80">
            <v>1.8168511424347146E-2</v>
          </cell>
          <cell r="F80">
            <v>8311.8103728033402</v>
          </cell>
          <cell r="G80">
            <v>0.96499999999999997</v>
          </cell>
          <cell r="H80">
            <v>2.0989748585663041E-2</v>
          </cell>
          <cell r="I80">
            <v>8001.0453157885531</v>
          </cell>
          <cell r="J80">
            <v>0.95</v>
          </cell>
          <cell r="K80">
            <v>2.0663483063606099E-2</v>
          </cell>
          <cell r="L80">
            <v>8053.3431084608228</v>
          </cell>
          <cell r="M80">
            <v>0.92500000000000004</v>
          </cell>
          <cell r="N80">
            <v>2.0119707193511204E-2</v>
          </cell>
          <cell r="O80">
            <v>8073.5010338269867</v>
          </cell>
          <cell r="P80">
            <v>0.80605882352941116</v>
          </cell>
          <cell r="Q80">
            <v>1.7532613524494998E-2</v>
          </cell>
          <cell r="R80">
            <v>8364.0739511748943</v>
          </cell>
          <cell r="S80">
            <v>0.79352941176470526</v>
          </cell>
          <cell r="T80">
            <v>1.726008585312979E-2</v>
          </cell>
          <cell r="U80">
            <v>8406.7313711535789</v>
          </cell>
          <cell r="V80">
            <v>0.77264705882352891</v>
          </cell>
          <cell r="W80">
            <v>1.6805873067521113E-2</v>
          </cell>
          <cell r="X80">
            <v>8424.186856680366</v>
          </cell>
          <cell r="Y80">
            <v>0.91674999999999995</v>
          </cell>
          <cell r="Z80">
            <v>1.9940261156379889E-2</v>
          </cell>
          <cell r="AA80">
            <v>8113.0172895787655</v>
          </cell>
          <cell r="AB80">
            <v>0.892625</v>
          </cell>
          <cell r="AC80">
            <v>1.9415517441738313E-2</v>
          </cell>
          <cell r="AD80">
            <v>8132.6029378628264</v>
          </cell>
          <cell r="AE80">
            <v>0.87875000000000003</v>
          </cell>
          <cell r="AF80">
            <v>1.9113721833835647E-2</v>
          </cell>
          <cell r="AG80">
            <v>8181.7327287366052</v>
          </cell>
          <cell r="AH80">
            <v>0.76575588235294056</v>
          </cell>
          <cell r="AI80">
            <v>1.6655982848270245E-2</v>
          </cell>
          <cell r="AJ80">
            <v>8456.2056652364736</v>
          </cell>
          <cell r="AK80">
            <v>0.74560441176470538</v>
          </cell>
          <cell r="AL80">
            <v>1.6217667510157872E-2</v>
          </cell>
          <cell r="AM80">
            <v>8473.1417016955093</v>
          </cell>
          <cell r="AN80">
            <v>0.7340147058823524</v>
          </cell>
          <cell r="AO80">
            <v>1.5965579414145056E-2</v>
          </cell>
          <cell r="AP80">
            <v>8513.0869419624923</v>
          </cell>
          <cell r="AQ80">
            <v>0.84799374999999999</v>
          </cell>
          <cell r="AR80">
            <v>1.8444741569651396E-2</v>
          </cell>
          <cell r="AS80">
            <v>8237.7553765943285</v>
          </cell>
          <cell r="AT80">
            <v>0.70832419117647005</v>
          </cell>
          <cell r="AU80">
            <v>1.5406784134649978E-2</v>
          </cell>
          <cell r="AV80">
            <v>8559.391618832422</v>
          </cell>
        </row>
        <row r="81">
          <cell r="B81">
            <v>73</v>
          </cell>
          <cell r="C81">
            <v>2.4202832029560428E-2</v>
          </cell>
          <cell r="D81">
            <v>0.83872549019607778</v>
          </cell>
          <cell r="E81">
            <v>2.0299532158126403E-2</v>
          </cell>
          <cell r="F81">
            <v>8160.7971510880552</v>
          </cell>
          <cell r="G81">
            <v>0.96499999999999997</v>
          </cell>
          <cell r="H81">
            <v>2.3355732908525811E-2</v>
          </cell>
          <cell r="I81">
            <v>7833.1053861876544</v>
          </cell>
          <cell r="J81">
            <v>0.95</v>
          </cell>
          <cell r="K81">
            <v>2.2992690428082406E-2</v>
          </cell>
          <cell r="L81">
            <v>7886.9329895337332</v>
          </cell>
          <cell r="M81">
            <v>0.92500000000000004</v>
          </cell>
          <cell r="N81">
            <v>2.2387619627343397E-2</v>
          </cell>
          <cell r="O81">
            <v>7911.0645569998778</v>
          </cell>
          <cell r="P81">
            <v>0.809370098039215</v>
          </cell>
          <cell r="Q81">
            <v>1.9589048532591975E-2</v>
          </cell>
          <cell r="R81">
            <v>8217.4298750986491</v>
          </cell>
          <cell r="S81">
            <v>0.79678921568627381</v>
          </cell>
          <cell r="T81">
            <v>1.928455555022008E-2</v>
          </cell>
          <cell r="U81">
            <v>8261.6304659432681</v>
          </cell>
          <cell r="V81">
            <v>0.77582107843137194</v>
          </cell>
          <cell r="W81">
            <v>1.8777067246266922E-2</v>
          </cell>
          <cell r="X81">
            <v>8282.6110416699157</v>
          </cell>
          <cell r="Y81">
            <v>0.91674999999999995</v>
          </cell>
          <cell r="Z81">
            <v>2.2187946263099521E-2</v>
          </cell>
          <cell r="AA81">
            <v>7951.2416060583391</v>
          </cell>
          <cell r="AB81">
            <v>0.892625</v>
          </cell>
          <cell r="AC81">
            <v>2.1604052940386375E-2</v>
          </cell>
          <cell r="AD81">
            <v>7974.7042436760185</v>
          </cell>
          <cell r="AE81">
            <v>0.87875000000000003</v>
          </cell>
          <cell r="AF81">
            <v>2.1268238645976226E-2</v>
          </cell>
          <cell r="AG81">
            <v>8025.3493652407451</v>
          </cell>
          <cell r="AH81">
            <v>0.76890159313725426</v>
          </cell>
          <cell r="AI81">
            <v>1.8609596105962377E-2</v>
          </cell>
          <cell r="AJ81">
            <v>8315.3592487148489</v>
          </cell>
          <cell r="AK81">
            <v>0.74866734068627394</v>
          </cell>
          <cell r="AL81">
            <v>1.8119869892647581E-2</v>
          </cell>
          <cell r="AM81">
            <v>8335.7271068109585</v>
          </cell>
          <cell r="AN81">
            <v>0.73703002450980326</v>
          </cell>
          <cell r="AO81">
            <v>1.7838213883953572E-2</v>
          </cell>
          <cell r="AP81">
            <v>8377.1705763310692</v>
          </cell>
          <cell r="AQ81">
            <v>0.84799374999999999</v>
          </cell>
          <cell r="AR81">
            <v>2.0523850293367056E-2</v>
          </cell>
          <cell r="AS81">
            <v>8085.8121075590398</v>
          </cell>
          <cell r="AT81">
            <v>0.71123397365196017</v>
          </cell>
          <cell r="AU81">
            <v>1.72138763980152E-2</v>
          </cell>
          <cell r="AV81">
            <v>8427.518919837139</v>
          </cell>
        </row>
        <row r="82">
          <cell r="B82">
            <v>74</v>
          </cell>
          <cell r="C82">
            <v>2.7123933987204255E-2</v>
          </cell>
          <cell r="D82">
            <v>0.84215686274509738</v>
          </cell>
          <cell r="E82">
            <v>2.2842607151969056E-2</v>
          </cell>
          <cell r="F82">
            <v>7995.1367868835969</v>
          </cell>
          <cell r="G82">
            <v>0.96499999999999997</v>
          </cell>
          <cell r="H82">
            <v>2.6174596297652106E-2</v>
          </cell>
          <cell r="I82">
            <v>7650.1574689435211</v>
          </cell>
          <cell r="J82">
            <v>0.95</v>
          </cell>
          <cell r="K82">
            <v>2.5767737287844043E-2</v>
          </cell>
          <cell r="L82">
            <v>7705.591180878354</v>
          </cell>
          <cell r="M82">
            <v>0.92500000000000004</v>
          </cell>
          <cell r="N82">
            <v>2.5089638938163936E-2</v>
          </cell>
          <cell r="O82">
            <v>7733.954652850407</v>
          </cell>
          <cell r="P82">
            <v>0.81268137254901895</v>
          </cell>
          <cell r="Q82">
            <v>2.2043115901650139E-2</v>
          </cell>
          <cell r="R82">
            <v>8056.4582424621703</v>
          </cell>
          <cell r="S82">
            <v>0.80004901960784247</v>
          </cell>
          <cell r="T82">
            <v>2.17004767943706E-2</v>
          </cell>
          <cell r="U82">
            <v>8102.308594287394</v>
          </cell>
          <cell r="V82">
            <v>0.77899509803921507</v>
          </cell>
          <cell r="W82">
            <v>2.1129411615571376E-2</v>
          </cell>
          <cell r="X82">
            <v>8127.0878971658067</v>
          </cell>
          <cell r="Y82">
            <v>0.91674999999999995</v>
          </cell>
          <cell r="Z82">
            <v>2.4865866482769498E-2</v>
          </cell>
          <cell r="AA82">
            <v>7774.8198845781953</v>
          </cell>
          <cell r="AB82">
            <v>0.892625</v>
          </cell>
          <cell r="AC82">
            <v>2.4211501575328198E-2</v>
          </cell>
          <cell r="AD82">
            <v>7802.4183110117183</v>
          </cell>
          <cell r="AE82">
            <v>0.87875000000000003</v>
          </cell>
          <cell r="AF82">
            <v>2.383515699125574E-2</v>
          </cell>
          <cell r="AG82">
            <v>7854.6643197234707</v>
          </cell>
          <cell r="AH82">
            <v>0.77204730392156795</v>
          </cell>
          <cell r="AI82">
            <v>2.0940960106567631E-2</v>
          </cell>
          <cell r="AJ82">
            <v>8160.6137716202875</v>
          </cell>
          <cell r="AK82">
            <v>0.75173026960784262</v>
          </cell>
          <cell r="AL82">
            <v>2.0389882209026381E-2</v>
          </cell>
          <cell r="AM82">
            <v>8184.6848161749285</v>
          </cell>
          <cell r="AN82">
            <v>0.74004534313725434</v>
          </cell>
          <cell r="AO82">
            <v>2.0072941034792808E-2</v>
          </cell>
          <cell r="AP82">
            <v>8227.7368158481131</v>
          </cell>
          <cell r="AQ82">
            <v>0.84799374999999999</v>
          </cell>
          <cell r="AR82">
            <v>2.300092649656179E-2</v>
          </cell>
          <cell r="AS82">
            <v>7919.8601103632036</v>
          </cell>
          <cell r="AT82">
            <v>0.7141437561274504</v>
          </cell>
          <cell r="AU82">
            <v>1.937038809857506E-2</v>
          </cell>
          <cell r="AV82">
            <v>8282.4486508091286</v>
          </cell>
        </row>
        <row r="83">
          <cell r="B83">
            <v>75</v>
          </cell>
          <cell r="C83">
            <v>3.0494984551881328E-2</v>
          </cell>
          <cell r="D83">
            <v>0.84558823529411697</v>
          </cell>
          <cell r="E83">
            <v>2.5786200172546691E-2</v>
          </cell>
          <cell r="F83">
            <v>7812.5070181345591</v>
          </cell>
          <cell r="G83">
            <v>0.96499999999999997</v>
          </cell>
          <cell r="H83">
            <v>2.9427660092565481E-2</v>
          </cell>
          <cell r="I83">
            <v>7449.9176855804562</v>
          </cell>
          <cell r="J83">
            <v>0.95</v>
          </cell>
          <cell r="K83">
            <v>2.8970235324287261E-2</v>
          </cell>
          <cell r="L83">
            <v>7507.0355316819523</v>
          </cell>
          <cell r="M83">
            <v>0.92500000000000004</v>
          </cell>
          <cell r="N83">
            <v>2.820786071049023E-2</v>
          </cell>
          <cell r="O83">
            <v>7539.9125230462569</v>
          </cell>
          <cell r="P83">
            <v>0.81599264705882291</v>
          </cell>
          <cell r="Q83">
            <v>2.4883683166507558E-2</v>
          </cell>
          <cell r="R83">
            <v>7878.8687996667722</v>
          </cell>
          <cell r="S83">
            <v>0.80330882352941113</v>
          </cell>
          <cell r="T83">
            <v>2.4496890163919358E-2</v>
          </cell>
          <cell r="U83">
            <v>7926.4846346562308</v>
          </cell>
          <cell r="V83">
            <v>0.78216911764705821</v>
          </cell>
          <cell r="W83">
            <v>2.3852235159605689E-2</v>
          </cell>
          <cell r="X83">
            <v>7955.3673117506623</v>
          </cell>
          <cell r="Y83">
            <v>0.91674999999999995</v>
          </cell>
          <cell r="Z83">
            <v>2.7956277087937208E-2</v>
          </cell>
          <cell r="AA83">
            <v>7581.492251400693</v>
          </cell>
          <cell r="AB83">
            <v>0.892625</v>
          </cell>
          <cell r="AC83">
            <v>2.7220585585623069E-2</v>
          </cell>
          <cell r="AD83">
            <v>7613.5100477832893</v>
          </cell>
          <cell r="AE83">
            <v>0.87875000000000003</v>
          </cell>
          <cell r="AF83">
            <v>2.6797467674965717E-2</v>
          </cell>
          <cell r="AG83">
            <v>7667.447162549247</v>
          </cell>
          <cell r="AH83">
            <v>0.77519301470588176</v>
          </cell>
          <cell r="AI83">
            <v>2.3639499008182178E-2</v>
          </cell>
          <cell r="AJ83">
            <v>7989.72268418368</v>
          </cell>
          <cell r="AK83">
            <v>0.75479319852941118</v>
          </cell>
          <cell r="AL83">
            <v>2.301740692901949E-2</v>
          </cell>
          <cell r="AM83">
            <v>8017.8000568551151</v>
          </cell>
          <cell r="AN83">
            <v>0.74306066176470531</v>
          </cell>
          <cell r="AO83">
            <v>2.2659623401625407E-2</v>
          </cell>
          <cell r="AP83">
            <v>8062.5819398937992</v>
          </cell>
          <cell r="AQ83">
            <v>0.84799374999999999</v>
          </cell>
          <cell r="AR83">
            <v>2.5859556306341916E-2</v>
          </cell>
          <cell r="AS83">
            <v>7737.6959901016871</v>
          </cell>
          <cell r="AT83">
            <v>0.71705353860294063</v>
          </cell>
          <cell r="AU83">
            <v>2.1866536582568517E-2</v>
          </cell>
          <cell r="AV83">
            <v>8122.0144060364364</v>
          </cell>
        </row>
        <row r="84">
          <cell r="B84">
            <v>76</v>
          </cell>
          <cell r="C84">
            <v>3.4369804180364782E-2</v>
          </cell>
          <cell r="D84">
            <v>0.84901960784313657</v>
          </cell>
          <cell r="E84">
            <v>2.9180637666858703E-2</v>
          </cell>
          <cell r="F84">
            <v>7611.0521483155153</v>
          </cell>
          <cell r="G84">
            <v>0.96499999999999997</v>
          </cell>
          <cell r="H84">
            <v>3.3166861034052017E-2</v>
          </cell>
          <cell r="I84">
            <v>7230.6840402116022</v>
          </cell>
          <cell r="J84">
            <v>0.95</v>
          </cell>
          <cell r="K84">
            <v>3.2651313971346539E-2</v>
          </cell>
          <cell r="L84">
            <v>7289.5549457413408</v>
          </cell>
          <cell r="M84">
            <v>0.92500000000000004</v>
          </cell>
          <cell r="N84">
            <v>3.1792068866837428E-2</v>
          </cell>
          <cell r="O84">
            <v>7327.227720826887</v>
          </cell>
          <cell r="P84">
            <v>0.81930392156862675</v>
          </cell>
          <cell r="Q84">
            <v>2.8159315348518649E-2</v>
          </cell>
          <cell r="R84">
            <v>7682.8135247453829</v>
          </cell>
          <cell r="S84">
            <v>0.80656862745097968</v>
          </cell>
          <cell r="T84">
            <v>2.7721605783515766E-2</v>
          </cell>
          <cell r="U84">
            <v>7732.3104111750627</v>
          </cell>
          <cell r="V84">
            <v>0.78534313725490135</v>
          </cell>
          <cell r="W84">
            <v>2.6992089841844303E-2</v>
          </cell>
          <cell r="X84">
            <v>7765.614019849746</v>
          </cell>
          <cell r="Y84">
            <v>0.91674999999999995</v>
          </cell>
          <cell r="Z84">
            <v>3.150851798234941E-2</v>
          </cell>
          <cell r="AA84">
            <v>7369.5419532804863</v>
          </cell>
          <cell r="AB84">
            <v>0.892625</v>
          </cell>
          <cell r="AC84">
            <v>3.0679346456498113E-2</v>
          </cell>
          <cell r="AD84">
            <v>7406.2658459206023</v>
          </cell>
          <cell r="AE84">
            <v>0.87875000000000003</v>
          </cell>
          <cell r="AF84">
            <v>3.0202465423495552E-2</v>
          </cell>
          <cell r="AG84">
            <v>7461.9789950613258</v>
          </cell>
          <cell r="AH84">
            <v>0.77833872549019534</v>
          </cell>
          <cell r="AI84">
            <v>2.6751349581092713E-2</v>
          </cell>
          <cell r="AJ84">
            <v>7800.8496427152695</v>
          </cell>
          <cell r="AK84">
            <v>0.75785612745097974</v>
          </cell>
          <cell r="AL84">
            <v>2.604736669737975E-2</v>
          </cell>
          <cell r="AM84">
            <v>7833.2510902709655</v>
          </cell>
          <cell r="AN84">
            <v>0.74607598039215628</v>
          </cell>
          <cell r="AO84">
            <v>2.5642485349752088E-2</v>
          </cell>
          <cell r="AP84">
            <v>7879.8868694910589</v>
          </cell>
          <cell r="AQ84">
            <v>0.84799374999999999</v>
          </cell>
          <cell r="AR84">
            <v>2.9145379133673207E-2</v>
          </cell>
          <cell r="AS84">
            <v>7537.602604964296</v>
          </cell>
          <cell r="AT84">
            <v>0.71996332107843075</v>
          </cell>
          <cell r="AU84">
            <v>2.4744998362510762E-2</v>
          </cell>
          <cell r="AV84">
            <v>7944.4140809026921</v>
          </cell>
        </row>
        <row r="85">
          <cell r="B85">
            <v>77</v>
          </cell>
          <cell r="C85">
            <v>3.8849244303172319E-2</v>
          </cell>
          <cell r="D85">
            <v>0.85245098039215617</v>
          </cell>
          <cell r="E85">
            <v>3.3117076393733631E-2</v>
          </cell>
          <cell r="F85">
            <v>7388.9567933119533</v>
          </cell>
          <cell r="G85">
            <v>0.96499999999999997</v>
          </cell>
          <cell r="H85">
            <v>3.7489520752561289E-2</v>
          </cell>
          <cell r="I85">
            <v>6990.8649474687663</v>
          </cell>
          <cell r="J85">
            <v>0.95</v>
          </cell>
          <cell r="K85">
            <v>3.69067820880137E-2</v>
          </cell>
          <cell r="L85">
            <v>7051.541398496558</v>
          </cell>
          <cell r="M85">
            <v>0.92500000000000004</v>
          </cell>
          <cell r="N85">
            <v>3.5935550980434397E-2</v>
          </cell>
          <cell r="O85">
            <v>7094.2799925233585</v>
          </cell>
          <cell r="P85">
            <v>0.8226151960784307</v>
          </cell>
          <cell r="Q85">
            <v>3.1957978719952956E-2</v>
          </cell>
          <cell r="R85">
            <v>7466.4707559382132</v>
          </cell>
          <cell r="S85">
            <v>0.80982843137254834</v>
          </cell>
          <cell r="T85">
            <v>3.1461222574046946E-2</v>
          </cell>
          <cell r="U85">
            <v>7517.958350160693</v>
          </cell>
          <cell r="V85">
            <v>0.78851715686274448</v>
          </cell>
          <cell r="W85">
            <v>3.063329566420361E-2</v>
          </cell>
          <cell r="X85">
            <v>7556.0038685488762</v>
          </cell>
          <cell r="Y85">
            <v>0.91674999999999995</v>
          </cell>
          <cell r="Z85">
            <v>3.5615044714933222E-2</v>
          </cell>
          <cell r="AA85">
            <v>7137.3386081238696</v>
          </cell>
          <cell r="AB85">
            <v>0.892625</v>
          </cell>
          <cell r="AC85">
            <v>3.4677806696119189E-2</v>
          </cell>
          <cell r="AD85">
            <v>7179.0464500846756</v>
          </cell>
          <cell r="AE85">
            <v>0.87875000000000003</v>
          </cell>
          <cell r="AF85">
            <v>3.4138773431412674E-2</v>
          </cell>
          <cell r="AG85">
            <v>7236.6088324721359</v>
          </cell>
          <cell r="AH85">
            <v>0.78148443627450914</v>
          </cell>
          <cell r="AI85">
            <v>3.0360079783955305E-2</v>
          </cell>
          <cell r="AJ85">
            <v>7592.1663868934511</v>
          </cell>
          <cell r="AK85">
            <v>0.76091905637254842</v>
          </cell>
          <cell r="AL85">
            <v>2.9561130315956485E-2</v>
          </cell>
          <cell r="AM85">
            <v>7629.2155266900281</v>
          </cell>
          <cell r="AN85">
            <v>0.74909129901960725</v>
          </cell>
          <cell r="AO85">
            <v>2.9101630880993427E-2</v>
          </cell>
          <cell r="AP85">
            <v>7677.8269858824306</v>
          </cell>
          <cell r="AQ85">
            <v>0.84799374999999999</v>
          </cell>
          <cell r="AR85">
            <v>3.2943916361313233E-2</v>
          </cell>
          <cell r="AS85">
            <v>7317.9163192836486</v>
          </cell>
          <cell r="AT85">
            <v>0.72287310355392098</v>
          </cell>
          <cell r="AU85">
            <v>2.8083073800158658E-2</v>
          </cell>
          <cell r="AV85">
            <v>7747.8295674796473</v>
          </cell>
        </row>
        <row r="86">
          <cell r="B86">
            <v>78</v>
          </cell>
          <cell r="C86">
            <v>4.3863208174768596E-2</v>
          </cell>
          <cell r="D86">
            <v>0.85588235294117576</v>
          </cell>
          <cell r="E86">
            <v>3.7541745820169559E-2</v>
          </cell>
          <cell r="F86">
            <v>7144.2561467178448</v>
          </cell>
          <cell r="G86">
            <v>0.96499999999999997</v>
          </cell>
          <cell r="H86">
            <v>4.2327995888651694E-2</v>
          </cell>
          <cell r="I86">
            <v>6728.7807709422823</v>
          </cell>
          <cell r="J86">
            <v>0.95</v>
          </cell>
          <cell r="K86">
            <v>4.1670047766030165E-2</v>
          </cell>
          <cell r="L86">
            <v>6791.2916967176379</v>
          </cell>
          <cell r="M86">
            <v>0.92500000000000004</v>
          </cell>
          <cell r="N86">
            <v>4.0573467561660956E-2</v>
          </cell>
          <cell r="O86">
            <v>6839.3431321825592</v>
          </cell>
          <cell r="P86">
            <v>0.82592647058823454</v>
          </cell>
          <cell r="Q86">
            <v>3.6227784716463624E-2</v>
          </cell>
          <cell r="R86">
            <v>7227.8574424067883</v>
          </cell>
          <cell r="S86">
            <v>0.81308823529411689</v>
          </cell>
          <cell r="T86">
            <v>3.5664658529161078E-2</v>
          </cell>
          <cell r="U86">
            <v>7281.4341892038728</v>
          </cell>
          <cell r="V86">
            <v>0.79169117647058762</v>
          </cell>
          <cell r="W86">
            <v>3.4726114883656845E-2</v>
          </cell>
          <cell r="X86">
            <v>7324.5385680037525</v>
          </cell>
          <cell r="Y86">
            <v>0.91674999999999995</v>
          </cell>
          <cell r="Z86">
            <v>4.0211596094219107E-2</v>
          </cell>
          <cell r="AA86">
            <v>6883.1419744499181</v>
          </cell>
          <cell r="AB86">
            <v>0.892625</v>
          </cell>
          <cell r="AC86">
            <v>3.9153396197002817E-2</v>
          </cell>
          <cell r="AD86">
            <v>6930.0928650261785</v>
          </cell>
          <cell r="AE86">
            <v>0.87875000000000003</v>
          </cell>
          <cell r="AF86">
            <v>3.8544794183577903E-2</v>
          </cell>
          <cell r="AG86">
            <v>6989.5598831286097</v>
          </cell>
          <cell r="AH86">
            <v>0.78463014705882272</v>
          </cell>
          <cell r="AI86">
            <v>3.441639548064044E-2</v>
          </cell>
          <cell r="AJ86">
            <v>7361.6676096543024</v>
          </cell>
          <cell r="AK86">
            <v>0.76398198529411698</v>
          </cell>
          <cell r="AL86">
            <v>3.3510700862728851E-2</v>
          </cell>
          <cell r="AM86">
            <v>7403.6872922970251</v>
          </cell>
          <cell r="AN86">
            <v>0.75210661764705811</v>
          </cell>
          <cell r="AO86">
            <v>3.2989809139473997E-2</v>
          </cell>
          <cell r="AP86">
            <v>7454.3896989711502</v>
          </cell>
          <cell r="AQ86">
            <v>0.84799374999999999</v>
          </cell>
          <cell r="AR86">
            <v>3.7195726387152676E-2</v>
          </cell>
          <cell r="AS86">
            <v>7076.8354961220793</v>
          </cell>
          <cell r="AT86">
            <v>0.7257828860294111</v>
          </cell>
          <cell r="AU86">
            <v>3.1835165819592406E-2</v>
          </cell>
          <cell r="AV86">
            <v>7530.2466979450655</v>
          </cell>
        </row>
        <row r="87">
          <cell r="B87">
            <v>79</v>
          </cell>
          <cell r="C87">
            <v>4.944876142526404E-2</v>
          </cell>
          <cell r="D87">
            <v>0.85931372549019536</v>
          </cell>
          <cell r="E87">
            <v>4.2491999401219505E-2</v>
          </cell>
          <cell r="F87">
            <v>6876.0482983835791</v>
          </cell>
          <cell r="G87">
            <v>0.96499999999999997</v>
          </cell>
          <cell r="H87">
            <v>4.7718054775379798E-2</v>
          </cell>
          <cell r="I87">
            <v>6443.9649661341991</v>
          </cell>
          <cell r="J87">
            <v>0.95</v>
          </cell>
          <cell r="K87">
            <v>4.6976323354000836E-2</v>
          </cell>
          <cell r="L87">
            <v>6508.2982473223701</v>
          </cell>
          <cell r="M87">
            <v>0.92500000000000004</v>
          </cell>
          <cell r="N87">
            <v>4.5740104318369237E-2</v>
          </cell>
          <cell r="O87">
            <v>6561.8472654658817</v>
          </cell>
          <cell r="P87">
            <v>0.82923774509803849</v>
          </cell>
          <cell r="Q87">
            <v>4.1004779422176819E-2</v>
          </cell>
          <cell r="R87">
            <v>6966.0081790219856</v>
          </cell>
          <cell r="S87">
            <v>0.81634803921568555</v>
          </cell>
          <cell r="T87">
            <v>4.0367399431158531E-2</v>
          </cell>
          <cell r="U87">
            <v>7021.7443252433577</v>
          </cell>
          <cell r="V87">
            <v>0.79486519607843076</v>
          </cell>
          <cell r="W87">
            <v>3.9305099446128047E-2</v>
          </cell>
          <cell r="X87">
            <v>7070.1858002214785</v>
          </cell>
          <cell r="Y87">
            <v>0.91674999999999995</v>
          </cell>
          <cell r="Z87">
            <v>4.5332152036610805E-2</v>
          </cell>
          <cell r="AA87">
            <v>6606.3598495141723</v>
          </cell>
          <cell r="AB87">
            <v>0.892625</v>
          </cell>
          <cell r="AC87">
            <v>4.4139200667226312E-2</v>
          </cell>
          <cell r="AD87">
            <v>6658.7561933997858</v>
          </cell>
          <cell r="AE87">
            <v>0.87875000000000003</v>
          </cell>
          <cell r="AF87">
            <v>4.3453099102450779E-2</v>
          </cell>
          <cell r="AG87">
            <v>6720.1487359996245</v>
          </cell>
          <cell r="AH87">
            <v>0.78777585784313653</v>
          </cell>
          <cell r="AI87">
            <v>3.8954540451067977E-2</v>
          </cell>
          <cell r="AJ87">
            <v>7108.3055458034187</v>
          </cell>
          <cell r="AK87">
            <v>0.76704491421568566</v>
          </cell>
          <cell r="AL87">
            <v>3.7929420965513563E-2</v>
          </cell>
          <cell r="AM87">
            <v>7155.5845421636723</v>
          </cell>
          <cell r="AN87">
            <v>0.75512193627450919</v>
          </cell>
          <cell r="AO87">
            <v>3.7339844473821639E-2</v>
          </cell>
          <cell r="AP87">
            <v>7208.4708055508308</v>
          </cell>
          <cell r="AQ87">
            <v>0.84799374999999999</v>
          </cell>
          <cell r="AR87">
            <v>4.1932240633864998E-2</v>
          </cell>
          <cell r="AS87">
            <v>6813.6074593214325</v>
          </cell>
          <cell r="AT87">
            <v>0.72869266850490133</v>
          </cell>
          <cell r="AU87">
            <v>3.6032949917237884E-2</v>
          </cell>
          <cell r="AV87">
            <v>7290.5200456535458</v>
          </cell>
        </row>
        <row r="88">
          <cell r="B88">
            <v>80</v>
          </cell>
          <cell r="C88">
            <v>5.5552651060726981E-2</v>
          </cell>
          <cell r="D88">
            <v>0.86274509803921495</v>
          </cell>
          <cell r="E88">
            <v>4.79277773857252E-2</v>
          </cell>
          <cell r="F88">
            <v>6583.8712582059079</v>
          </cell>
          <cell r="G88">
            <v>0.96499999999999997</v>
          </cell>
          <cell r="H88">
            <v>5.3608308273601538E-2</v>
          </cell>
          <cell r="I88">
            <v>6136.471492909579</v>
          </cell>
          <cell r="J88">
            <v>0.95</v>
          </cell>
          <cell r="K88">
            <v>5.2775018507690626E-2</v>
          </cell>
          <cell r="L88">
            <v>6202.5623243718774</v>
          </cell>
          <cell r="M88">
            <v>0.92500000000000004</v>
          </cell>
          <cell r="N88">
            <v>5.1386202231172462E-2</v>
          </cell>
          <cell r="O88">
            <v>6261.7076870222663</v>
          </cell>
          <cell r="P88">
            <v>0.83254901960784244</v>
          </cell>
          <cell r="Q88">
            <v>4.6250305177224817E-2</v>
          </cell>
          <cell r="R88">
            <v>6680.3685501881091</v>
          </cell>
          <cell r="S88">
            <v>0.81960784313725421</v>
          </cell>
          <cell r="T88">
            <v>4.5531388516438939E-2</v>
          </cell>
          <cell r="U88">
            <v>6738.2947673627887</v>
          </cell>
          <cell r="V88">
            <v>0.7980392156862739</v>
          </cell>
          <cell r="W88">
            <v>4.4333194081795813E-2</v>
          </cell>
          <cell r="X88">
            <v>6792.2914442411711</v>
          </cell>
          <cell r="Y88">
            <v>0.91674999999999995</v>
          </cell>
          <cell r="Z88">
            <v>5.0927892859921456E-2</v>
          </cell>
          <cell r="AA88">
            <v>6306.8793404074349</v>
          </cell>
          <cell r="AB88">
            <v>0.892625</v>
          </cell>
          <cell r="AC88">
            <v>4.9587685153081422E-2</v>
          </cell>
          <cell r="AD88">
            <v>6364.8440175851765</v>
          </cell>
          <cell r="AE88">
            <v>0.87875000000000003</v>
          </cell>
          <cell r="AF88">
            <v>4.8816892119613833E-2</v>
          </cell>
          <cell r="AG88">
            <v>6428.1374469910234</v>
          </cell>
          <cell r="AH88">
            <v>0.79092156862745033</v>
          </cell>
          <cell r="AI88">
            <v>4.3937789918363578E-2</v>
          </cell>
          <cell r="AJ88">
            <v>6831.404769880869</v>
          </cell>
          <cell r="AK88">
            <v>0.77010784313725433</v>
          </cell>
          <cell r="AL88">
            <v>4.2781532288932958E-2</v>
          </cell>
          <cell r="AM88">
            <v>6884.1773638096247</v>
          </cell>
          <cell r="AN88">
            <v>0.75813725490196016</v>
          </cell>
          <cell r="AO88">
            <v>4.2116534377706016E-2</v>
          </cell>
          <cell r="AP88">
            <v>6939.3076267774786</v>
          </cell>
          <cell r="AQ88">
            <v>0.84799374999999999</v>
          </cell>
          <cell r="AR88">
            <v>4.7108300895427349E-2</v>
          </cell>
          <cell r="AS88">
            <v>6527.8976317524684</v>
          </cell>
          <cell r="AT88">
            <v>0.73160245098039156</v>
          </cell>
          <cell r="AU88">
            <v>4.0642455674486308E-2</v>
          </cell>
          <cell r="AV88">
            <v>7027.8211019778928</v>
          </cell>
        </row>
        <row r="89">
          <cell r="B89">
            <v>81</v>
          </cell>
          <cell r="C89">
            <v>6.2269827883482627E-2</v>
          </cell>
          <cell r="D89">
            <v>0.86617647058823455</v>
          </cell>
          <cell r="E89">
            <v>5.3936659740251816E-2</v>
          </cell>
          <cell r="F89">
            <v>6268.320942206341</v>
          </cell>
          <cell r="G89">
            <v>0.96499999999999997</v>
          </cell>
          <cell r="H89">
            <v>6.0090383907560732E-2</v>
          </cell>
          <cell r="I89">
            <v>5807.5056374055148</v>
          </cell>
          <cell r="J89">
            <v>0.95</v>
          </cell>
          <cell r="K89">
            <v>5.9156336489308493E-2</v>
          </cell>
          <cell r="L89">
            <v>5875.2219829080468</v>
          </cell>
          <cell r="M89">
            <v>0.92500000000000004</v>
          </cell>
          <cell r="N89">
            <v>5.7599590792221433E-2</v>
          </cell>
          <cell r="O89">
            <v>5939.9423095044531</v>
          </cell>
          <cell r="P89">
            <v>0.83586029411764629</v>
          </cell>
          <cell r="Q89">
            <v>5.2048876649343004E-2</v>
          </cell>
          <cell r="R89">
            <v>6371.3994660455737</v>
          </cell>
          <cell r="S89">
            <v>0.82286764705882276</v>
          </cell>
          <cell r="T89">
            <v>5.1239826753239223E-2</v>
          </cell>
          <cell r="U89">
            <v>6431.4908503717061</v>
          </cell>
          <cell r="V89">
            <v>0.80121323529411703</v>
          </cell>
          <cell r="W89">
            <v>4.9891410259732934E-2</v>
          </cell>
          <cell r="X89">
            <v>6491.1674693835057</v>
          </cell>
          <cell r="Y89">
            <v>0.91674999999999995</v>
          </cell>
          <cell r="Z89">
            <v>5.7085864712182695E-2</v>
          </cell>
          <cell r="AA89">
            <v>5985.6832650787128</v>
          </cell>
          <cell r="AB89">
            <v>0.892625</v>
          </cell>
          <cell r="AC89">
            <v>5.558360511449368E-2</v>
          </cell>
          <cell r="AD89">
            <v>6049.2261363926891</v>
          </cell>
          <cell r="AE89">
            <v>0.87875000000000003</v>
          </cell>
          <cell r="AF89">
            <v>5.4719611252610358E-2</v>
          </cell>
          <cell r="AG89">
            <v>6114.3357547112128</v>
          </cell>
          <cell r="AH89">
            <v>0.79406727941176392</v>
          </cell>
          <cell r="AI89">
            <v>4.944643281687585E-2</v>
          </cell>
          <cell r="AJ89">
            <v>6531.2479422545366</v>
          </cell>
          <cell r="AK89">
            <v>0.7731707720588229</v>
          </cell>
          <cell r="AL89">
            <v>4.8145210900642284E-2</v>
          </cell>
          <cell r="AM89">
            <v>6589.6617076370612</v>
          </cell>
          <cell r="AN89">
            <v>0.76115257352941113</v>
          </cell>
          <cell r="AO89">
            <v>4.7396839746746286E-2</v>
          </cell>
          <cell r="AP89">
            <v>6647.0480385568271</v>
          </cell>
          <cell r="AQ89">
            <v>0.84799374999999999</v>
          </cell>
          <cell r="AR89">
            <v>5.2804424858768996E-2</v>
          </cell>
          <cell r="AS89">
            <v>6220.3794659013256</v>
          </cell>
          <cell r="AT89">
            <v>0.73451223345588168</v>
          </cell>
          <cell r="AU89">
            <v>4.5737950355610159E-2</v>
          </cell>
          <cell r="AV89">
            <v>6742.1931943525369</v>
          </cell>
        </row>
        <row r="90">
          <cell r="B90">
            <v>82</v>
          </cell>
          <cell r="C90">
            <v>6.9833971380818885E-2</v>
          </cell>
          <cell r="D90">
            <v>0.86960784313725414</v>
          </cell>
          <cell r="E90">
            <v>6.0728169230182642E-2</v>
          </cell>
          <cell r="F90">
            <v>5930.2286484038623</v>
          </cell>
          <cell r="G90">
            <v>0.96499999999999997</v>
          </cell>
          <cell r="H90">
            <v>6.7389782382490215E-2</v>
          </cell>
          <cell r="I90">
            <v>5458.530394108494</v>
          </cell>
          <cell r="J90">
            <v>0.95</v>
          </cell>
          <cell r="K90">
            <v>6.6342272811777944E-2</v>
          </cell>
          <cell r="L90">
            <v>5527.6653743377556</v>
          </cell>
          <cell r="M90">
            <v>0.92500000000000004</v>
          </cell>
          <cell r="N90">
            <v>6.4596423527257474E-2</v>
          </cell>
          <cell r="O90">
            <v>5597.8040631475942</v>
          </cell>
          <cell r="P90">
            <v>0.83917156862745024</v>
          </cell>
          <cell r="Q90">
            <v>5.8602683307126251E-2</v>
          </cell>
          <cell r="R90">
            <v>6039.7752811536775</v>
          </cell>
          <cell r="S90">
            <v>0.82612745098039142</v>
          </cell>
          <cell r="T90">
            <v>5.7691760768673508E-2</v>
          </cell>
          <cell r="U90">
            <v>6101.9423734336169</v>
          </cell>
          <cell r="V90">
            <v>0.80438725490196017</v>
          </cell>
          <cell r="W90">
            <v>5.6173556537918952E-2</v>
          </cell>
          <cell r="X90">
            <v>6167.3139701038608</v>
          </cell>
          <cell r="Y90">
            <v>0.91674999999999995</v>
          </cell>
          <cell r="Z90">
            <v>6.402029326336571E-2</v>
          </cell>
          <cell r="AA90">
            <v>5643.9853599984535</v>
          </cell>
          <cell r="AB90">
            <v>0.892625</v>
          </cell>
          <cell r="AC90">
            <v>6.2335548703803458E-2</v>
          </cell>
          <cell r="AD90">
            <v>5712.9883395791639</v>
          </cell>
          <cell r="AE90">
            <v>0.87875000000000003</v>
          </cell>
          <cell r="AF90">
            <v>6.1366602350894597E-2</v>
          </cell>
          <cell r="AG90">
            <v>5779.7616791454793</v>
          </cell>
          <cell r="AH90">
            <v>0.79721299019607772</v>
          </cell>
          <cell r="AI90">
            <v>5.5672549141769938E-2</v>
          </cell>
          <cell r="AJ90">
            <v>6208.3010296674884</v>
          </cell>
          <cell r="AK90">
            <v>0.77623370098039146</v>
          </cell>
          <cell r="AL90">
            <v>5.4207482059091781E-2</v>
          </cell>
          <cell r="AM90">
            <v>6272.4010549589884</v>
          </cell>
          <cell r="AN90">
            <v>0.76416789215686209</v>
          </cell>
          <cell r="AO90">
            <v>5.3364878711023002E-2</v>
          </cell>
          <cell r="AP90">
            <v>6331.9989678844249</v>
          </cell>
          <cell r="AQ90">
            <v>0.84799374999999999</v>
          </cell>
          <cell r="AR90">
            <v>5.9218771268613281E-2</v>
          </cell>
          <cell r="AS90">
            <v>5891.9159058011091</v>
          </cell>
          <cell r="AT90">
            <v>0.73742201593137191</v>
          </cell>
          <cell r="AU90">
            <v>5.1497107956137191E-2</v>
          </cell>
          <cell r="AV90">
            <v>6433.8190967413084</v>
          </cell>
        </row>
        <row r="91">
          <cell r="B91">
            <v>83</v>
          </cell>
          <cell r="C91">
            <v>7.8341466008383348E-2</v>
          </cell>
          <cell r="D91">
            <v>0.87303921568627374</v>
          </cell>
          <cell r="E91">
            <v>6.8395172039671867E-2</v>
          </cell>
          <cell r="F91">
            <v>5570.0967194699151</v>
          </cell>
          <cell r="G91">
            <v>0.96499999999999997</v>
          </cell>
          <cell r="H91">
            <v>7.5599514698089926E-2</v>
          </cell>
          <cell r="I91">
            <v>5090.6812187213136</v>
          </cell>
          <cell r="J91">
            <v>0.95</v>
          </cell>
          <cell r="K91">
            <v>7.4424392707964179E-2</v>
          </cell>
          <cell r="L91">
            <v>5160.9474900612213</v>
          </cell>
          <cell r="M91">
            <v>0.92500000000000004</v>
          </cell>
          <cell r="N91">
            <v>7.2465856057754602E-2</v>
          </cell>
          <cell r="O91">
            <v>5236.2059410619095</v>
          </cell>
          <cell r="P91">
            <v>0.84248284313725408</v>
          </cell>
          <cell r="Q91">
            <v>6.6001341018283352E-2</v>
          </cell>
          <cell r="R91">
            <v>5685.8282431060188</v>
          </cell>
          <cell r="S91">
            <v>0.82938725490195997</v>
          </cell>
          <cell r="T91">
            <v>6.497541343768827E-2</v>
          </cell>
          <cell r="U91">
            <v>5749.9105738012522</v>
          </cell>
          <cell r="V91">
            <v>0.8075612745098032</v>
          </cell>
          <cell r="W91">
            <v>6.3265534136696486E-2</v>
          </cell>
          <cell r="X91">
            <v>5820.8740101171343</v>
          </cell>
          <cell r="Y91">
            <v>0.91674999999999995</v>
          </cell>
          <cell r="Z91">
            <v>7.1819538963185436E-2</v>
          </cell>
          <cell r="AA91">
            <v>5282.6557620772101</v>
          </cell>
          <cell r="AB91">
            <v>0.892625</v>
          </cell>
          <cell r="AC91">
            <v>6.9929551095733192E-2</v>
          </cell>
          <cell r="AD91">
            <v>5356.8660766930661</v>
          </cell>
          <cell r="AE91">
            <v>0.87875000000000003</v>
          </cell>
          <cell r="AF91">
            <v>6.8842563254866873E-2</v>
          </cell>
          <cell r="AG91">
            <v>5425.07734249842</v>
          </cell>
          <cell r="AH91">
            <v>0.8003587009803913</v>
          </cell>
          <cell r="AI91">
            <v>6.2701273967369173E-2</v>
          </cell>
          <cell r="AJ91">
            <v>5862.6690855064244</v>
          </cell>
          <cell r="AK91">
            <v>0.77929662990196003</v>
          </cell>
          <cell r="AL91">
            <v>6.1051240441912097E-2</v>
          </cell>
          <cell r="AM91">
            <v>5932.3899873048704</v>
          </cell>
          <cell r="AN91">
            <v>0.76718321078431306</v>
          </cell>
          <cell r="AO91">
            <v>6.0102257429861659E-2</v>
          </cell>
          <cell r="AP91">
            <v>5994.0926109649499</v>
          </cell>
          <cell r="AQ91">
            <v>0.84799374999999999</v>
          </cell>
          <cell r="AR91">
            <v>6.6433073540946533E-2</v>
          </cell>
          <cell r="AS91">
            <v>5543.0038854415689</v>
          </cell>
          <cell r="AT91">
            <v>0.74033179840686203</v>
          </cell>
          <cell r="AU91">
            <v>5.7998678419816492E-2</v>
          </cell>
          <cell r="AV91">
            <v>6102.4960201461645</v>
          </cell>
        </row>
        <row r="92">
          <cell r="B92">
            <v>84</v>
          </cell>
          <cell r="C92">
            <v>8.7944901825462565E-2</v>
          </cell>
          <cell r="D92">
            <v>0.87647058823529334</v>
          </cell>
          <cell r="E92">
            <v>7.7081119835258297E-2</v>
          </cell>
          <cell r="F92">
            <v>5189.1289960641589</v>
          </cell>
          <cell r="G92">
            <v>0.96499999999999997</v>
          </cell>
          <cell r="H92">
            <v>8.4866830261571366E-2</v>
          </cell>
          <cell r="I92">
            <v>4705.8281891033012</v>
          </cell>
          <cell r="J92">
            <v>0.95</v>
          </cell>
          <cell r="K92">
            <v>8.3547656734189429E-2</v>
          </cell>
          <cell r="L92">
            <v>4776.8471073157225</v>
          </cell>
          <cell r="M92">
            <v>0.92500000000000004</v>
          </cell>
          <cell r="N92">
            <v>8.1349034188552882E-2</v>
          </cell>
          <cell r="O92">
            <v>4856.7597950481577</v>
          </cell>
          <cell r="P92">
            <v>0.84579411764705803</v>
          </cell>
          <cell r="Q92">
            <v>7.4383280641024258E-2</v>
          </cell>
          <cell r="R92">
            <v>5310.5559542613919</v>
          </cell>
          <cell r="S92">
            <v>0.83264705882352863</v>
          </cell>
          <cell r="T92">
            <v>7.322706384349538E-2</v>
          </cell>
          <cell r="U92">
            <v>5376.3077570387804</v>
          </cell>
          <cell r="V92">
            <v>0.81073529411764633</v>
          </cell>
          <cell r="W92">
            <v>7.1300035847613921E-2</v>
          </cell>
          <cell r="X92">
            <v>5452.6133067246592</v>
          </cell>
          <cell r="Y92">
            <v>0.91674999999999995</v>
          </cell>
          <cell r="Z92">
            <v>8.0623488748492803E-2</v>
          </cell>
          <cell r="AA92">
            <v>4903.2578607436099</v>
          </cell>
          <cell r="AB92">
            <v>0.892625</v>
          </cell>
          <cell r="AC92">
            <v>7.8501817991953521E-2</v>
          </cell>
          <cell r="AD92">
            <v>4982.2628366699582</v>
          </cell>
          <cell r="AE92">
            <v>0.87875000000000003</v>
          </cell>
          <cell r="AF92">
            <v>7.7281582479125227E-2</v>
          </cell>
          <cell r="AG92">
            <v>5051.6011123849275</v>
          </cell>
          <cell r="AH92">
            <v>0.80350441176470511</v>
          </cell>
          <cell r="AI92">
            <v>7.0664116608973038E-2</v>
          </cell>
          <cell r="AJ92">
            <v>5495.0722649960608</v>
          </cell>
          <cell r="AK92">
            <v>0.7823595588235287</v>
          </cell>
          <cell r="AL92">
            <v>6.8804534592947442E-2</v>
          </cell>
          <cell r="AM92">
            <v>5570.2102197947288</v>
          </cell>
          <cell r="AN92">
            <v>0.77019852941176403</v>
          </cell>
          <cell r="AO92">
            <v>6.7735034055233234E-2</v>
          </cell>
          <cell r="AP92">
            <v>5633.8341138023034</v>
          </cell>
          <cell r="AQ92">
            <v>0.84799374999999999</v>
          </cell>
          <cell r="AR92">
            <v>7.4576727092355841E-2</v>
          </cell>
          <cell r="AS92">
            <v>5174.7651006822771</v>
          </cell>
          <cell r="AT92">
            <v>0.74324158088235226</v>
          </cell>
          <cell r="AU92">
            <v>6.5364307863300067E-2</v>
          </cell>
          <cell r="AV92">
            <v>5748.5593159154969</v>
          </cell>
        </row>
        <row r="93">
          <cell r="B93">
            <v>85</v>
          </cell>
          <cell r="C93">
            <v>9.8332431205876286E-2</v>
          </cell>
          <cell r="D93">
            <v>0.87990196078431293</v>
          </cell>
          <cell r="E93">
            <v>8.6522899026739111E-2</v>
          </cell>
          <cell r="F93">
            <v>4789.1451220779236</v>
          </cell>
          <cell r="G93">
            <v>0.96499999999999997</v>
          </cell>
          <cell r="H93">
            <v>9.4890796113670614E-2</v>
          </cell>
          <cell r="I93">
            <v>4306.4594669385533</v>
          </cell>
          <cell r="J93">
            <v>0.95</v>
          </cell>
          <cell r="K93">
            <v>9.3415809645582465E-2</v>
          </cell>
          <cell r="L93">
            <v>4377.7527249220029</v>
          </cell>
          <cell r="M93">
            <v>0.92500000000000004</v>
          </cell>
          <cell r="N93">
            <v>9.0957498865435568E-2</v>
          </cell>
          <cell r="O93">
            <v>4461.6670764351957</v>
          </cell>
          <cell r="P93">
            <v>0.84910539215686198</v>
          </cell>
          <cell r="Q93">
            <v>8.3494597560803241E-2</v>
          </cell>
          <cell r="R93">
            <v>4915.5393803557045</v>
          </cell>
          <cell r="S93">
            <v>0.83590686274509729</v>
          </cell>
          <cell r="T93">
            <v>8.2196754075402154E-2</v>
          </cell>
          <cell r="U93">
            <v>4982.6165256718223</v>
          </cell>
          <cell r="V93">
            <v>0.81390931372548947</v>
          </cell>
          <cell r="W93">
            <v>8.0033681599733675E-2</v>
          </cell>
          <cell r="X93">
            <v>5063.8417824920143</v>
          </cell>
          <cell r="Y93">
            <v>0.91674999999999995</v>
          </cell>
          <cell r="Z93">
            <v>9.0146256307987074E-2</v>
          </cell>
          <cell r="AA93">
            <v>4507.9401057769883</v>
          </cell>
          <cell r="AB93">
            <v>0.892625</v>
          </cell>
          <cell r="AC93">
            <v>8.7773986405145318E-2</v>
          </cell>
          <cell r="AD93">
            <v>4591.1461462776188</v>
          </cell>
          <cell r="AE93">
            <v>0.87875000000000003</v>
          </cell>
          <cell r="AF93">
            <v>8.6409623922163795E-2</v>
          </cell>
          <cell r="AG93">
            <v>4661.2053843665108</v>
          </cell>
          <cell r="AH93">
            <v>0.8066501225490188</v>
          </cell>
          <cell r="AI93">
            <v>7.9319867682763071E-2</v>
          </cell>
          <cell r="AJ93">
            <v>5106.7678376876456</v>
          </cell>
          <cell r="AK93">
            <v>0.78542248774509738</v>
          </cell>
          <cell r="AL93">
            <v>7.7232502743742992E-2</v>
          </cell>
          <cell r="AM93">
            <v>5186.9544980368728</v>
          </cell>
          <cell r="AN93">
            <v>0.773213848039215</v>
          </cell>
          <cell r="AO93">
            <v>7.6031997519746986E-2</v>
          </cell>
          <cell r="AP93">
            <v>5252.2261682423696</v>
          </cell>
          <cell r="AQ93">
            <v>0.84799374999999999</v>
          </cell>
          <cell r="AR93">
            <v>8.3385287084888057E-2</v>
          </cell>
          <cell r="AS93">
            <v>4788.8480560016478</v>
          </cell>
          <cell r="AT93">
            <v>0.74615136335784238</v>
          </cell>
          <cell r="AU93">
            <v>7.3370877606555834E-2</v>
          </cell>
          <cell r="AV93">
            <v>5372.8087150195552</v>
          </cell>
        </row>
        <row r="94">
          <cell r="B94">
            <v>86</v>
          </cell>
          <cell r="C94">
            <v>0.10920324738354259</v>
          </cell>
          <cell r="D94">
            <v>0.88333333333333253</v>
          </cell>
          <cell r="E94">
            <v>9.6462868522129194E-2</v>
          </cell>
          <cell r="F94">
            <v>4374.7744022559755</v>
          </cell>
          <cell r="G94">
            <v>0.96499999999999997</v>
          </cell>
          <cell r="H94">
            <v>0.10538113372511859</v>
          </cell>
          <cell r="I94">
            <v>3897.8160996895008</v>
          </cell>
          <cell r="J94">
            <v>0.95</v>
          </cell>
          <cell r="K94">
            <v>0.10374308501436545</v>
          </cell>
          <cell r="L94">
            <v>3968.8014096952588</v>
          </cell>
          <cell r="M94">
            <v>0.92500000000000004</v>
          </cell>
          <cell r="N94">
            <v>0.1010130038297769</v>
          </cell>
          <cell r="O94">
            <v>4055.8449983923902</v>
          </cell>
          <cell r="P94">
            <v>0.85241666666666582</v>
          </cell>
          <cell r="Q94">
            <v>9.3086668123854674E-2</v>
          </cell>
          <cell r="R94">
            <v>4505.1183979986245</v>
          </cell>
          <cell r="S94">
            <v>0.83916666666666584</v>
          </cell>
          <cell r="T94">
            <v>9.1639725096022737E-2</v>
          </cell>
          <cell r="U94">
            <v>4573.0616204591406</v>
          </cell>
          <cell r="V94">
            <v>0.81708333333333261</v>
          </cell>
          <cell r="W94">
            <v>8.9228153382969508E-2</v>
          </cell>
          <cell r="X94">
            <v>4658.5638816006203</v>
          </cell>
          <cell r="Y94">
            <v>0.91674999999999995</v>
          </cell>
          <cell r="Z94">
            <v>0.10011207703886267</v>
          </cell>
          <cell r="AA94">
            <v>4101.5661815805615</v>
          </cell>
          <cell r="AB94">
            <v>0.892625</v>
          </cell>
          <cell r="AC94">
            <v>9.7477548695734703E-2</v>
          </cell>
          <cell r="AD94">
            <v>4188.1629468502115</v>
          </cell>
          <cell r="AE94">
            <v>0.87875000000000003</v>
          </cell>
          <cell r="AF94">
            <v>9.5962353638288048E-2</v>
          </cell>
          <cell r="AG94">
            <v>4258.4323800794355</v>
          </cell>
          <cell r="AH94">
            <v>0.80979583333333249</v>
          </cell>
          <cell r="AI94">
            <v>8.8432334717661931E-2</v>
          </cell>
          <cell r="AJ94">
            <v>4701.6996885156714</v>
          </cell>
          <cell r="AK94">
            <v>0.78848541666666594</v>
          </cell>
          <cell r="AL94">
            <v>8.6105168014565581E-2</v>
          </cell>
          <cell r="AM94">
            <v>4786.3530205355701</v>
          </cell>
          <cell r="AN94">
            <v>0.77622916666666597</v>
          </cell>
          <cell r="AO94">
            <v>8.4766745713821035E-2</v>
          </cell>
          <cell r="AP94">
            <v>4852.8889212454151</v>
          </cell>
          <cell r="AQ94">
            <v>0.84799374999999999</v>
          </cell>
          <cell r="AR94">
            <v>9.260367126094797E-2</v>
          </cell>
          <cell r="AS94">
            <v>4389.5285860460426</v>
          </cell>
          <cell r="AT94">
            <v>0.74906114583333261</v>
          </cell>
          <cell r="AU94">
            <v>8.1799909613837291E-2</v>
          </cell>
          <cell r="AV94">
            <v>4978.6010243864193</v>
          </cell>
        </row>
        <row r="95">
          <cell r="B95">
            <v>87</v>
          </cell>
          <cell r="C95">
            <v>0.12108198246143448</v>
          </cell>
          <cell r="D95">
            <v>0.88676470588235212</v>
          </cell>
          <cell r="E95">
            <v>0.10737122856506606</v>
          </cell>
          <cell r="F95">
            <v>3952.7711142771814</v>
          </cell>
          <cell r="G95">
            <v>0.96499999999999997</v>
          </cell>
          <cell r="H95">
            <v>0.11684411307528426</v>
          </cell>
          <cell r="I95">
            <v>3487.0598200522013</v>
          </cell>
          <cell r="J95">
            <v>0.95</v>
          </cell>
          <cell r="K95">
            <v>0.11502788333836275</v>
          </cell>
          <cell r="L95">
            <v>3557.0657076441103</v>
          </cell>
          <cell r="M95">
            <v>0.92500000000000004</v>
          </cell>
          <cell r="N95">
            <v>0.1120008337768269</v>
          </cell>
          <cell r="O95">
            <v>3646.151912036798</v>
          </cell>
          <cell r="P95">
            <v>0.85572794117646978</v>
          </cell>
          <cell r="Q95">
            <v>0.10361323556528874</v>
          </cell>
          <cell r="R95">
            <v>4085.7519368254548</v>
          </cell>
          <cell r="S95">
            <v>0.8424264705882345</v>
          </cell>
          <cell r="T95">
            <v>0.10200266713681276</v>
          </cell>
          <cell r="U95">
            <v>4153.9875107130929</v>
          </cell>
          <cell r="V95">
            <v>0.82025735294117574</v>
          </cell>
          <cell r="W95">
            <v>9.9318386422686117E-2</v>
          </cell>
          <cell r="X95">
            <v>4242.8888290287987</v>
          </cell>
          <cell r="Y95">
            <v>0.91674999999999995</v>
          </cell>
          <cell r="Z95">
            <v>0.11100190742152005</v>
          </cell>
          <cell r="AA95">
            <v>3690.9498720301744</v>
          </cell>
          <cell r="AB95">
            <v>0.892625</v>
          </cell>
          <cell r="AC95">
            <v>0.10808080459463795</v>
          </cell>
          <cell r="AD95">
            <v>3779.9110892529484</v>
          </cell>
          <cell r="AE95">
            <v>0.87875000000000003</v>
          </cell>
          <cell r="AF95">
            <v>0.10640079208798556</v>
          </cell>
          <cell r="AG95">
            <v>3849.7831860775159</v>
          </cell>
          <cell r="AH95">
            <v>0.8129415441176463</v>
          </cell>
          <cell r="AI95">
            <v>9.8432573787024316E-2</v>
          </cell>
          <cell r="AJ95">
            <v>4285.917407918927</v>
          </cell>
          <cell r="AK95">
            <v>0.79154834558823461</v>
          </cell>
          <cell r="AL95">
            <v>9.5842242897892102E-2</v>
          </cell>
          <cell r="AM95">
            <v>4374.223289525331</v>
          </cell>
          <cell r="AN95">
            <v>0.77924448529411694</v>
          </cell>
          <cell r="AO95">
            <v>9.4352467101551804E-2</v>
          </cell>
          <cell r="AP95">
            <v>4441.5253200807856</v>
          </cell>
          <cell r="AQ95">
            <v>0.84799374999999999</v>
          </cell>
          <cell r="AR95">
            <v>0.10267676436490605</v>
          </cell>
          <cell r="AS95">
            <v>3983.0421238733011</v>
          </cell>
          <cell r="AT95">
            <v>0.75197092830882284</v>
          </cell>
          <cell r="AU95">
            <v>9.1050130752997491E-2</v>
          </cell>
          <cell r="AV95">
            <v>4571.3519105882524</v>
          </cell>
        </row>
        <row r="96">
          <cell r="B96">
            <v>88</v>
          </cell>
          <cell r="C96">
            <v>0.13392968508213068</v>
          </cell>
          <cell r="D96">
            <v>0.89019607843137172</v>
          </cell>
          <cell r="E96">
            <v>0.11922368044566133</v>
          </cell>
          <cell r="F96">
            <v>3528.357223500735</v>
          </cell>
          <cell r="G96">
            <v>0.96499999999999997</v>
          </cell>
          <cell r="H96">
            <v>0.12924214610425611</v>
          </cell>
          <cell r="I96">
            <v>3079.6174081377412</v>
          </cell>
          <cell r="J96">
            <v>0.95</v>
          </cell>
          <cell r="K96">
            <v>0.12723320082802414</v>
          </cell>
          <cell r="L96">
            <v>3147.9039683983328</v>
          </cell>
          <cell r="M96">
            <v>0.92500000000000004</v>
          </cell>
          <cell r="N96">
            <v>0.12388495870097088</v>
          </cell>
          <cell r="O96">
            <v>3237.7798578117049</v>
          </cell>
          <cell r="P96">
            <v>0.85903921568627373</v>
          </cell>
          <cell r="Q96">
            <v>0.11505085163006318</v>
          </cell>
          <cell r="R96">
            <v>3662.4139589338242</v>
          </cell>
          <cell r="S96">
            <v>0.84568627450980305</v>
          </cell>
          <cell r="T96">
            <v>0.11326249642337824</v>
          </cell>
          <cell r="U96">
            <v>3730.2697053673478</v>
          </cell>
          <cell r="V96">
            <v>0.82343137254901888</v>
          </cell>
          <cell r="W96">
            <v>0.11028190441223673</v>
          </cell>
          <cell r="X96">
            <v>3821.4919567588186</v>
          </cell>
          <cell r="Y96">
            <v>0.91674999999999995</v>
          </cell>
          <cell r="Z96">
            <v>0.1227800387990433</v>
          </cell>
          <cell r="AA96">
            <v>3281.2473960376096</v>
          </cell>
          <cell r="AB96">
            <v>0.892625</v>
          </cell>
          <cell r="AC96">
            <v>0.1195489851464369</v>
          </cell>
          <cell r="AD96">
            <v>3371.3752574302953</v>
          </cell>
          <cell r="AE96">
            <v>0.87875000000000003</v>
          </cell>
          <cell r="AF96">
            <v>0.11769071076592234</v>
          </cell>
          <cell r="AG96">
            <v>3440.1632057118595</v>
          </cell>
          <cell r="AH96">
            <v>0.81608725490195999</v>
          </cell>
          <cell r="AI96">
            <v>0.10929830904856001</v>
          </cell>
          <cell r="AJ96">
            <v>3864.0435264188554</v>
          </cell>
          <cell r="AK96">
            <v>0.79461127450980329</v>
          </cell>
          <cell r="AL96">
            <v>0.10642203775780845</v>
          </cell>
          <cell r="AM96">
            <v>3954.9879185210275</v>
          </cell>
          <cell r="AN96">
            <v>0.78225980392156791</v>
          </cell>
          <cell r="AO96">
            <v>0.10476780919162489</v>
          </cell>
          <cell r="AP96">
            <v>4022.456448437154</v>
          </cell>
          <cell r="AQ96">
            <v>0.84799374999999999</v>
          </cell>
          <cell r="AR96">
            <v>0.11357153588911506</v>
          </cell>
          <cell r="AS96">
            <v>3574.0762462648672</v>
          </cell>
          <cell r="AT96">
            <v>0.75488071078431307</v>
          </cell>
          <cell r="AU96">
            <v>0.10110093586991802</v>
          </cell>
          <cell r="AV96">
            <v>4155.1297214112274</v>
          </cell>
        </row>
        <row r="97">
          <cell r="B97">
            <v>89</v>
          </cell>
          <cell r="C97">
            <v>0.14809987582778983</v>
          </cell>
          <cell r="D97">
            <v>0.89362745098039131</v>
          </cell>
          <cell r="E97">
            <v>0.1323461145265003</v>
          </cell>
          <cell r="F97">
            <v>3107.6934893879425</v>
          </cell>
          <cell r="G97">
            <v>0.96499999999999997</v>
          </cell>
          <cell r="H97">
            <v>0.14291638017381719</v>
          </cell>
          <cell r="I97">
            <v>2681.6010451299926</v>
          </cell>
          <cell r="J97">
            <v>0.95</v>
          </cell>
          <cell r="K97">
            <v>0.14069488203640032</v>
          </cell>
          <cell r="L97">
            <v>2747.3860705997736</v>
          </cell>
          <cell r="M97">
            <v>0.92500000000000004</v>
          </cell>
          <cell r="N97">
            <v>0.13699238514070561</v>
          </cell>
          <cell r="O97">
            <v>2836.6676338438665</v>
          </cell>
          <cell r="P97">
            <v>0.86235049019607757</v>
          </cell>
          <cell r="Q97">
            <v>0.12771400051807277</v>
          </cell>
          <cell r="R97">
            <v>3241.0501139366565</v>
          </cell>
          <cell r="S97">
            <v>0.84894607843137171</v>
          </cell>
          <cell r="T97">
            <v>0.12572880880017528</v>
          </cell>
          <cell r="U97">
            <v>3307.7700462049424</v>
          </cell>
          <cell r="V97">
            <v>0.82660539215686202</v>
          </cell>
          <cell r="W97">
            <v>0.12242015593701278</v>
          </cell>
          <cell r="X97">
            <v>3400.0505460714112</v>
          </cell>
          <cell r="Y97">
            <v>0.91674999999999995</v>
          </cell>
          <cell r="Z97">
            <v>0.13577056116512631</v>
          </cell>
          <cell r="AA97">
            <v>2878.375713442852</v>
          </cell>
          <cell r="AB97">
            <v>0.892625</v>
          </cell>
          <cell r="AC97">
            <v>0.1321976516607809</v>
          </cell>
          <cell r="AD97">
            <v>2968.3307668566963</v>
          </cell>
          <cell r="AE97">
            <v>0.87875000000000003</v>
          </cell>
          <cell r="AF97">
            <v>0.13014276588367032</v>
          </cell>
          <cell r="AG97">
            <v>3035.2879528808571</v>
          </cell>
          <cell r="AH97">
            <v>0.81923296568627368</v>
          </cell>
          <cell r="AI97">
            <v>0.12132830049216914</v>
          </cell>
          <cell r="AJ97">
            <v>3441.7101028912398</v>
          </cell>
          <cell r="AK97">
            <v>0.79767420343137174</v>
          </cell>
          <cell r="AL97">
            <v>0.11813545047921732</v>
          </cell>
          <cell r="AM97">
            <v>3534.0900449245064</v>
          </cell>
          <cell r="AN97">
            <v>0.78527512254901888</v>
          </cell>
          <cell r="AO97">
            <v>0.11629914814016214</v>
          </cell>
          <cell r="AP97">
            <v>3601.0324987656691</v>
          </cell>
          <cell r="AQ97">
            <v>0.84799374999999999</v>
          </cell>
          <cell r="AR97">
            <v>0.12558776907774186</v>
          </cell>
          <cell r="AS97">
            <v>3168.1629175917633</v>
          </cell>
          <cell r="AT97">
            <v>0.75779049325980319</v>
          </cell>
          <cell r="AU97">
            <v>0.11222867795525646</v>
          </cell>
          <cell r="AV97">
            <v>3735.0422179156408</v>
          </cell>
        </row>
        <row r="98">
          <cell r="B98">
            <v>90</v>
          </cell>
          <cell r="C98">
            <v>0.16378434438355263</v>
          </cell>
          <cell r="D98">
            <v>0.89705882352941091</v>
          </cell>
          <cell r="E98">
            <v>0.14692419128524561</v>
          </cell>
          <cell r="F98">
            <v>2696.4023309281465</v>
          </cell>
          <cell r="G98">
            <v>0.96499999999999997</v>
          </cell>
          <cell r="H98">
            <v>0.15805189233012829</v>
          </cell>
          <cell r="I98">
            <v>2298.356330689689</v>
          </cell>
          <cell r="J98">
            <v>1</v>
          </cell>
          <cell r="K98">
            <v>0.16378434438355263</v>
          </cell>
          <cell r="L98">
            <v>2360.8429114882888</v>
          </cell>
          <cell r="M98">
            <v>0.92500000000000004</v>
          </cell>
          <cell r="N98">
            <v>0.15150051855478619</v>
          </cell>
          <cell r="O98">
            <v>2448.0657688321535</v>
          </cell>
          <cell r="P98">
            <v>0.86566176470588152</v>
          </cell>
          <cell r="Q98">
            <v>0.141781844590262</v>
          </cell>
          <cell r="R98">
            <v>2827.1226380062503</v>
          </cell>
          <cell r="S98">
            <v>0.89705882352941091</v>
          </cell>
          <cell r="T98">
            <v>0.14692419128524561</v>
          </cell>
          <cell r="U98">
            <v>2891.888058510694</v>
          </cell>
          <cell r="V98">
            <v>0.82977941176470515</v>
          </cell>
          <cell r="W98">
            <v>0.1359048769388522</v>
          </cell>
          <cell r="X98">
            <v>2983.8158280276234</v>
          </cell>
          <cell r="Y98">
            <v>0.96499999999999997</v>
          </cell>
          <cell r="Z98">
            <v>0.15805189233012829</v>
          </cell>
          <cell r="AA98">
            <v>2487.5770275846453</v>
          </cell>
          <cell r="AB98">
            <v>0.892625</v>
          </cell>
          <cell r="AC98">
            <v>0.14619800040536868</v>
          </cell>
          <cell r="AD98">
            <v>2575.9244101257959</v>
          </cell>
          <cell r="AE98">
            <v>0.92500000000000004</v>
          </cell>
          <cell r="AF98">
            <v>0.15150051855478619</v>
          </cell>
          <cell r="AG98">
            <v>2640.2671834395587</v>
          </cell>
          <cell r="AH98">
            <v>0.86566176470588152</v>
          </cell>
          <cell r="AI98">
            <v>0.141781844590262</v>
          </cell>
          <cell r="AJ98">
            <v>3024.1332653207169</v>
          </cell>
          <cell r="AK98">
            <v>0.80073713235294042</v>
          </cell>
          <cell r="AL98">
            <v>0.13114820624599235</v>
          </cell>
          <cell r="AM98">
            <v>3116.5887254332324</v>
          </cell>
          <cell r="AN98">
            <v>0.82977941176470515</v>
          </cell>
          <cell r="AO98">
            <v>0.1359048769388522</v>
          </cell>
          <cell r="AP98">
            <v>3182.2354867341824</v>
          </cell>
          <cell r="AQ98">
            <v>0.892625</v>
          </cell>
          <cell r="AR98">
            <v>0.14619800040536868</v>
          </cell>
          <cell r="AS98">
            <v>2770.2804046965839</v>
          </cell>
          <cell r="AT98">
            <v>0.80073713235294042</v>
          </cell>
          <cell r="AU98">
            <v>0.13114820624599235</v>
          </cell>
          <cell r="AV98">
            <v>3315.8633676918994</v>
          </cell>
        </row>
        <row r="99">
          <cell r="B99">
            <v>91</v>
          </cell>
          <cell r="C99">
            <v>0.17939319958786229</v>
          </cell>
          <cell r="D99">
            <v>0.9004901960784305</v>
          </cell>
          <cell r="E99">
            <v>0.16154181747201113</v>
          </cell>
          <cell r="F99">
            <v>2300.2355990768774</v>
          </cell>
          <cell r="G99">
            <v>0.96499999999999997</v>
          </cell>
          <cell r="H99">
            <v>0.17311443760228709</v>
          </cell>
          <cell r="I99">
            <v>1935.0967633752537</v>
          </cell>
          <cell r="J99">
            <v>1</v>
          </cell>
          <cell r="K99">
            <v>0.17939319958786229</v>
          </cell>
          <cell r="L99">
            <v>1974.1738030376218</v>
          </cell>
          <cell r="M99">
            <v>0.92500000000000004</v>
          </cell>
          <cell r="N99">
            <v>0.16593870961877263</v>
          </cell>
          <cell r="O99">
            <v>2077.1825353978611</v>
          </cell>
          <cell r="P99">
            <v>0.86897303921568536</v>
          </cell>
          <cell r="Q99">
            <v>0.15588785386049073</v>
          </cell>
          <cell r="R99">
            <v>2426.2879755068366</v>
          </cell>
          <cell r="S99">
            <v>0.9004901960784305</v>
          </cell>
          <cell r="T99">
            <v>0.16154181747201113</v>
          </cell>
          <cell r="U99">
            <v>2466.9997442265512</v>
          </cell>
          <cell r="V99">
            <v>0.83295343137254829</v>
          </cell>
          <cell r="W99">
            <v>0.1494261811616103</v>
          </cell>
          <cell r="X99">
            <v>2578.30070511133</v>
          </cell>
          <cell r="Y99">
            <v>0.96499999999999997</v>
          </cell>
          <cell r="Z99">
            <v>0.17311443760228709</v>
          </cell>
          <cell r="AA99">
            <v>2094.4107710579365</v>
          </cell>
          <cell r="AB99">
            <v>0.892625</v>
          </cell>
          <cell r="AC99">
            <v>0.16013085478211558</v>
          </cell>
          <cell r="AD99">
            <v>2199.3294121700255</v>
          </cell>
          <cell r="AE99">
            <v>0.92500000000000004</v>
          </cell>
          <cell r="AF99">
            <v>0.16593870961877263</v>
          </cell>
          <cell r="AG99">
            <v>2240.2653360252807</v>
          </cell>
          <cell r="AH99">
            <v>0.86897303921568536</v>
          </cell>
          <cell r="AI99">
            <v>0.15588785386049073</v>
          </cell>
          <cell r="AJ99">
            <v>2595.3660726767735</v>
          </cell>
          <cell r="AK99">
            <v>0.80380006127450898</v>
          </cell>
          <cell r="AL99">
            <v>0.14419626482095393</v>
          </cell>
          <cell r="AM99">
            <v>2707.8537044861805</v>
          </cell>
          <cell r="AN99">
            <v>0.83295343137254829</v>
          </cell>
          <cell r="AO99">
            <v>0.1494261811616103</v>
          </cell>
          <cell r="AP99">
            <v>2749.754164519125</v>
          </cell>
          <cell r="AQ99">
            <v>0.892625</v>
          </cell>
          <cell r="AR99">
            <v>0.16013085478211558</v>
          </cell>
          <cell r="AS99">
            <v>2365.2709489677677</v>
          </cell>
          <cell r="AT99">
            <v>0.80380006127450898</v>
          </cell>
          <cell r="AU99">
            <v>0.14419626482095393</v>
          </cell>
          <cell r="AV99">
            <v>2880.9938348623114</v>
          </cell>
        </row>
        <row r="100">
          <cell r="B100">
            <v>92</v>
          </cell>
          <cell r="C100">
            <v>0.19626835887045371</v>
          </cell>
          <cell r="D100">
            <v>0.9039215686274501</v>
          </cell>
          <cell r="E100">
            <v>0.17741120282211584</v>
          </cell>
          <cell r="F100">
            <v>1928.6513597881783</v>
          </cell>
          <cell r="G100">
            <v>0.96499999999999997</v>
          </cell>
          <cell r="H100">
            <v>0.18939896630998782</v>
          </cell>
          <cell r="I100">
            <v>1600.1035754775407</v>
          </cell>
          <cell r="J100">
            <v>1</v>
          </cell>
          <cell r="K100">
            <v>0.19626835887045371</v>
          </cell>
          <cell r="L100">
            <v>1620.0204479681647</v>
          </cell>
          <cell r="M100">
            <v>0.92500000000000004</v>
          </cell>
          <cell r="N100">
            <v>0.1815482319551697</v>
          </cell>
          <cell r="O100">
            <v>1732.4975458312895</v>
          </cell>
          <cell r="P100">
            <v>0.87228431372548931</v>
          </cell>
          <cell r="Q100">
            <v>0.17120181072334176</v>
          </cell>
          <cell r="R100">
            <v>2048.0591501575609</v>
          </cell>
          <cell r="S100">
            <v>0.9039215686274501</v>
          </cell>
          <cell r="T100">
            <v>0.17741120282211584</v>
          </cell>
          <cell r="U100">
            <v>2068.4761218412077</v>
          </cell>
          <cell r="V100">
            <v>0.83612745098039143</v>
          </cell>
          <cell r="W100">
            <v>0.16410536261045716</v>
          </cell>
          <cell r="X100">
            <v>2193.0350768602566</v>
          </cell>
          <cell r="Y100">
            <v>0.96499999999999997</v>
          </cell>
          <cell r="Z100">
            <v>0.18939896630998782</v>
          </cell>
          <cell r="AA100">
            <v>1731.8380283180693</v>
          </cell>
          <cell r="AB100">
            <v>0.892625</v>
          </cell>
          <cell r="AC100">
            <v>0.17519404383673876</v>
          </cell>
          <cell r="AD100">
            <v>1847.1489134517915</v>
          </cell>
          <cell r="AE100">
            <v>0.92500000000000004</v>
          </cell>
          <cell r="AF100">
            <v>0.1815482319551697</v>
          </cell>
          <cell r="AG100">
            <v>1868.5185969615795</v>
          </cell>
          <cell r="AH100">
            <v>0.87228431372548931</v>
          </cell>
          <cell r="AI100">
            <v>0.17120181072334176</v>
          </cell>
          <cell r="AJ100">
            <v>2190.7800256248606</v>
          </cell>
          <cell r="AK100">
            <v>0.80686299019607766</v>
          </cell>
          <cell r="AL100">
            <v>0.15836167491909114</v>
          </cell>
          <cell r="AM100">
            <v>2317.3913146176901</v>
          </cell>
          <cell r="AN100">
            <v>0.83612745098039143</v>
          </cell>
          <cell r="AO100">
            <v>0.16410536261045716</v>
          </cell>
          <cell r="AP100">
            <v>2338.8689005817978</v>
          </cell>
          <cell r="AQ100">
            <v>0.892625</v>
          </cell>
          <cell r="AR100">
            <v>0.17519404383673876</v>
          </cell>
          <cell r="AS100">
            <v>1986.5180901182532</v>
          </cell>
          <cell r="AT100">
            <v>0.80686299019607766</v>
          </cell>
          <cell r="AU100">
            <v>0.15836167491909114</v>
          </cell>
          <cell r="AV100">
            <v>2465.5652849029698</v>
          </cell>
        </row>
        <row r="101">
          <cell r="B101">
            <v>93</v>
          </cell>
          <cell r="C101">
            <v>0.21397543491677862</v>
          </cell>
          <cell r="D101">
            <v>0.9073529411764697</v>
          </cell>
          <cell r="E101">
            <v>0.19415124021125335</v>
          </cell>
          <cell r="F101">
            <v>1586.4870022236482</v>
          </cell>
          <cell r="G101">
            <v>0.96499999999999997</v>
          </cell>
          <cell r="H101">
            <v>0.20648629469469135</v>
          </cell>
          <cell r="I101">
            <v>1297.0456122931791</v>
          </cell>
          <cell r="J101">
            <v>1</v>
          </cell>
          <cell r="K101">
            <v>0.21397543491677862</v>
          </cell>
          <cell r="L101">
            <v>1302.0616933088759</v>
          </cell>
          <cell r="M101">
            <v>0.92500000000000004</v>
          </cell>
          <cell r="N101">
            <v>0.19792727729802023</v>
          </cell>
          <cell r="O101">
            <v>1417.9656795189483</v>
          </cell>
          <cell r="P101">
            <v>0.87559558823529327</v>
          </cell>
          <cell r="Q101">
            <v>0.18735594680385947</v>
          </cell>
          <cell r="R101">
            <v>1697.4277151820781</v>
          </cell>
          <cell r="S101">
            <v>0.9073529411764697</v>
          </cell>
          <cell r="T101">
            <v>0.19415124021125335</v>
          </cell>
          <cell r="U101">
            <v>1701.5052850565335</v>
          </cell>
          <cell r="V101">
            <v>0.83930147058823446</v>
          </cell>
          <cell r="W101">
            <v>0.17958989719540935</v>
          </cell>
          <cell r="X101">
            <v>1833.1462603546524</v>
          </cell>
          <cell r="Y101">
            <v>0.96499999999999997</v>
          </cell>
          <cell r="Z101">
            <v>0.20648629469469135</v>
          </cell>
          <cell r="AA101">
            <v>1403.8296959382997</v>
          </cell>
          <cell r="AB101">
            <v>0.892625</v>
          </cell>
          <cell r="AC101">
            <v>0.19099982259258952</v>
          </cell>
          <cell r="AD101">
            <v>1523.539425735534</v>
          </cell>
          <cell r="AE101">
            <v>0.92500000000000004</v>
          </cell>
          <cell r="AF101">
            <v>0.19792727729802023</v>
          </cell>
          <cell r="AG101">
            <v>1529.2923493078506</v>
          </cell>
          <cell r="AH101">
            <v>0.87559558823529327</v>
          </cell>
          <cell r="AI101">
            <v>0.18735594680385947</v>
          </cell>
          <cell r="AJ101">
            <v>1815.7145183413554</v>
          </cell>
          <cell r="AK101">
            <v>0.80992591911764633</v>
          </cell>
          <cell r="AL101">
            <v>0.17330425079357004</v>
          </cell>
          <cell r="AM101">
            <v>1950.4053445918782</v>
          </cell>
          <cell r="AN101">
            <v>0.83930147058823446</v>
          </cell>
          <cell r="AO101">
            <v>0.17958989719540935</v>
          </cell>
          <cell r="AP101">
            <v>1955.0479715535005</v>
          </cell>
          <cell r="AQ101">
            <v>0.892625</v>
          </cell>
          <cell r="AR101">
            <v>0.19099982259258952</v>
          </cell>
          <cell r="AS101">
            <v>1638.4919527556015</v>
          </cell>
          <cell r="AT101">
            <v>0.80992591911764633</v>
          </cell>
          <cell r="AU101">
            <v>0.17330425079357004</v>
          </cell>
          <cell r="AV101">
            <v>2075.1142367633693</v>
          </cell>
        </row>
        <row r="102">
          <cell r="B102">
            <v>94</v>
          </cell>
          <cell r="C102">
            <v>0.23229815620579736</v>
          </cell>
          <cell r="D102">
            <v>0.91078431372548929</v>
          </cell>
          <cell r="E102">
            <v>0.21157351677959366</v>
          </cell>
          <cell r="F102">
            <v>1278.4685831628935</v>
          </cell>
          <cell r="G102">
            <v>0.96499999999999997</v>
          </cell>
          <cell r="H102">
            <v>0.22416772073859445</v>
          </cell>
          <cell r="I102">
            <v>1029.2234697607532</v>
          </cell>
          <cell r="J102">
            <v>1</v>
          </cell>
          <cell r="K102">
            <v>0.23229815620579736</v>
          </cell>
          <cell r="L102">
            <v>1023.4524761946319</v>
          </cell>
          <cell r="M102">
            <v>0.92500000000000004</v>
          </cell>
          <cell r="N102">
            <v>0.21487579449036256</v>
          </cell>
          <cell r="O102">
            <v>1137.3115932697256</v>
          </cell>
          <cell r="P102">
            <v>0.87890686274509711</v>
          </cell>
          <cell r="Q102">
            <v>0.20416844369230785</v>
          </cell>
          <cell r="R102">
            <v>1379.404538473028</v>
          </cell>
          <cell r="S102">
            <v>0.91078431372548929</v>
          </cell>
          <cell r="T102">
            <v>0.21157351677959366</v>
          </cell>
          <cell r="U102">
            <v>1371.1559237368053</v>
          </cell>
          <cell r="V102">
            <v>0.84247549019607759</v>
          </cell>
          <cell r="W102">
            <v>0.19570550302112413</v>
          </cell>
          <cell r="X102">
            <v>1503.9317119134114</v>
          </cell>
          <cell r="Y102">
            <v>0.96499999999999997</v>
          </cell>
          <cell r="Z102">
            <v>0.22416772073859445</v>
          </cell>
          <cell r="AA102">
            <v>1113.958103641625</v>
          </cell>
          <cell r="AB102">
            <v>0.892625</v>
          </cell>
          <cell r="AC102">
            <v>0.20735514168319988</v>
          </cell>
          <cell r="AD102">
            <v>1232.5436657072312</v>
          </cell>
          <cell r="AE102">
            <v>0.92500000000000004</v>
          </cell>
          <cell r="AF102">
            <v>0.21487579449036256</v>
          </cell>
          <cell r="AG102">
            <v>1226.6036784166547</v>
          </cell>
          <cell r="AH102">
            <v>0.87890686274509711</v>
          </cell>
          <cell r="AI102">
            <v>0.20416844369230785</v>
          </cell>
          <cell r="AJ102">
            <v>1475.5296056319971</v>
          </cell>
          <cell r="AK102">
            <v>0.8129888480392149</v>
          </cell>
          <cell r="AL102">
            <v>0.18885581041538479</v>
          </cell>
          <cell r="AM102">
            <v>1612.391807603608</v>
          </cell>
          <cell r="AN102">
            <v>0.84247549019607759</v>
          </cell>
          <cell r="AO102">
            <v>0.19570550302112413</v>
          </cell>
          <cell r="AP102">
            <v>1603.9411073301139</v>
          </cell>
          <cell r="AQ102">
            <v>0.892625</v>
          </cell>
          <cell r="AR102">
            <v>0.20735514168319988</v>
          </cell>
          <cell r="AS102">
            <v>1325.5402804598959</v>
          </cell>
          <cell r="AT102">
            <v>0.8129888480392149</v>
          </cell>
          <cell r="AU102">
            <v>0.18885581041538479</v>
          </cell>
          <cell r="AV102">
            <v>1715.4881186500227</v>
          </cell>
        </row>
        <row r="103">
          <cell r="B103">
            <v>95</v>
          </cell>
          <cell r="C103">
            <v>0.25197788057804421</v>
          </cell>
          <cell r="D103">
            <v>0.91421568627450889</v>
          </cell>
          <cell r="E103">
            <v>0.23036213101865294</v>
          </cell>
          <cell r="F103">
            <v>1007.9784889308958</v>
          </cell>
          <cell r="G103">
            <v>0.96499999999999997</v>
          </cell>
          <cell r="H103">
            <v>0.24315865475781265</v>
          </cell>
          <cell r="I103">
            <v>798.50479041381743</v>
          </cell>
          <cell r="J103">
            <v>1</v>
          </cell>
          <cell r="K103">
            <v>0.25197788057804421</v>
          </cell>
          <cell r="L103">
            <v>785.70635301036123</v>
          </cell>
          <cell r="M103">
            <v>0.92500000000000004</v>
          </cell>
          <cell r="N103">
            <v>0.2330795395346909</v>
          </cell>
          <cell r="O103">
            <v>892.93086108279317</v>
          </cell>
          <cell r="P103">
            <v>0.88221813725490106</v>
          </cell>
          <cell r="Q103">
            <v>0.22229945643300009</v>
          </cell>
          <cell r="R103">
            <v>1097.7736606308836</v>
          </cell>
          <cell r="S103">
            <v>0.91421568627450889</v>
          </cell>
          <cell r="T103">
            <v>0.23036213101865294</v>
          </cell>
          <cell r="U103">
            <v>1081.055642898637</v>
          </cell>
          <cell r="V103">
            <v>0.84564950980392073</v>
          </cell>
          <cell r="W103">
            <v>0.21308497119225397</v>
          </cell>
          <cell r="X103">
            <v>1209.6039997239768</v>
          </cell>
          <cell r="Y103">
            <v>0.96499999999999997</v>
          </cell>
          <cell r="Z103">
            <v>0.24315865475781265</v>
          </cell>
          <cell r="AA103">
            <v>864.24465454999495</v>
          </cell>
          <cell r="AB103">
            <v>0.892625</v>
          </cell>
          <cell r="AC103">
            <v>0.22492175565097672</v>
          </cell>
          <cell r="AD103">
            <v>976.96939927377764</v>
          </cell>
          <cell r="AE103">
            <v>0.92500000000000004</v>
          </cell>
          <cell r="AF103">
            <v>0.2330795395346909</v>
          </cell>
          <cell r="AG103">
            <v>963.03623849207486</v>
          </cell>
          <cell r="AH103">
            <v>0.88221813725490106</v>
          </cell>
          <cell r="AI103">
            <v>0.22229945643300009</v>
          </cell>
          <cell r="AJ103">
            <v>1174.2730224281875</v>
          </cell>
          <cell r="AK103">
            <v>0.81605177696078357</v>
          </cell>
          <cell r="AL103">
            <v>0.2056269972005251</v>
          </cell>
          <cell r="AM103">
            <v>1307.8822460715014</v>
          </cell>
          <cell r="AN103">
            <v>0.84564950980392073</v>
          </cell>
          <cell r="AO103">
            <v>0.21308497119225397</v>
          </cell>
          <cell r="AP103">
            <v>1290.0410061038151</v>
          </cell>
          <cell r="AQ103">
            <v>0.892625</v>
          </cell>
          <cell r="AR103">
            <v>0.22492175565097672</v>
          </cell>
          <cell r="AS103">
            <v>1050.6826877983456</v>
          </cell>
          <cell r="AT103">
            <v>0.81605177696078357</v>
          </cell>
          <cell r="AU103">
            <v>0.2056269972005251</v>
          </cell>
          <cell r="AV103">
            <v>1391.508219744409</v>
          </cell>
        </row>
        <row r="104">
          <cell r="B104">
            <v>96</v>
          </cell>
          <cell r="C104">
            <v>0.27224969376555669</v>
          </cell>
          <cell r="D104">
            <v>0.91764705882352848</v>
          </cell>
          <cell r="E104">
            <v>0.24982913074956942</v>
          </cell>
          <cell r="F104">
            <v>775.77841619981291</v>
          </cell>
          <cell r="G104">
            <v>0.96499999999999997</v>
          </cell>
          <cell r="H104">
            <v>0.2627209544837622</v>
          </cell>
          <cell r="I104">
            <v>604.34143975912446</v>
          </cell>
          <cell r="J104">
            <v>1</v>
          </cell>
          <cell r="K104">
            <v>0.27224969376555669</v>
          </cell>
          <cell r="L104">
            <v>587.72573142210581</v>
          </cell>
          <cell r="M104">
            <v>0.92500000000000004</v>
          </cell>
          <cell r="N104">
            <v>0.25183096673313993</v>
          </cell>
          <cell r="O104">
            <v>684.80694714530068</v>
          </cell>
          <cell r="P104">
            <v>0.88552941176470501</v>
          </cell>
          <cell r="Q104">
            <v>0.2410851111733345</v>
          </cell>
          <cell r="R104">
            <v>853.73917258617348</v>
          </cell>
          <cell r="S104">
            <v>0.91764705882352848</v>
          </cell>
          <cell r="T104">
            <v>0.24982913074956942</v>
          </cell>
          <cell r="U104">
            <v>832.02136125076697</v>
          </cell>
          <cell r="V104">
            <v>0.84882352941176387</v>
          </cell>
          <cell r="W104">
            <v>0.23109194594335172</v>
          </cell>
          <cell r="X104">
            <v>951.85556628875804</v>
          </cell>
          <cell r="Y104">
            <v>0.96499999999999997</v>
          </cell>
          <cell r="Z104">
            <v>0.2627209544837622</v>
          </cell>
          <cell r="AA104">
            <v>654.09608696798773</v>
          </cell>
          <cell r="AB104">
            <v>0.892625</v>
          </cell>
          <cell r="AC104">
            <v>0.24301688289748005</v>
          </cell>
          <cell r="AD104">
            <v>757.22772677183957</v>
          </cell>
          <cell r="AE104">
            <v>0.92500000000000004</v>
          </cell>
          <cell r="AF104">
            <v>0.25183096673313993</v>
          </cell>
          <cell r="AG104">
            <v>738.5721954691212</v>
          </cell>
          <cell r="AH104">
            <v>0.88552941176470501</v>
          </cell>
          <cell r="AI104">
            <v>0.2410851111733345</v>
          </cell>
          <cell r="AJ104">
            <v>913.23276783846529</v>
          </cell>
          <cell r="AK104">
            <v>0.81911470588235213</v>
          </cell>
          <cell r="AL104">
            <v>0.2230037278353344</v>
          </cell>
          <cell r="AM104">
            <v>1038.9463471199404</v>
          </cell>
          <cell r="AN104">
            <v>0.84882352941176387</v>
          </cell>
          <cell r="AO104">
            <v>0.23109194594335172</v>
          </cell>
          <cell r="AP104">
            <v>1015.1526554813573</v>
          </cell>
          <cell r="AQ104">
            <v>0.892625</v>
          </cell>
          <cell r="AR104">
            <v>0.24301688289748005</v>
          </cell>
          <cell r="AS104">
            <v>814.36129302665461</v>
          </cell>
          <cell r="AT104">
            <v>0.81911470588235213</v>
          </cell>
          <cell r="AU104">
            <v>0.2230037278353344</v>
          </cell>
          <cell r="AV104">
            <v>1105.3765629385177</v>
          </cell>
        </row>
        <row r="105">
          <cell r="B105">
            <v>97</v>
          </cell>
          <cell r="C105">
            <v>0.29374449675865083</v>
          </cell>
          <cell r="D105">
            <v>0.92107843137254808</v>
          </cell>
          <cell r="E105">
            <v>0.27056172029877662</v>
          </cell>
          <cell r="F105">
            <v>581.96636882633595</v>
          </cell>
          <cell r="G105">
            <v>0.96499999999999997</v>
          </cell>
          <cell r="H105">
            <v>0.28346343937209806</v>
          </cell>
          <cell r="I105">
            <v>445.56827987151621</v>
          </cell>
          <cell r="J105">
            <v>1</v>
          </cell>
          <cell r="K105">
            <v>0.29374449675865083</v>
          </cell>
          <cell r="L105">
            <v>427.71758102429965</v>
          </cell>
          <cell r="M105">
            <v>0.92500000000000004</v>
          </cell>
          <cell r="N105">
            <v>0.27171365950175203</v>
          </cell>
          <cell r="O105">
            <v>512.35135162012932</v>
          </cell>
          <cell r="P105">
            <v>0.88884068627450885</v>
          </cell>
          <cell r="Q105">
            <v>0.26109206008831942</v>
          </cell>
          <cell r="R105">
            <v>647.91536925020523</v>
          </cell>
          <cell r="S105">
            <v>0.92107843137254808</v>
          </cell>
          <cell r="T105">
            <v>0.27056172029877662</v>
          </cell>
          <cell r="U105">
            <v>624.1581878044143</v>
          </cell>
          <cell r="V105">
            <v>0.851997549019607</v>
          </cell>
          <cell r="W105">
            <v>0.25026959127636839</v>
          </cell>
          <cell r="X105">
            <v>731.88941121807795</v>
          </cell>
          <cell r="Y105">
            <v>0.96499999999999997</v>
          </cell>
          <cell r="Z105">
            <v>0.28346343937209806</v>
          </cell>
          <cell r="AA105">
            <v>482.25133867566404</v>
          </cell>
          <cell r="AB105">
            <v>0.892625</v>
          </cell>
          <cell r="AC105">
            <v>0.2622036814191907</v>
          </cell>
          <cell r="AD105">
            <v>573.20860496820239</v>
          </cell>
          <cell r="AE105">
            <v>0.92500000000000004</v>
          </cell>
          <cell r="AF105">
            <v>0.27171365950175203</v>
          </cell>
          <cell r="AG105">
            <v>552.5768454819148</v>
          </cell>
          <cell r="AH105">
            <v>0.88884068627450885</v>
          </cell>
          <cell r="AI105">
            <v>0.26109206008831942</v>
          </cell>
          <cell r="AJ105">
            <v>693.06594447699683</v>
          </cell>
          <cell r="AK105">
            <v>0.8221776348039207</v>
          </cell>
          <cell r="AL105">
            <v>0.2415101555816955</v>
          </cell>
          <cell r="AM105">
            <v>807.2574386912903</v>
          </cell>
          <cell r="AN105">
            <v>0.851997549019607</v>
          </cell>
          <cell r="AO105">
            <v>0.25026959127636839</v>
          </cell>
          <cell r="AP105">
            <v>780.55905289660961</v>
          </cell>
          <cell r="AQ105">
            <v>0.892625</v>
          </cell>
          <cell r="AR105">
            <v>0.2622036814191907</v>
          </cell>
          <cell r="AS105">
            <v>616.45775004295569</v>
          </cell>
          <cell r="AT105">
            <v>0.8221776348039207</v>
          </cell>
          <cell r="AU105">
            <v>0.2415101555816955</v>
          </cell>
          <cell r="AV105">
            <v>858.87346874141917</v>
          </cell>
        </row>
        <row r="106">
          <cell r="B106">
            <v>98</v>
          </cell>
          <cell r="C106">
            <v>0.31652559628585297</v>
          </cell>
          <cell r="D106">
            <v>0.92450980392156767</v>
          </cell>
          <cell r="E106">
            <v>0.29263101695839122</v>
          </cell>
          <cell r="F106">
            <v>424.50854692065013</v>
          </cell>
          <cell r="G106">
            <v>0.96499999999999997</v>
          </cell>
          <cell r="H106">
            <v>0.30544720041584811</v>
          </cell>
          <cell r="I106">
            <v>319.26596278402667</v>
          </cell>
          <cell r="J106">
            <v>1</v>
          </cell>
          <cell r="K106">
            <v>0.31652559628585297</v>
          </cell>
          <cell r="L106">
            <v>302.07789543148925</v>
          </cell>
          <cell r="M106">
            <v>0.92500000000000004</v>
          </cell>
          <cell r="N106">
            <v>0.29278617656441402</v>
          </cell>
          <cell r="O106">
            <v>373.13849092075509</v>
          </cell>
          <cell r="P106">
            <v>0.8921519607843128</v>
          </cell>
          <cell r="Q106">
            <v>0.28238893136484755</v>
          </cell>
          <cell r="R106">
            <v>478.749810729785</v>
          </cell>
          <cell r="S106">
            <v>0.92450980392156767</v>
          </cell>
          <cell r="T106">
            <v>0.29263101695839122</v>
          </cell>
          <cell r="U106">
            <v>455.28487477348506</v>
          </cell>
          <cell r="V106">
            <v>0.85517156862745014</v>
          </cell>
          <cell r="W106">
            <v>0.27068369068651188</v>
          </cell>
          <cell r="X106">
            <v>548.71974741302768</v>
          </cell>
          <cell r="Y106">
            <v>0.96499999999999997</v>
          </cell>
          <cell r="Z106">
            <v>0.30544720041584811</v>
          </cell>
          <cell r="AA106">
            <v>345.5507155728618</v>
          </cell>
          <cell r="AB106">
            <v>0.892625</v>
          </cell>
          <cell r="AC106">
            <v>0.28253866038465952</v>
          </cell>
          <cell r="AD106">
            <v>422.91119852438112</v>
          </cell>
          <cell r="AE106">
            <v>0.92500000000000004</v>
          </cell>
          <cell r="AF106">
            <v>0.29278617656441402</v>
          </cell>
          <cell r="AG106">
            <v>402.43416864008958</v>
          </cell>
          <cell r="AH106">
            <v>0.8921519607843128</v>
          </cell>
          <cell r="AI106">
            <v>0.28238893136484755</v>
          </cell>
          <cell r="AJ106">
            <v>512.11192925644093</v>
          </cell>
          <cell r="AK106">
            <v>0.82524056372548937</v>
          </cell>
          <cell r="AL106">
            <v>0.26120976151248398</v>
          </cell>
          <cell r="AM106">
            <v>612.29656907847573</v>
          </cell>
          <cell r="AN106">
            <v>0.85517156862745014</v>
          </cell>
          <cell r="AO106">
            <v>0.27068369068651188</v>
          </cell>
          <cell r="AP106">
            <v>585.20885776110595</v>
          </cell>
          <cell r="AQ106">
            <v>0.892625</v>
          </cell>
          <cell r="AR106">
            <v>0.28253866038465952</v>
          </cell>
          <cell r="AS106">
            <v>454.82025854230142</v>
          </cell>
          <cell r="AT106">
            <v>0.82524056372548937</v>
          </cell>
          <cell r="AU106">
            <v>0.26120976151248398</v>
          </cell>
          <cell r="AV106">
            <v>651.4468036806885</v>
          </cell>
        </row>
        <row r="107">
          <cell r="B107">
            <v>99</v>
          </cell>
          <cell r="C107">
            <v>0.33976557397496132</v>
          </cell>
          <cell r="D107">
            <v>0.92794117647058727</v>
          </cell>
          <cell r="E107">
            <v>0.31528246643852997</v>
          </cell>
          <cell r="F107">
            <v>300.28417912773136</v>
          </cell>
          <cell r="G107">
            <v>0.96499999999999997</v>
          </cell>
          <cell r="H107">
            <v>0.32787377888583769</v>
          </cell>
          <cell r="I107">
            <v>221.74706826357536</v>
          </cell>
          <cell r="J107">
            <v>1</v>
          </cell>
          <cell r="K107">
            <v>0.33976557397496132</v>
          </cell>
          <cell r="L107">
            <v>206.46250945526157</v>
          </cell>
          <cell r="M107">
            <v>0.92500000000000004</v>
          </cell>
          <cell r="N107">
            <v>0.31428315592683925</v>
          </cell>
          <cell r="O107">
            <v>263.88869883505191</v>
          </cell>
          <cell r="P107">
            <v>0.89546323529411664</v>
          </cell>
          <cell r="Q107">
            <v>0.30424758011318137</v>
          </cell>
          <cell r="R107">
            <v>343.55616328667799</v>
          </cell>
          <cell r="S107">
            <v>0.92794117647058727</v>
          </cell>
          <cell r="T107">
            <v>0.31528246643852997</v>
          </cell>
          <cell r="U107">
            <v>322.05439886274632</v>
          </cell>
          <cell r="V107">
            <v>0.85834558823529328</v>
          </cell>
          <cell r="W107">
            <v>0.29163628145564024</v>
          </cell>
          <cell r="X107">
            <v>400.19026103069876</v>
          </cell>
          <cell r="Y107">
            <v>0.96499999999999997</v>
          </cell>
          <cell r="Z107">
            <v>0.32787377888583769</v>
          </cell>
          <cell r="AA107">
            <v>240.00321689943814</v>
          </cell>
          <cell r="AB107">
            <v>0.892625</v>
          </cell>
          <cell r="AC107">
            <v>0.30328324546939983</v>
          </cell>
          <cell r="AD107">
            <v>303.42243503163166</v>
          </cell>
          <cell r="AE107">
            <v>0.92500000000000004</v>
          </cell>
          <cell r="AF107">
            <v>0.31428315592683925</v>
          </cell>
          <cell r="AG107">
            <v>284.60700708507915</v>
          </cell>
          <cell r="AH107">
            <v>0.89546323529411664</v>
          </cell>
          <cell r="AI107">
            <v>0.30424758011318137</v>
          </cell>
          <cell r="AJ107">
            <v>367.49718881452418</v>
          </cell>
          <cell r="AK107">
            <v>0.82830349264705794</v>
          </cell>
          <cell r="AL107">
            <v>0.2814290116046928</v>
          </cell>
          <cell r="AM107">
            <v>452.35872829457492</v>
          </cell>
          <cell r="AN107">
            <v>0.85834558823529328</v>
          </cell>
          <cell r="AO107">
            <v>0.29163628145564024</v>
          </cell>
          <cell r="AP107">
            <v>426.80236431989181</v>
          </cell>
          <cell r="AQ107">
            <v>0.892625</v>
          </cell>
          <cell r="AR107">
            <v>0.30328324546939983</v>
          </cell>
          <cell r="AS107">
            <v>326.31595197795508</v>
          </cell>
          <cell r="AT107">
            <v>0.82830349264705794</v>
          </cell>
          <cell r="AU107">
            <v>0.2814290116046928</v>
          </cell>
          <cell r="AV107">
            <v>481.2825394531859</v>
          </cell>
        </row>
        <row r="108">
          <cell r="B108">
            <v>100</v>
          </cell>
          <cell r="C108">
            <v>0.36408376382406743</v>
          </cell>
          <cell r="D108">
            <v>0.93137254901960687</v>
          </cell>
          <cell r="E108">
            <v>0.33909762316947423</v>
          </cell>
          <cell r="F108">
            <v>205.60984249987087</v>
          </cell>
          <cell r="G108">
            <v>0.96499999999999997</v>
          </cell>
          <cell r="H108">
            <v>0.35134083209022504</v>
          </cell>
          <cell r="I108">
            <v>149.0420190351411</v>
          </cell>
          <cell r="J108">
            <v>1</v>
          </cell>
          <cell r="K108">
            <v>0.36408376382406743</v>
          </cell>
          <cell r="L108">
            <v>136.31365642588375</v>
          </cell>
          <cell r="M108">
            <v>0.92500000000000004</v>
          </cell>
          <cell r="N108">
            <v>0.33677748153726239</v>
          </cell>
          <cell r="O108">
            <v>180.95292575174454</v>
          </cell>
          <cell r="P108">
            <v>0.8987745098039206</v>
          </cell>
          <cell r="Q108">
            <v>0.32722920635854258</v>
          </cell>
          <cell r="R108">
            <v>239.03003197373718</v>
          </cell>
          <cell r="S108">
            <v>0.93137254901960687</v>
          </cell>
          <cell r="T108">
            <v>0.33909762316947423</v>
          </cell>
          <cell r="U108">
            <v>220.51629366192157</v>
          </cell>
          <cell r="V108">
            <v>0.86151960784313641</v>
          </cell>
          <cell r="W108">
            <v>0.31366530143176369</v>
          </cell>
          <cell r="X108">
            <v>283.48026142894378</v>
          </cell>
          <cell r="Y108">
            <v>0.96499999999999997</v>
          </cell>
          <cell r="Z108">
            <v>0.35134083209022504</v>
          </cell>
          <cell r="AA108">
            <v>161.31245522986202</v>
          </cell>
          <cell r="AB108">
            <v>0.892625</v>
          </cell>
          <cell r="AC108">
            <v>0.32499026968345818</v>
          </cell>
          <cell r="AD108">
            <v>211.39949418701028</v>
          </cell>
          <cell r="AE108">
            <v>0.92500000000000004</v>
          </cell>
          <cell r="AF108">
            <v>0.33677748153726239</v>
          </cell>
          <cell r="AG108">
            <v>195.15981869948817</v>
          </cell>
          <cell r="AH108">
            <v>0.8987745098039206</v>
          </cell>
          <cell r="AI108">
            <v>0.32722920635854258</v>
          </cell>
          <cell r="AJ108">
            <v>255.68705841930827</v>
          </cell>
          <cell r="AK108">
            <v>0.83136642156862661</v>
          </cell>
          <cell r="AL108">
            <v>0.30268701588165192</v>
          </cell>
          <cell r="AM108">
            <v>325.05185849987691</v>
          </cell>
          <cell r="AN108">
            <v>0.86151960784313641</v>
          </cell>
          <cell r="AO108">
            <v>0.31366530143176369</v>
          </cell>
          <cell r="AP108">
            <v>302.33130987316315</v>
          </cell>
          <cell r="AQ108">
            <v>0.892625</v>
          </cell>
          <cell r="AR108">
            <v>0.32499026968345818</v>
          </cell>
          <cell r="AS108">
            <v>227.34979101364402</v>
          </cell>
          <cell r="AT108">
            <v>0.83136642156862661</v>
          </cell>
          <cell r="AU108">
            <v>0.30268701588165192</v>
          </cell>
          <cell r="AV108">
            <v>345.83567007227924</v>
          </cell>
        </row>
        <row r="109">
          <cell r="B109">
            <v>101</v>
          </cell>
          <cell r="C109">
            <v>0.38860854773569975</v>
          </cell>
          <cell r="D109">
            <v>0.93480392156862646</v>
          </cell>
          <cell r="E109">
            <v>0.36327279437842092</v>
          </cell>
          <cell r="F109">
            <v>135.88803360791471</v>
          </cell>
          <cell r="G109">
            <v>0.96499999999999997</v>
          </cell>
          <cell r="H109">
            <v>0.37500724856495027</v>
          </cell>
          <cell r="I109">
            <v>96.677472050927463</v>
          </cell>
          <cell r="J109">
            <v>1</v>
          </cell>
          <cell r="K109">
            <v>0.38860854773569975</v>
          </cell>
          <cell r="L109">
            <v>86.684067333727214</v>
          </cell>
          <cell r="M109">
            <v>0.92500000000000004</v>
          </cell>
          <cell r="N109">
            <v>0.35946290665552227</v>
          </cell>
          <cell r="O109">
            <v>120.01205514027278</v>
          </cell>
          <cell r="P109">
            <v>0.90208578431372455</v>
          </cell>
          <cell r="Q109">
            <v>0.3505582465751762</v>
          </cell>
          <cell r="R109">
            <v>160.8124243151141</v>
          </cell>
          <cell r="S109">
            <v>0.93480392156862646</v>
          </cell>
          <cell r="T109">
            <v>0.36327279437842092</v>
          </cell>
          <cell r="U109">
            <v>145.73974261102217</v>
          </cell>
          <cell r="V109">
            <v>0.86469362745097955</v>
          </cell>
          <cell r="W109">
            <v>0.33602733480003938</v>
          </cell>
          <cell r="X109">
            <v>194.56233977787898</v>
          </cell>
          <cell r="Y109">
            <v>0.96499999999999997</v>
          </cell>
          <cell r="Z109">
            <v>0.37500724856495027</v>
          </cell>
          <cell r="AA109">
            <v>104.63680298288513</v>
          </cell>
          <cell r="AB109">
            <v>0.892625</v>
          </cell>
          <cell r="AC109">
            <v>0.34688170492257897</v>
          </cell>
          <cell r="AD109">
            <v>142.69671556022718</v>
          </cell>
          <cell r="AE109">
            <v>0.92500000000000004</v>
          </cell>
          <cell r="AF109">
            <v>0.35946290665552227</v>
          </cell>
          <cell r="AG109">
            <v>129.43438646060582</v>
          </cell>
          <cell r="AH109">
            <v>0.90208578431372455</v>
          </cell>
          <cell r="AI109">
            <v>0.3505582465751762</v>
          </cell>
          <cell r="AJ109">
            <v>172.01878521660771</v>
          </cell>
          <cell r="AK109">
            <v>0.83442935049019529</v>
          </cell>
          <cell r="AL109">
            <v>0.32426637808203801</v>
          </cell>
          <cell r="AM109">
            <v>226.66288144376421</v>
          </cell>
          <cell r="AN109">
            <v>0.86469362745097955</v>
          </cell>
          <cell r="AO109">
            <v>0.33602733480003938</v>
          </cell>
          <cell r="AP109">
            <v>207.50046842953751</v>
          </cell>
          <cell r="AQ109">
            <v>0.892625</v>
          </cell>
          <cell r="AR109">
            <v>0.34688170492257897</v>
          </cell>
          <cell r="AS109">
            <v>153.46332111964202</v>
          </cell>
          <cell r="AT109">
            <v>0.83442935049019529</v>
          </cell>
          <cell r="AU109">
            <v>0.32426637808203801</v>
          </cell>
          <cell r="AV109">
            <v>241.15570311266953</v>
          </cell>
        </row>
        <row r="110">
          <cell r="B110">
            <v>102</v>
          </cell>
          <cell r="C110">
            <v>0.41278368166920304</v>
          </cell>
          <cell r="D110">
            <v>0.93823529411764606</v>
          </cell>
          <cell r="E110">
            <v>0.38728821897786952</v>
          </cell>
          <cell r="F110">
            <v>86.523607916578769</v>
          </cell>
          <cell r="G110">
            <v>0.96499999999999997</v>
          </cell>
          <cell r="H110">
            <v>0.39833625281078094</v>
          </cell>
          <cell r="I110">
            <v>60.422719258894276</v>
          </cell>
          <cell r="J110">
            <v>1</v>
          </cell>
          <cell r="K110">
            <v>0.41278368166920304</v>
          </cell>
          <cell r="L110">
            <v>52.997897815343869</v>
          </cell>
          <cell r="M110">
            <v>0.92500000000000004</v>
          </cell>
          <cell r="N110">
            <v>0.38182490554401283</v>
          </cell>
          <cell r="O110">
            <v>76.872172965847511</v>
          </cell>
          <cell r="P110">
            <v>0.90539705882352839</v>
          </cell>
          <cell r="Q110">
            <v>0.37373313131364405</v>
          </cell>
          <cell r="R110">
            <v>104.43830281970448</v>
          </cell>
          <cell r="S110">
            <v>0.93823529411764606</v>
          </cell>
          <cell r="T110">
            <v>0.38728821897786952</v>
          </cell>
          <cell r="U110">
            <v>92.796459060724331</v>
          </cell>
          <cell r="V110">
            <v>0.86786764705882269</v>
          </cell>
          <cell r="W110">
            <v>0.3582416025545293</v>
          </cell>
          <cell r="X110">
            <v>129.18407528985864</v>
          </cell>
          <cell r="Y110">
            <v>0.96499999999999997</v>
          </cell>
          <cell r="Z110">
            <v>0.39833625281078094</v>
          </cell>
          <cell r="AA110">
            <v>65.397243397640594</v>
          </cell>
          <cell r="AB110">
            <v>0.892625</v>
          </cell>
          <cell r="AC110">
            <v>0.36846103384997236</v>
          </cell>
          <cell r="AD110">
            <v>93.197835579843272</v>
          </cell>
          <cell r="AE110">
            <v>0.92500000000000004</v>
          </cell>
          <cell r="AF110">
            <v>0.38182490554401283</v>
          </cell>
          <cell r="AG110">
            <v>82.907525682302278</v>
          </cell>
          <cell r="AH110">
            <v>0.90539705882352839</v>
          </cell>
          <cell r="AI110">
            <v>0.37373313131364405</v>
          </cell>
          <cell r="AJ110">
            <v>111.71618149308188</v>
          </cell>
          <cell r="AK110">
            <v>0.83749227941176385</v>
          </cell>
          <cell r="AL110">
            <v>0.34570314646512079</v>
          </cell>
          <cell r="AM110">
            <v>153.16372983235638</v>
          </cell>
          <cell r="AN110">
            <v>0.86786764705882269</v>
          </cell>
          <cell r="AO110">
            <v>0.3582416025545293</v>
          </cell>
          <cell r="AP110">
            <v>137.77463905340031</v>
          </cell>
          <cell r="AQ110">
            <v>0.892625</v>
          </cell>
          <cell r="AR110">
            <v>0.36846103384997236</v>
          </cell>
          <cell r="AS110">
            <v>100.22970264657937</v>
          </cell>
          <cell r="AT110">
            <v>0.83749227941176385</v>
          </cell>
          <cell r="AU110">
            <v>0.34570314646512079</v>
          </cell>
          <cell r="AV110">
            <v>162.9570167104969</v>
          </cell>
        </row>
        <row r="111">
          <cell r="B111">
            <v>103</v>
          </cell>
          <cell r="C111">
            <v>0.437572878476367</v>
          </cell>
          <cell r="D111">
            <v>0.94166666666666565</v>
          </cell>
          <cell r="E111">
            <v>0.41204779389857848</v>
          </cell>
          <cell r="F111">
            <v>53.014033907027489</v>
          </cell>
          <cell r="G111">
            <v>0.96499999999999997</v>
          </cell>
          <cell r="H111">
            <v>0.42225782772969417</v>
          </cell>
          <cell r="I111">
            <v>36.354159684668517</v>
          </cell>
          <cell r="J111">
            <v>1</v>
          </cell>
          <cell r="K111">
            <v>0.437572878476367</v>
          </cell>
          <cell r="L111">
            <v>31.121230434398019</v>
          </cell>
          <cell r="M111">
            <v>0.92500000000000004</v>
          </cell>
          <cell r="N111">
            <v>0.4047549125906395</v>
          </cell>
          <cell r="O111">
            <v>47.520462784199772</v>
          </cell>
          <cell r="P111">
            <v>0.90870833333333234</v>
          </cell>
          <cell r="Q111">
            <v>0.39762612111212825</v>
          </cell>
          <cell r="R111">
            <v>65.406248877813738</v>
          </cell>
          <cell r="S111">
            <v>0.94166666666666565</v>
          </cell>
          <cell r="T111">
            <v>0.41204779389857848</v>
          </cell>
          <cell r="U111">
            <v>56.857483703643624</v>
          </cell>
          <cell r="V111">
            <v>0.87104166666666583</v>
          </cell>
          <cell r="W111">
            <v>0.38114420935618515</v>
          </cell>
          <cell r="X111">
            <v>82.904965133494713</v>
          </cell>
          <cell r="Y111">
            <v>0.96499999999999997</v>
          </cell>
          <cell r="Z111">
            <v>0.42225782772969417</v>
          </cell>
          <cell r="AA111">
            <v>39.347150518469853</v>
          </cell>
          <cell r="AB111">
            <v>0.892625</v>
          </cell>
          <cell r="AC111">
            <v>0.39058849064996709</v>
          </cell>
          <cell r="AD111">
            <v>58.858064729514489</v>
          </cell>
          <cell r="AE111">
            <v>0.92500000000000004</v>
          </cell>
          <cell r="AF111">
            <v>0.4047549125906395</v>
          </cell>
          <cell r="AG111">
            <v>51.251367519769396</v>
          </cell>
          <cell r="AH111">
            <v>0.90870833333333234</v>
          </cell>
          <cell r="AI111">
            <v>0.39762612111212825</v>
          </cell>
          <cell r="AJ111">
            <v>69.964143165269022</v>
          </cell>
          <cell r="AK111">
            <v>0.84055520833333242</v>
          </cell>
          <cell r="AL111">
            <v>0.36780416202871863</v>
          </cell>
          <cell r="AM111">
            <v>100.21454650497709</v>
          </cell>
          <cell r="AN111">
            <v>0.87104166666666583</v>
          </cell>
          <cell r="AO111">
            <v>0.38114420935618515</v>
          </cell>
          <cell r="AP111">
            <v>88.41803156753835</v>
          </cell>
          <cell r="AQ111">
            <v>0.892625</v>
          </cell>
          <cell r="AR111">
            <v>0.39058849064996709</v>
          </cell>
          <cell r="AS111">
            <v>63.298962786945431</v>
          </cell>
          <cell r="AT111">
            <v>0.84055520833333242</v>
          </cell>
          <cell r="AU111">
            <v>0.36780416202871863</v>
          </cell>
          <cell r="AV111">
            <v>106.62226329510885</v>
          </cell>
        </row>
        <row r="112">
          <cell r="B112">
            <v>104</v>
          </cell>
          <cell r="C112">
            <v>0.46283555332027621</v>
          </cell>
          <cell r="D112">
            <v>0.94509803921568525</v>
          </cell>
          <cell r="E112">
            <v>0.43742497392229979</v>
          </cell>
          <cell r="F112">
            <v>31.169718189972375</v>
          </cell>
          <cell r="G112">
            <v>0.96499999999999997</v>
          </cell>
          <cell r="H112">
            <v>0.44663630895406653</v>
          </cell>
          <cell r="I112">
            <v>21.003331187281962</v>
          </cell>
          <cell r="J112">
            <v>1</v>
          </cell>
          <cell r="K112">
            <v>0.46283555332027621</v>
          </cell>
          <cell r="L112">
            <v>17.503424051492157</v>
          </cell>
          <cell r="M112">
            <v>0.92500000000000004</v>
          </cell>
          <cell r="N112">
            <v>0.42812288682125549</v>
          </cell>
          <cell r="O112">
            <v>28.286322023714252</v>
          </cell>
          <cell r="P112">
            <v>0.91201960784313618</v>
          </cell>
          <cell r="Q112">
            <v>0.42211509983501927</v>
          </cell>
          <cell r="R112">
            <v>39.399015840034167</v>
          </cell>
          <cell r="S112">
            <v>0.94509803921568525</v>
          </cell>
          <cell r="T112">
            <v>0.43742497392229979</v>
          </cell>
          <cell r="U112">
            <v>33.429482976932889</v>
          </cell>
          <cell r="V112">
            <v>0.87421568627450885</v>
          </cell>
          <cell r="W112">
            <v>0.40461810087812727</v>
          </cell>
          <cell r="X112">
            <v>51.306217745986771</v>
          </cell>
          <cell r="Y112">
            <v>0.96499999999999997</v>
          </cell>
          <cell r="Z112">
            <v>0.44663630895406653</v>
          </cell>
          <cell r="AA112">
            <v>22.732508213187462</v>
          </cell>
          <cell r="AB112">
            <v>0.892625</v>
          </cell>
          <cell r="AC112">
            <v>0.41313858578251156</v>
          </cell>
          <cell r="AD112">
            <v>35.868782064235361</v>
          </cell>
          <cell r="AE112">
            <v>0.92500000000000004</v>
          </cell>
          <cell r="AF112">
            <v>0.42812288682125549</v>
          </cell>
          <cell r="AG112">
            <v>30.507124739154392</v>
          </cell>
          <cell r="AH112">
            <v>0.91201960784313618</v>
          </cell>
          <cell r="AI112">
            <v>0.42211509983501927</v>
          </cell>
          <cell r="AJ112">
            <v>42.144572301529479</v>
          </cell>
          <cell r="AK112">
            <v>0.84361813725490098</v>
          </cell>
          <cell r="AL112">
            <v>0.39045646734739281</v>
          </cell>
          <cell r="AM112">
            <v>63.355219204625932</v>
          </cell>
          <cell r="AN112">
            <v>0.87421568627450885</v>
          </cell>
          <cell r="AO112">
            <v>0.40461810087812727</v>
          </cell>
          <cell r="AP112">
            <v>54.71801083289872</v>
          </cell>
          <cell r="AQ112">
            <v>0.892625</v>
          </cell>
          <cell r="AR112">
            <v>0.41313858578251156</v>
          </cell>
          <cell r="AS112">
            <v>38.575116452283986</v>
          </cell>
          <cell r="AT112">
            <v>0.84361813725490098</v>
          </cell>
          <cell r="AU112">
            <v>0.39045646734739281</v>
          </cell>
          <cell r="AV112">
            <v>67.406151090245928</v>
          </cell>
        </row>
        <row r="113">
          <cell r="B113">
            <v>105</v>
          </cell>
          <cell r="C113">
            <v>0.48841306669223128</v>
          </cell>
          <cell r="D113">
            <v>0.94852941176470484</v>
          </cell>
          <cell r="E113">
            <v>0.46327415884777767</v>
          </cell>
          <cell r="F113">
            <v>17.535305023558276</v>
          </cell>
          <cell r="G113">
            <v>0.96499999999999997</v>
          </cell>
          <cell r="H113">
            <v>0.47131860935800318</v>
          </cell>
          <cell r="I113">
            <v>11.622480870054513</v>
          </cell>
          <cell r="J113">
            <v>1</v>
          </cell>
          <cell r="K113">
            <v>0.48841306669223128</v>
          </cell>
          <cell r="L113">
            <v>9.4022170956203546</v>
          </cell>
          <cell r="M113">
            <v>0.92500000000000004</v>
          </cell>
          <cell r="N113">
            <v>0.45178208669031394</v>
          </cell>
          <cell r="O113">
            <v>16.176300181366049</v>
          </cell>
          <cell r="P113">
            <v>0.91533088235294013</v>
          </cell>
          <cell r="Q113">
            <v>0.44705956328810548</v>
          </cell>
          <cell r="R113">
            <v>22.768096335316638</v>
          </cell>
          <cell r="S113">
            <v>0.94852941176470484</v>
          </cell>
          <cell r="T113">
            <v>0.46327415884777767</v>
          </cell>
          <cell r="U113">
            <v>18.806592257512058</v>
          </cell>
          <cell r="V113">
            <v>0.87738970588235199</v>
          </cell>
          <cell r="W113">
            <v>0.42852859693419437</v>
          </cell>
          <cell r="X113">
            <v>30.546793358365928</v>
          </cell>
          <cell r="Y113">
            <v>0.96499999999999997</v>
          </cell>
          <cell r="Z113">
            <v>0.47131860935800318</v>
          </cell>
          <cell r="AA113">
            <v>12.57934465158141</v>
          </cell>
          <cell r="AB113">
            <v>0.892625</v>
          </cell>
          <cell r="AC113">
            <v>0.43596971365615295</v>
          </cell>
          <cell r="AD113">
            <v>21.050004168476047</v>
          </cell>
          <cell r="AE113">
            <v>0.92500000000000004</v>
          </cell>
          <cell r="AF113">
            <v>0.45178208669031394</v>
          </cell>
          <cell r="AG113">
            <v>17.446326427211474</v>
          </cell>
          <cell r="AH113">
            <v>0.91533088235294013</v>
          </cell>
          <cell r="AI113">
            <v>0.44705956328810548</v>
          </cell>
          <cell r="AJ113">
            <v>24.354711956965176</v>
          </cell>
          <cell r="AK113">
            <v>0.84668106617646965</v>
          </cell>
          <cell r="AL113">
            <v>0.41353009604149754</v>
          </cell>
          <cell r="AM113">
            <v>38.617764125967994</v>
          </cell>
          <cell r="AN113">
            <v>0.87738970588235199</v>
          </cell>
          <cell r="AO113">
            <v>0.42852859693419437</v>
          </cell>
          <cell r="AP113">
            <v>32.578113205862444</v>
          </cell>
          <cell r="AQ113">
            <v>0.892625</v>
          </cell>
          <cell r="AR113">
            <v>0.43596971365615295</v>
          </cell>
          <cell r="AS113">
            <v>22.638247394791684</v>
          </cell>
          <cell r="AT113">
            <v>0.84668106617646965</v>
          </cell>
          <cell r="AU113">
            <v>0.41353009604149754</v>
          </cell>
          <cell r="AV113">
            <v>41.086983458063891</v>
          </cell>
        </row>
        <row r="114">
          <cell r="B114">
            <v>106</v>
          </cell>
          <cell r="C114">
            <v>0.51414617696204956</v>
          </cell>
          <cell r="D114">
            <v>0.95196078431372444</v>
          </cell>
          <cell r="E114">
            <v>0.48944699787269563</v>
          </cell>
          <cell r="F114">
            <v>9.4116513386301062</v>
          </cell>
          <cell r="G114">
            <v>0.96499999999999997</v>
          </cell>
          <cell r="H114">
            <v>0.49615106076837784</v>
          </cell>
          <cell r="I114">
            <v>6.1445893490904249</v>
          </cell>
          <cell r="J114">
            <v>1</v>
          </cell>
          <cell r="K114">
            <v>0.51414617696204956</v>
          </cell>
          <cell r="L114">
            <v>4.8100514102422931</v>
          </cell>
          <cell r="M114">
            <v>0.92500000000000004</v>
          </cell>
          <cell r="N114">
            <v>0.47558521368989587</v>
          </cell>
          <cell r="O114">
            <v>8.8681375304995917</v>
          </cell>
          <cell r="P114">
            <v>0.91864215686274409</v>
          </cell>
          <cell r="Q114">
            <v>0.4723163529471513</v>
          </cell>
          <cell r="R114">
            <v>12.589401130748467</v>
          </cell>
          <cell r="S114">
            <v>0.95196078431372444</v>
          </cell>
          <cell r="T114">
            <v>0.48944699787269563</v>
          </cell>
          <cell r="U114">
            <v>10.093984048620031</v>
          </cell>
          <cell r="V114">
            <v>0.88056372549019513</v>
          </cell>
          <cell r="W114">
            <v>0.45273847303224352</v>
          </cell>
          <cell r="X114">
            <v>17.456618859666612</v>
          </cell>
          <cell r="Y114">
            <v>0.96499999999999997</v>
          </cell>
          <cell r="Z114">
            <v>0.49615106076837784</v>
          </cell>
          <cell r="AA114">
            <v>6.6504654237630252</v>
          </cell>
          <cell r="AB114">
            <v>0.892625</v>
          </cell>
          <cell r="AC114">
            <v>0.45893973121074949</v>
          </cell>
          <cell r="AD114">
            <v>11.87283987868472</v>
          </cell>
          <cell r="AE114">
            <v>0.92500000000000004</v>
          </cell>
          <cell r="AF114">
            <v>0.47558521368989587</v>
          </cell>
          <cell r="AG114">
            <v>9.5643886688455044</v>
          </cell>
          <cell r="AH114">
            <v>0.91864215686274409</v>
          </cell>
          <cell r="AI114">
            <v>0.4723163529471513</v>
          </cell>
          <cell r="AJ114">
            <v>13.466705065476724</v>
          </cell>
          <cell r="AK114">
            <v>0.84974399509803833</v>
          </cell>
          <cell r="AL114">
            <v>0.43689262647611499</v>
          </cell>
          <cell r="AM114">
            <v>22.648156418048551</v>
          </cell>
          <cell r="AN114">
            <v>0.88056372549019513</v>
          </cell>
          <cell r="AO114">
            <v>0.45273847303224352</v>
          </cell>
          <cell r="AP114">
            <v>18.617460062990862</v>
          </cell>
          <cell r="AQ114">
            <v>0.892625</v>
          </cell>
          <cell r="AR114">
            <v>0.45893973121074949</v>
          </cell>
          <cell r="AS114">
            <v>12.768657160407205</v>
          </cell>
          <cell r="AT114">
            <v>0.84974399509803833</v>
          </cell>
          <cell r="AU114">
            <v>0.43689262647611499</v>
          </cell>
          <cell r="AV114">
            <v>24.096279242595308</v>
          </cell>
        </row>
        <row r="115">
          <cell r="B115">
            <v>107</v>
          </cell>
          <cell r="C115">
            <v>0.54006070326016731</v>
          </cell>
          <cell r="D115">
            <v>0.95539215686274404</v>
          </cell>
          <cell r="E115">
            <v>0.51596976012454165</v>
          </cell>
          <cell r="F115">
            <v>4.8051468459130637</v>
          </cell>
          <cell r="G115">
            <v>0.96499999999999997</v>
          </cell>
          <cell r="H115">
            <v>0.52115857864606141</v>
          </cell>
          <cell r="I115">
            <v>3.0959448255531341</v>
          </cell>
          <cell r="J115">
            <v>1</v>
          </cell>
          <cell r="K115">
            <v>0.54006070326016731</v>
          </cell>
          <cell r="L115">
            <v>2.3369818666753028</v>
          </cell>
          <cell r="M115">
            <v>0.92500000000000004</v>
          </cell>
          <cell r="N115">
            <v>0.49955615051565477</v>
          </cell>
          <cell r="O115">
            <v>4.6505824480255571</v>
          </cell>
          <cell r="P115">
            <v>0.92195343137254793</v>
          </cell>
          <cell r="Q115">
            <v>0.49791081852018265</v>
          </cell>
          <cell r="R115">
            <v>6.6432211028846089</v>
          </cell>
          <cell r="S115">
            <v>0.95539215686274404</v>
          </cell>
          <cell r="T115">
            <v>0.51596976012454165</v>
          </cell>
          <cell r="U115">
            <v>5.1535138594480792</v>
          </cell>
          <cell r="V115">
            <v>0.88373774509803826</v>
          </cell>
          <cell r="W115">
            <v>0.47727202811520103</v>
          </cell>
          <cell r="X115">
            <v>9.5533358928352872</v>
          </cell>
          <cell r="Y115">
            <v>0.96499999999999997</v>
          </cell>
          <cell r="Z115">
            <v>0.52115857864606141</v>
          </cell>
          <cell r="AA115">
            <v>3.3508299491595803</v>
          </cell>
          <cell r="AB115">
            <v>0.892625</v>
          </cell>
          <cell r="AC115">
            <v>0.48207168524760685</v>
          </cell>
          <cell r="AD115">
            <v>6.4239219360528876</v>
          </cell>
          <cell r="AE115">
            <v>0.92500000000000004</v>
          </cell>
          <cell r="AF115">
            <v>0.49955615051565477</v>
          </cell>
          <cell r="AG115">
            <v>5.015706839959396</v>
          </cell>
          <cell r="AH115">
            <v>0.92195343137254793</v>
          </cell>
          <cell r="AI115">
            <v>0.49791081852018265</v>
          </cell>
          <cell r="AJ115">
            <v>7.10616004273583</v>
          </cell>
          <cell r="AK115">
            <v>0.85280692401960689</v>
          </cell>
          <cell r="AL115">
            <v>0.46056750713116895</v>
          </cell>
          <cell r="AM115">
            <v>12.753343875725438</v>
          </cell>
          <cell r="AN115">
            <v>0.88373774509803826</v>
          </cell>
          <cell r="AO115">
            <v>0.47727202811520103</v>
          </cell>
          <cell r="AP115">
            <v>10.188619622333604</v>
          </cell>
          <cell r="AQ115">
            <v>0.892625</v>
          </cell>
          <cell r="AR115">
            <v>0.48207168524760685</v>
          </cell>
          <cell r="AS115">
            <v>6.9086130752877102</v>
          </cell>
          <cell r="AT115">
            <v>0.85280692401960689</v>
          </cell>
          <cell r="AU115">
            <v>0.46056750713116895</v>
          </cell>
          <cell r="AV115">
            <v>13.568792515995952</v>
          </cell>
        </row>
        <row r="116">
          <cell r="B116">
            <v>108</v>
          </cell>
          <cell r="C116">
            <v>0.56620494414540756</v>
          </cell>
          <cell r="D116">
            <v>0.95882352941176363</v>
          </cell>
          <cell r="E116">
            <v>0.54289062291589019</v>
          </cell>
          <cell r="F116">
            <v>2.3258363804641022</v>
          </cell>
          <cell r="G116">
            <v>0.96499999999999997</v>
          </cell>
          <cell r="H116">
            <v>0.54638777110031833</v>
          </cell>
          <cell r="I116">
            <v>1.4824666207012343</v>
          </cell>
          <cell r="J116">
            <v>1</v>
          </cell>
          <cell r="K116">
            <v>0.56620494414540756</v>
          </cell>
          <cell r="L116">
            <v>1.0748697962523803</v>
          </cell>
          <cell r="M116">
            <v>0.92500000000000004</v>
          </cell>
          <cell r="N116">
            <v>0.52373957333450205</v>
          </cell>
          <cell r="O116">
            <v>2.3273553826342397</v>
          </cell>
          <cell r="P116">
            <v>0.92526470588235188</v>
          </cell>
          <cell r="Q116">
            <v>0.523889451113834</v>
          </cell>
          <cell r="R116">
            <v>3.335489445936783</v>
          </cell>
          <cell r="S116">
            <v>0.95882352941176363</v>
          </cell>
          <cell r="T116">
            <v>0.54289062291589019</v>
          </cell>
          <cell r="U116">
            <v>2.4944565495901529</v>
          </cell>
          <cell r="V116">
            <v>0.8869117647058814</v>
          </cell>
          <cell r="W116">
            <v>0.50217382619719841</v>
          </cell>
          <cell r="X116">
            <v>4.9937958959960458</v>
          </cell>
          <cell r="Y116">
            <v>0.96499999999999997</v>
          </cell>
          <cell r="Z116">
            <v>0.54638777110031833</v>
          </cell>
          <cell r="AA116">
            <v>1.6045161755709192</v>
          </cell>
          <cell r="AB116">
            <v>0.892625</v>
          </cell>
          <cell r="AC116">
            <v>0.50540868826779439</v>
          </cell>
          <cell r="AD116">
            <v>3.3271310624408033</v>
          </cell>
          <cell r="AE116">
            <v>0.92500000000000004</v>
          </cell>
          <cell r="AF116">
            <v>0.52373957333450205</v>
          </cell>
          <cell r="AG116">
            <v>2.5100796388742412</v>
          </cell>
          <cell r="AH116">
            <v>0.92526470588235188</v>
          </cell>
          <cell r="AI116">
            <v>0.523889451113834</v>
          </cell>
          <cell r="AJ116">
            <v>3.567926079321817</v>
          </cell>
          <cell r="AK116">
            <v>0.85586985294117557</v>
          </cell>
          <cell r="AL116">
            <v>0.48459774228029651</v>
          </cell>
          <cell r="AM116">
            <v>6.8795680792960114</v>
          </cell>
          <cell r="AN116">
            <v>0.8869117647058814</v>
          </cell>
          <cell r="AO116">
            <v>0.50217382619719841</v>
          </cell>
          <cell r="AP116">
            <v>5.3258764714881117</v>
          </cell>
          <cell r="AQ116">
            <v>0.892625</v>
          </cell>
          <cell r="AR116">
            <v>0.50540868826779439</v>
          </cell>
          <cell r="AS116">
            <v>3.5781663273601123</v>
          </cell>
          <cell r="AT116">
            <v>0.85586985294117557</v>
          </cell>
          <cell r="AU116">
            <v>0.48459774228029651</v>
          </cell>
          <cell r="AV116">
            <v>7.3194475721236341</v>
          </cell>
        </row>
        <row r="117">
          <cell r="B117">
            <v>109</v>
          </cell>
          <cell r="C117">
            <v>0.59243187938558528</v>
          </cell>
          <cell r="D117">
            <v>0.96225490196078323</v>
          </cell>
          <cell r="E117">
            <v>0.57007048001661886</v>
          </cell>
          <cell r="F117">
            <v>1.0631616190735065</v>
          </cell>
          <cell r="G117">
            <v>0.96499999999999997</v>
          </cell>
          <cell r="H117">
            <v>0.57169676360708976</v>
          </cell>
          <cell r="I117">
            <v>0.67246498808566579</v>
          </cell>
          <cell r="J117">
            <v>1</v>
          </cell>
          <cell r="K117">
            <v>0.59243187938558528</v>
          </cell>
          <cell r="L117">
            <v>0.46627320330171573</v>
          </cell>
          <cell r="M117">
            <v>0.92500000000000004</v>
          </cell>
          <cell r="N117">
            <v>0.54799948843166646</v>
          </cell>
          <cell r="O117">
            <v>1.1084272675356261</v>
          </cell>
          <cell r="P117">
            <v>0.92857598039215583</v>
          </cell>
          <cell r="Q117">
            <v>0.55011801321603726</v>
          </cell>
          <cell r="R117">
            <v>1.5880617109089754</v>
          </cell>
          <cell r="S117">
            <v>0.96225490196078323</v>
          </cell>
          <cell r="T117">
            <v>0.57007048001661886</v>
          </cell>
          <cell r="U117">
            <v>1.1402394795465327</v>
          </cell>
          <cell r="V117">
            <v>0.89008578431372454</v>
          </cell>
          <cell r="W117">
            <v>0.52731519401537252</v>
          </cell>
          <cell r="X117">
            <v>2.4860423036558448</v>
          </cell>
          <cell r="Y117">
            <v>0.96499999999999997</v>
          </cell>
          <cell r="Z117">
            <v>0.57169676360708976</v>
          </cell>
          <cell r="AA117">
            <v>0.72782815870631756</v>
          </cell>
          <cell r="AB117">
            <v>0.892625</v>
          </cell>
          <cell r="AC117">
            <v>0.52881950633655805</v>
          </cell>
          <cell r="AD117">
            <v>1.6455701164775638</v>
          </cell>
          <cell r="AE117">
            <v>0.92500000000000004</v>
          </cell>
          <cell r="AF117">
            <v>0.54799948843166646</v>
          </cell>
          <cell r="AG117">
            <v>1.1954515997746251</v>
          </cell>
          <cell r="AH117">
            <v>0.92857598039215583</v>
          </cell>
          <cell r="AI117">
            <v>0.55011801321603726</v>
          </cell>
          <cell r="AJ117">
            <v>1.6987272440111765</v>
          </cell>
          <cell r="AK117">
            <v>0.85893278186274413</v>
          </cell>
          <cell r="AL117">
            <v>0.50885916222483452</v>
          </cell>
          <cell r="AM117">
            <v>3.5457449202055686</v>
          </cell>
          <cell r="AN117">
            <v>0.89008578431372454</v>
          </cell>
          <cell r="AO117">
            <v>0.52731519401537252</v>
          </cell>
          <cell r="AP117">
            <v>2.6513607059472926</v>
          </cell>
          <cell r="AQ117">
            <v>0.892625</v>
          </cell>
          <cell r="AR117">
            <v>0.52881950633655805</v>
          </cell>
          <cell r="AS117">
            <v>1.7697299774450466</v>
          </cell>
          <cell r="AT117">
            <v>0.85893278186274413</v>
          </cell>
          <cell r="AU117">
            <v>0.50885916222483452</v>
          </cell>
          <cell r="AV117">
            <v>3.7724598039335233</v>
          </cell>
        </row>
        <row r="118">
          <cell r="B118">
            <v>110</v>
          </cell>
          <cell r="C118">
            <v>0.61859410913156188</v>
          </cell>
          <cell r="D118">
            <v>0.96568627450980282</v>
          </cell>
          <cell r="E118">
            <v>0.59736784068096838</v>
          </cell>
          <cell r="F118">
            <v>0.45708456455302693</v>
          </cell>
          <cell r="G118">
            <v>0.96499999999999997</v>
          </cell>
          <cell r="H118">
            <v>0.59694331531195721</v>
          </cell>
          <cell r="I118">
            <v>0.28801893075801049</v>
          </cell>
          <cell r="J118">
            <v>1</v>
          </cell>
          <cell r="K118">
            <v>0.61859410913156188</v>
          </cell>
          <cell r="L118">
            <v>0.19003809316254319</v>
          </cell>
          <cell r="M118">
            <v>0.92500000000000004</v>
          </cell>
          <cell r="N118">
            <v>0.57219955094669472</v>
          </cell>
          <cell r="O118">
            <v>0.50100969196239309</v>
          </cell>
          <cell r="P118">
            <v>0.93188725490195967</v>
          </cell>
          <cell r="Q118">
            <v>0.57645996625713447</v>
          </cell>
          <cell r="R118">
            <v>0.71444035763926894</v>
          </cell>
          <cell r="S118">
            <v>0.96568627450980282</v>
          </cell>
          <cell r="T118">
            <v>0.59736784068096838</v>
          </cell>
          <cell r="U118">
            <v>0.49022261210754114</v>
          </cell>
          <cell r="V118">
            <v>0.89325980392156767</v>
          </cell>
          <cell r="W118">
            <v>0.55256525262989575</v>
          </cell>
          <cell r="X118">
            <v>1.1751144239731393</v>
          </cell>
          <cell r="Y118">
            <v>0.96499999999999997</v>
          </cell>
          <cell r="Z118">
            <v>0.59694331531195721</v>
          </cell>
          <cell r="AA118">
            <v>0.3117311559118085</v>
          </cell>
          <cell r="AB118">
            <v>0.892625</v>
          </cell>
          <cell r="AC118">
            <v>0.5521725666635604</v>
          </cell>
          <cell r="AD118">
            <v>0.77536053983970621</v>
          </cell>
          <cell r="AE118">
            <v>0.92500000000000004</v>
          </cell>
          <cell r="AF118">
            <v>0.57219955094669472</v>
          </cell>
          <cell r="AG118">
            <v>0.54034473465331323</v>
          </cell>
          <cell r="AH118">
            <v>0.93188725490195967</v>
          </cell>
          <cell r="AI118">
            <v>0.57645996625713447</v>
          </cell>
          <cell r="AJ118">
            <v>0.76422678753979356</v>
          </cell>
          <cell r="AK118">
            <v>0.8619957107843127</v>
          </cell>
          <cell r="AL118">
            <v>0.53322546878784938</v>
          </cell>
          <cell r="AM118">
            <v>1.7414601306468003</v>
          </cell>
          <cell r="AN118">
            <v>0.89325980392156767</v>
          </cell>
          <cell r="AO118">
            <v>0.55256525262989575</v>
          </cell>
          <cell r="AP118">
            <v>1.2532579208859609</v>
          </cell>
          <cell r="AQ118">
            <v>0.892625</v>
          </cell>
          <cell r="AR118">
            <v>0.5521725666635604</v>
          </cell>
          <cell r="AS118">
            <v>0.83386224442354906</v>
          </cell>
          <cell r="AT118">
            <v>0.8619957107843127</v>
          </cell>
          <cell r="AU118">
            <v>0.53322546878784938</v>
          </cell>
          <cell r="AV118">
            <v>1.8528090685770471</v>
          </cell>
        </row>
        <row r="119">
          <cell r="B119">
            <v>111</v>
          </cell>
          <cell r="C119">
            <v>0.64893009559073189</v>
          </cell>
          <cell r="D119">
            <v>0.96911764705882242</v>
          </cell>
          <cell r="E119">
            <v>0.6288896073445468</v>
          </cell>
          <cell r="F119">
            <v>0.18403694521738453</v>
          </cell>
          <cell r="G119">
            <v>0.96499999999999997</v>
          </cell>
          <cell r="H119">
            <v>0.62621754224505621</v>
          </cell>
          <cell r="I119">
            <v>0.11608795535871866</v>
          </cell>
          <cell r="J119">
            <v>1</v>
          </cell>
          <cell r="K119">
            <v>0.64893009559073189</v>
          </cell>
          <cell r="L119">
            <v>7.2481648221599027E-2</v>
          </cell>
          <cell r="M119">
            <v>0.92500000000000004</v>
          </cell>
          <cell r="N119">
            <v>0.60026033842142701</v>
          </cell>
          <cell r="O119">
            <v>0.21433217120156992</v>
          </cell>
          <cell r="P119">
            <v>0.93519852941176362</v>
          </cell>
          <cell r="Q119">
            <v>0.60687847108748771</v>
          </cell>
          <cell r="R119">
            <v>0.30259409318180086</v>
          </cell>
          <cell r="S119">
            <v>0.96911764705882242</v>
          </cell>
          <cell r="T119">
            <v>0.6288896073445468</v>
          </cell>
          <cell r="U119">
            <v>0.19737938885987535</v>
          </cell>
          <cell r="V119">
            <v>0.89643382352941081</v>
          </cell>
          <cell r="W119">
            <v>0.58172288679370587</v>
          </cell>
          <cell r="X119">
            <v>0.52578702542138711</v>
          </cell>
          <cell r="Y119">
            <v>0.96499999999999997</v>
          </cell>
          <cell r="Z119">
            <v>0.62621754224505621</v>
          </cell>
          <cell r="AA119">
            <v>0.12564532621578489</v>
          </cell>
          <cell r="AB119">
            <v>0.892625</v>
          </cell>
          <cell r="AC119">
            <v>0.57925122657667705</v>
          </cell>
          <cell r="AD119">
            <v>0.34722772046677186</v>
          </cell>
          <cell r="AE119">
            <v>0.92500000000000004</v>
          </cell>
          <cell r="AF119">
            <v>0.60026033842142701</v>
          </cell>
          <cell r="AG119">
            <v>0.23115972012827649</v>
          </cell>
          <cell r="AH119">
            <v>0.93519852941176362</v>
          </cell>
          <cell r="AI119">
            <v>0.60687847108748771</v>
          </cell>
          <cell r="AJ119">
            <v>0.32368063938180591</v>
          </cell>
          <cell r="AK119">
            <v>0.86505863970588137</v>
          </cell>
          <cell r="AL119">
            <v>0.56136258575592612</v>
          </cell>
          <cell r="AM119">
            <v>0.81286923610731077</v>
          </cell>
          <cell r="AN119">
            <v>0.89643382352941081</v>
          </cell>
          <cell r="AO119">
            <v>0.58172288679370587</v>
          </cell>
          <cell r="AP119">
            <v>0.56075114122119196</v>
          </cell>
          <cell r="AQ119">
            <v>0.892625</v>
          </cell>
          <cell r="AR119">
            <v>0.57925122657667705</v>
          </cell>
          <cell r="AS119">
            <v>0.3734263886763608</v>
          </cell>
          <cell r="AT119">
            <v>0.86505863970588137</v>
          </cell>
          <cell r="AU119">
            <v>0.56136258575592612</v>
          </cell>
          <cell r="AV119">
            <v>0.86484408441067262</v>
          </cell>
        </row>
        <row r="120">
          <cell r="B120">
            <v>112</v>
          </cell>
          <cell r="C120">
            <v>0.6791598348491078</v>
          </cell>
          <cell r="D120">
            <v>0.97254901960784201</v>
          </cell>
          <cell r="E120">
            <v>0.66051623153952366</v>
          </cell>
          <cell r="F120">
            <v>6.8298023002733702E-2</v>
          </cell>
          <cell r="G120">
            <v>0.96499999999999997</v>
          </cell>
          <cell r="H120">
            <v>0.65538924062938897</v>
          </cell>
          <cell r="I120">
            <v>4.3391641269728054E-2</v>
          </cell>
          <cell r="J120">
            <v>1</v>
          </cell>
          <cell r="K120">
            <v>0.6791598348491078</v>
          </cell>
          <cell r="L120">
            <v>2.5446125312582966E-2</v>
          </cell>
          <cell r="M120">
            <v>0.92500000000000004</v>
          </cell>
          <cell r="N120">
            <v>0.62822284723542476</v>
          </cell>
          <cell r="O120">
            <v>8.567706958151633E-2</v>
          </cell>
          <cell r="P120">
            <v>0.93850980392156746</v>
          </cell>
          <cell r="Q120">
            <v>0.63739816343564026</v>
          </cell>
          <cell r="R120">
            <v>0.11895625255152477</v>
          </cell>
          <cell r="S120">
            <v>0.97254901960784201</v>
          </cell>
          <cell r="T120">
            <v>0.66051623153952366</v>
          </cell>
          <cell r="U120">
            <v>7.3249542501881731E-2</v>
          </cell>
          <cell r="V120">
            <v>0.89960784313725395</v>
          </cell>
          <cell r="W120">
            <v>0.61097751417405943</v>
          </cell>
          <cell r="X120">
            <v>0.21992467915458219</v>
          </cell>
          <cell r="Y120">
            <v>0.96499999999999997</v>
          </cell>
          <cell r="Z120">
            <v>0.65538924062938897</v>
          </cell>
          <cell r="AA120">
            <v>4.6964018838357748E-2</v>
          </cell>
          <cell r="AB120">
            <v>0.892625</v>
          </cell>
          <cell r="AC120">
            <v>0.60623504758218483</v>
          </cell>
          <cell r="AD120">
            <v>0.1460956374849707</v>
          </cell>
          <cell r="AE120">
            <v>0.92500000000000004</v>
          </cell>
          <cell r="AF120">
            <v>0.62822284723542476</v>
          </cell>
          <cell r="AG120">
            <v>9.2403708294674883E-2</v>
          </cell>
          <cell r="AH120">
            <v>0.93850980392156746</v>
          </cell>
          <cell r="AI120">
            <v>0.63739816343564026</v>
          </cell>
          <cell r="AJ120">
            <v>0.12724582783315508</v>
          </cell>
          <cell r="AK120">
            <v>0.86812156862744994</v>
          </cell>
          <cell r="AL120">
            <v>0.58959330117796727</v>
          </cell>
          <cell r="AM120">
            <v>0.35655485984466634</v>
          </cell>
          <cell r="AN120">
            <v>0.89960784313725395</v>
          </cell>
          <cell r="AO120">
            <v>0.61097751417405943</v>
          </cell>
          <cell r="AP120">
            <v>0.23454936857713513</v>
          </cell>
          <cell r="AQ120">
            <v>0.892625</v>
          </cell>
          <cell r="AR120">
            <v>0.60623504758218483</v>
          </cell>
          <cell r="AS120">
            <v>0.15711869499947986</v>
          </cell>
          <cell r="AT120">
            <v>0.86812156862744994</v>
          </cell>
          <cell r="AU120">
            <v>0.58959330117796727</v>
          </cell>
          <cell r="AV120">
            <v>0.379352972910181</v>
          </cell>
        </row>
        <row r="121">
          <cell r="B121">
            <v>113</v>
          </cell>
          <cell r="C121">
            <v>0.70924622354151179</v>
          </cell>
          <cell r="D121">
            <v>0.97598039215686161</v>
          </cell>
          <cell r="E121">
            <v>0.69221040738781781</v>
          </cell>
          <cell r="F121">
            <v>2.3186070227368336E-2</v>
          </cell>
          <cell r="G121">
            <v>0.96499999999999997</v>
          </cell>
          <cell r="H121">
            <v>0.68442260571755886</v>
          </cell>
          <cell r="I121">
            <v>1.495322644829813E-2</v>
          </cell>
          <cell r="J121">
            <v>1</v>
          </cell>
          <cell r="K121">
            <v>0.70924622354151179</v>
          </cell>
          <cell r="L121">
            <v>8.1641390477394174E-3</v>
          </cell>
          <cell r="M121">
            <v>0.92500000000000004</v>
          </cell>
          <cell r="N121">
            <v>0.65605275677589847</v>
          </cell>
          <cell r="O121">
            <v>3.1852776986228536E-2</v>
          </cell>
          <cell r="P121">
            <v>0.94182107843137142</v>
          </cell>
          <cell r="Q121">
            <v>0.66798304312924417</v>
          </cell>
          <cell r="R121">
            <v>4.3133755645996683E-2</v>
          </cell>
          <cell r="S121">
            <v>0.97598039215686161</v>
          </cell>
          <cell r="T121">
            <v>0.69221040738781781</v>
          </cell>
          <cell r="U121">
            <v>2.4867030726544639E-2</v>
          </cell>
          <cell r="V121">
            <v>0.90278186274509709</v>
          </cell>
          <cell r="W121">
            <v>0.64029462683373151</v>
          </cell>
          <cell r="X121">
            <v>8.5555645379187972E-2</v>
          </cell>
          <cell r="Y121">
            <v>0.96499999999999997</v>
          </cell>
          <cell r="Z121">
            <v>0.68442260571755886</v>
          </cell>
          <cell r="AA121">
            <v>1.6184306194982144E-2</v>
          </cell>
          <cell r="AB121">
            <v>0.892625</v>
          </cell>
          <cell r="AC121">
            <v>0.63309091028874198</v>
          </cell>
          <cell r="AD121">
            <v>5.7527341742719861E-2</v>
          </cell>
          <cell r="AE121">
            <v>0.92500000000000004</v>
          </cell>
          <cell r="AF121">
            <v>0.65605275677589847</v>
          </cell>
          <cell r="AG121">
            <v>3.4353587574682591E-2</v>
          </cell>
          <cell r="AH121">
            <v>0.94182107843137142</v>
          </cell>
          <cell r="AI121">
            <v>0.66798304312924417</v>
          </cell>
          <cell r="AJ121">
            <v>4.6139570867454356E-2</v>
          </cell>
          <cell r="AK121">
            <v>0.87118449754901861</v>
          </cell>
          <cell r="AL121">
            <v>0.61788431489455087</v>
          </cell>
          <cell r="AM121">
            <v>0.14633250297780206</v>
          </cell>
          <cell r="AN121">
            <v>0.90278186274509709</v>
          </cell>
          <cell r="AO121">
            <v>0.64029462683373151</v>
          </cell>
          <cell r="AP121">
            <v>9.1244978412781855E-2</v>
          </cell>
          <cell r="AQ121">
            <v>0.892625</v>
          </cell>
          <cell r="AR121">
            <v>0.63309091028874198</v>
          </cell>
          <cell r="AS121">
            <v>6.18678354604194E-2</v>
          </cell>
          <cell r="AT121">
            <v>0.87118449754901861</v>
          </cell>
          <cell r="AU121">
            <v>0.61788431489455087</v>
          </cell>
          <cell r="AV121">
            <v>0.1556890013003914</v>
          </cell>
        </row>
        <row r="122">
          <cell r="B122">
            <v>114</v>
          </cell>
          <cell r="C122">
            <v>0.73915254532832764</v>
          </cell>
          <cell r="D122">
            <v>0.9794117647058812</v>
          </cell>
          <cell r="E122">
            <v>0.72393469880686123</v>
          </cell>
          <cell r="F122">
            <v>7.1364311095591468E-3</v>
          </cell>
          <cell r="G122">
            <v>0.96499999999999997</v>
          </cell>
          <cell r="H122">
            <v>0.71328220624183614</v>
          </cell>
          <cell r="I122">
            <v>4.7189002386692058E-3</v>
          </cell>
          <cell r="J122">
            <v>1</v>
          </cell>
          <cell r="K122">
            <v>0.73915254532832764</v>
          </cell>
          <cell r="L122">
            <v>2.3737542596624413E-3</v>
          </cell>
          <cell r="M122">
            <v>0.92500000000000004</v>
          </cell>
          <cell r="N122">
            <v>0.68371610442870312</v>
          </cell>
          <cell r="O122">
            <v>1.095567483344541E-2</v>
          </cell>
          <cell r="P122">
            <v>0.94513235294117537</v>
          </cell>
          <cell r="Q122">
            <v>0.69859698434862105</v>
          </cell>
          <cell r="R122">
            <v>1.4321138287990601E-2</v>
          </cell>
          <cell r="S122">
            <v>0.9794117647058812</v>
          </cell>
          <cell r="T122">
            <v>0.72393469880686123</v>
          </cell>
          <cell r="U122">
            <v>7.6538132567977911E-3</v>
          </cell>
          <cell r="V122">
            <v>0.90595588235294011</v>
          </cell>
          <cell r="W122">
            <v>0.66963959639634663</v>
          </cell>
          <cell r="X122">
            <v>3.0774825347601745E-2</v>
          </cell>
          <cell r="Y122">
            <v>0.96499999999999997</v>
          </cell>
          <cell r="Z122">
            <v>0.71328220624183614</v>
          </cell>
          <cell r="AA122">
            <v>5.1074011772816348E-3</v>
          </cell>
          <cell r="AB122">
            <v>0.892625</v>
          </cell>
          <cell r="AC122">
            <v>0.65978604077369851</v>
          </cell>
          <cell r="AD122">
            <v>2.11073045923298E-2</v>
          </cell>
          <cell r="AE122">
            <v>0.92500000000000004</v>
          </cell>
          <cell r="AF122">
            <v>0.68371610442870312</v>
          </cell>
          <cell r="AG122">
            <v>1.1815821741169826E-2</v>
          </cell>
          <cell r="AH122">
            <v>0.94513235294117537</v>
          </cell>
          <cell r="AI122">
            <v>0.69859698434862105</v>
          </cell>
          <cell r="AJ122">
            <v>1.5319119910734775E-2</v>
          </cell>
          <cell r="AK122">
            <v>0.87424742647058729</v>
          </cell>
          <cell r="AL122">
            <v>0.64620221052247451</v>
          </cell>
          <cell r="AM122">
            <v>5.5915944628558013E-2</v>
          </cell>
          <cell r="AN122">
            <v>0.90595588235294011</v>
          </cell>
          <cell r="AO122">
            <v>0.66963959639634663</v>
          </cell>
          <cell r="AP122">
            <v>3.282130900951781E-2</v>
          </cell>
          <cell r="AQ122">
            <v>0.892625</v>
          </cell>
          <cell r="AR122">
            <v>0.65978604077369851</v>
          </cell>
          <cell r="AS122">
            <v>2.2699871191188371E-2</v>
          </cell>
          <cell r="AT122">
            <v>0.87424742647058729</v>
          </cell>
          <cell r="AU122">
            <v>0.64620221052247451</v>
          </cell>
          <cell r="AV122">
            <v>5.949120939528222E-2</v>
          </cell>
        </row>
        <row r="123">
          <cell r="B123">
            <v>115</v>
          </cell>
          <cell r="C123">
            <v>0.76884177396568232</v>
          </cell>
          <cell r="D123">
            <v>0.9828431372549008</v>
          </cell>
          <cell r="E123">
            <v>0.75565086117705449</v>
          </cell>
          <cell r="F123">
            <v>1.9701210037045315E-3</v>
          </cell>
          <cell r="G123">
            <v>0.96499999999999997</v>
          </cell>
          <cell r="H123">
            <v>0.74193231187688347</v>
          </cell>
          <cell r="I123">
            <v>1.3529926653961075E-3</v>
          </cell>
          <cell r="J123">
            <v>1</v>
          </cell>
          <cell r="K123">
            <v>0.76884177396568232</v>
          </cell>
          <cell r="L123">
            <v>6.1918775664898782E-4</v>
          </cell>
          <cell r="M123">
            <v>0.92500000000000004</v>
          </cell>
          <cell r="N123">
            <v>0.71117864091825622</v>
          </cell>
          <cell r="O123">
            <v>3.4651035149345336E-3</v>
          </cell>
          <cell r="P123">
            <v>0.94844362745097921</v>
          </cell>
          <cell r="Q123">
            <v>0.72920308103585751</v>
          </cell>
          <cell r="R123">
            <v>4.316434267560793E-3</v>
          </cell>
          <cell r="S123">
            <v>0.9828431372549008</v>
          </cell>
          <cell r="T123">
            <v>0.75565086117705449</v>
          </cell>
          <cell r="U123">
            <v>2.1129522620139205E-3</v>
          </cell>
          <cell r="V123">
            <v>0.90912990196078325</v>
          </cell>
          <cell r="W123">
            <v>0.69897704658877546</v>
          </cell>
          <cell r="X123">
            <v>1.0166783722665655E-2</v>
          </cell>
          <cell r="Y123">
            <v>0.96499999999999997</v>
          </cell>
          <cell r="Z123">
            <v>0.74193231187688347</v>
          </cell>
          <cell r="AA123">
            <v>1.464382797388039E-3</v>
          </cell>
          <cell r="AB123">
            <v>0.892625</v>
          </cell>
          <cell r="AC123">
            <v>0.68628738848611714</v>
          </cell>
          <cell r="AD123">
            <v>7.180999663952017E-3</v>
          </cell>
          <cell r="AE123">
            <v>0.92500000000000004</v>
          </cell>
          <cell r="AF123">
            <v>0.71117864091825622</v>
          </cell>
          <cell r="AG123">
            <v>3.7371541296732165E-3</v>
          </cell>
          <cell r="AH123">
            <v>0.94844362745097921</v>
          </cell>
          <cell r="AI123">
            <v>0.72920308103585751</v>
          </cell>
          <cell r="AJ123">
            <v>4.6172289382205439E-3</v>
          </cell>
          <cell r="AK123">
            <v>0.87731035539215585</v>
          </cell>
          <cell r="AL123">
            <v>0.67451284995816829</v>
          </cell>
          <cell r="AM123">
            <v>1.9782937606131541E-2</v>
          </cell>
          <cell r="AN123">
            <v>0.90912990196078325</v>
          </cell>
          <cell r="AO123">
            <v>0.69897704658877546</v>
          </cell>
          <cell r="AP123">
            <v>1.0842860891184528E-2</v>
          </cell>
          <cell r="AQ123">
            <v>0.892625</v>
          </cell>
          <cell r="AR123">
            <v>0.68628738848611714</v>
          </cell>
          <cell r="AS123">
            <v>7.7228130518812565E-3</v>
          </cell>
          <cell r="AT123">
            <v>0.87731035539215585</v>
          </cell>
          <cell r="AU123">
            <v>0.67451284995816829</v>
          </cell>
          <cell r="AV123">
            <v>2.1047858377395444E-2</v>
          </cell>
        </row>
        <row r="124">
          <cell r="B124">
            <v>116</v>
          </cell>
          <cell r="C124">
            <v>0.7984370541437309</v>
          </cell>
          <cell r="D124">
            <v>0.9862745098039204</v>
          </cell>
          <cell r="E124">
            <v>0.78747811418489444</v>
          </cell>
          <cell r="F124">
            <v>4.813973706321993E-4</v>
          </cell>
          <cell r="G124">
            <v>0.96499999999999997</v>
          </cell>
          <cell r="H124">
            <v>0.77049175724870034</v>
          </cell>
          <cell r="I124">
            <v>3.4916368920630682E-4</v>
          </cell>
          <cell r="J124">
            <v>1</v>
          </cell>
          <cell r="K124">
            <v>0.7984370541437309</v>
          </cell>
          <cell r="L124">
            <v>1.4313034340914882E-4</v>
          </cell>
          <cell r="M124">
            <v>0.92500000000000004</v>
          </cell>
          <cell r="N124">
            <v>0.73855427508295113</v>
          </cell>
          <cell r="O124">
            <v>1.0007959065423194E-3</v>
          </cell>
          <cell r="P124">
            <v>0.95175490196078316</v>
          </cell>
          <cell r="Q124">
            <v>0.75991638018842311</v>
          </cell>
          <cell r="R124">
            <v>1.1688771005667078E-3</v>
          </cell>
          <cell r="S124">
            <v>0.9862745098039204</v>
          </cell>
          <cell r="T124">
            <v>0.78747811418489444</v>
          </cell>
          <cell r="U124">
            <v>5.1629806559709622E-4</v>
          </cell>
          <cell r="V124">
            <v>0.91230392156862639</v>
          </cell>
          <cell r="W124">
            <v>0.72841725562102733</v>
          </cell>
          <cell r="X124">
            <v>3.0604352628899796E-3</v>
          </cell>
          <cell r="Y124">
            <v>0.96499999999999997</v>
          </cell>
          <cell r="Z124">
            <v>0.77049175724870034</v>
          </cell>
          <cell r="AA124">
            <v>3.779098830491934E-4</v>
          </cell>
          <cell r="AB124">
            <v>0.892625</v>
          </cell>
          <cell r="AC124">
            <v>0.71270487545504779</v>
          </cell>
          <cell r="AD124">
            <v>2.2527701578587025E-3</v>
          </cell>
          <cell r="AE124">
            <v>0.92500000000000004</v>
          </cell>
          <cell r="AF124">
            <v>0.73855427508295113</v>
          </cell>
          <cell r="AG124">
            <v>1.0793699348301698E-3</v>
          </cell>
          <cell r="AH124">
            <v>0.95175490196078316</v>
          </cell>
          <cell r="AI124">
            <v>0.75991638018842311</v>
          </cell>
          <cell r="AJ124">
            <v>1.2503313706222023E-3</v>
          </cell>
          <cell r="AK124">
            <v>0.88037328431372441</v>
          </cell>
          <cell r="AL124">
            <v>0.70292265167429135</v>
          </cell>
          <cell r="AM124">
            <v>6.4390919808751321E-3</v>
          </cell>
          <cell r="AN124">
            <v>0.91230392156862639</v>
          </cell>
          <cell r="AO124">
            <v>0.72841725562102733</v>
          </cell>
          <cell r="AP124">
            <v>3.2639500088914287E-3</v>
          </cell>
          <cell r="AQ124">
            <v>0.892625</v>
          </cell>
          <cell r="AR124">
            <v>0.71270487545504779</v>
          </cell>
          <cell r="AS124">
            <v>2.4227438507391686E-3</v>
          </cell>
          <cell r="AT124">
            <v>0.88037328431372441</v>
          </cell>
          <cell r="AU124">
            <v>0.70292265167429135</v>
          </cell>
          <cell r="AV124">
            <v>6.8508074377425354E-3</v>
          </cell>
        </row>
        <row r="125">
          <cell r="B125">
            <v>117</v>
          </cell>
          <cell r="C125">
            <v>0.82808616600874074</v>
          </cell>
          <cell r="D125">
            <v>0.98970588235293999</v>
          </cell>
          <cell r="E125">
            <v>0.8195617495939439</v>
          </cell>
          <cell r="F125">
            <v>1.0230747703318831E-4</v>
          </cell>
          <cell r="G125">
            <v>0.96499999999999997</v>
          </cell>
          <cell r="H125">
            <v>0.79910315019843481</v>
          </cell>
          <cell r="I125">
            <v>8.0135944742300413E-5</v>
          </cell>
          <cell r="J125">
            <v>1</v>
          </cell>
          <cell r="K125">
            <v>0.82808616600874074</v>
          </cell>
          <cell r="L125">
            <v>2.8849773658967468E-5</v>
          </cell>
          <cell r="M125">
            <v>0.92500000000000004</v>
          </cell>
          <cell r="N125">
            <v>0.7659797035580852</v>
          </cell>
          <cell r="O125">
            <v>2.6165381127997179E-4</v>
          </cell>
          <cell r="P125">
            <v>0.95506617647058711</v>
          </cell>
          <cell r="Q125">
            <v>0.79087708835815584</v>
          </cell>
          <cell r="R125">
            <v>2.8062824541891576E-4</v>
          </cell>
          <cell r="S125">
            <v>0.98970588235293999</v>
          </cell>
          <cell r="T125">
            <v>0.8195617495939439</v>
          </cell>
          <cell r="U125">
            <v>1.0972463854338597E-4</v>
          </cell>
          <cell r="V125">
            <v>0.91547794117646952</v>
          </cell>
          <cell r="W125">
            <v>0.75809461837439818</v>
          </cell>
          <cell r="X125">
            <v>8.3116140768984333E-4</v>
          </cell>
          <cell r="Y125">
            <v>0.96499999999999997</v>
          </cell>
          <cell r="Z125">
            <v>0.79910315019843481</v>
          </cell>
          <cell r="AA125">
            <v>8.6733433176969539E-5</v>
          </cell>
          <cell r="AB125">
            <v>0.892625</v>
          </cell>
          <cell r="AC125">
            <v>0.73917041393355221</v>
          </cell>
          <cell r="AD125">
            <v>6.4720988307316759E-4</v>
          </cell>
          <cell r="AE125">
            <v>0.92500000000000004</v>
          </cell>
          <cell r="AF125">
            <v>0.7659797035580852</v>
          </cell>
          <cell r="AG125">
            <v>2.8219665506534156E-4</v>
          </cell>
          <cell r="AH125">
            <v>0.95506617647058711</v>
          </cell>
          <cell r="AI125">
            <v>0.79087708835815584</v>
          </cell>
          <cell r="AJ125">
            <v>3.0018408142294868E-4</v>
          </cell>
          <cell r="AK125">
            <v>0.88343621323529309</v>
          </cell>
          <cell r="AL125">
            <v>0.73156130673129416</v>
          </cell>
          <cell r="AM125">
            <v>1.9129083713037189E-3</v>
          </cell>
          <cell r="AN125">
            <v>0.91547794117646952</v>
          </cell>
          <cell r="AO125">
            <v>0.75809461837439818</v>
          </cell>
          <cell r="AP125">
            <v>8.8643250093050643E-4</v>
          </cell>
          <cell r="AQ125">
            <v>0.892625</v>
          </cell>
          <cell r="AR125">
            <v>0.73917041393355221</v>
          </cell>
          <cell r="AS125">
            <v>6.9604249633862657E-4</v>
          </cell>
          <cell r="AT125">
            <v>0.88343621323529309</v>
          </cell>
          <cell r="AU125">
            <v>0.73156130673129416</v>
          </cell>
          <cell r="AV125">
            <v>2.0352197074945946E-3</v>
          </cell>
        </row>
        <row r="126">
          <cell r="B126">
            <v>118</v>
          </cell>
          <cell r="C126">
            <v>0.85778910956071219</v>
          </cell>
          <cell r="D126">
            <v>0.99313725490195959</v>
          </cell>
          <cell r="E126">
            <v>0.85190232155392198</v>
          </cell>
          <cell r="F126">
            <v>1.8460182159326264E-5</v>
          </cell>
          <cell r="G126">
            <v>0.96499999999999997</v>
          </cell>
          <cell r="H126">
            <v>0.82776649072608721</v>
          </cell>
          <cell r="I126">
            <v>1.6099058854600453E-5</v>
          </cell>
          <cell r="J126">
            <v>1</v>
          </cell>
          <cell r="K126">
            <v>0.85778910956071219</v>
          </cell>
          <cell r="L126">
            <v>4.9596751994931371E-6</v>
          </cell>
          <cell r="M126">
            <v>0.92500000000000004</v>
          </cell>
          <cell r="N126">
            <v>0.79345492634365877</v>
          </cell>
          <cell r="O126">
            <v>6.1232302480895826E-5</v>
          </cell>
          <cell r="P126">
            <v>0.95837745098039095</v>
          </cell>
          <cell r="Q126">
            <v>0.82208574029953463</v>
          </cell>
          <cell r="R126">
            <v>5.8685795770945678E-5</v>
          </cell>
          <cell r="S126">
            <v>0.99313725490195959</v>
          </cell>
          <cell r="T126">
            <v>0.85190232155392198</v>
          </cell>
          <cell r="U126">
            <v>1.9798521805205472E-5</v>
          </cell>
          <cell r="V126">
            <v>0.91865196078431266</v>
          </cell>
          <cell r="W126">
            <v>0.78800964743737789</v>
          </cell>
          <cell r="X126">
            <v>2.0106241751968398E-4</v>
          </cell>
          <cell r="Y126">
            <v>0.96499999999999997</v>
          </cell>
          <cell r="Z126">
            <v>0.82776649072608721</v>
          </cell>
          <cell r="AA126">
            <v>1.7424473497727739E-5</v>
          </cell>
          <cell r="AB126">
            <v>0.892625</v>
          </cell>
          <cell r="AC126">
            <v>0.76568400392163072</v>
          </cell>
          <cell r="AD126">
            <v>1.6881148590008839E-4</v>
          </cell>
          <cell r="AE126">
            <v>0.92500000000000004</v>
          </cell>
          <cell r="AF126">
            <v>0.79345492634365877</v>
          </cell>
          <cell r="AG126">
            <v>6.6039744873308009E-5</v>
          </cell>
          <cell r="AH126">
            <v>0.95837745098039095</v>
          </cell>
          <cell r="AI126">
            <v>0.82208574029953463</v>
          </cell>
          <cell r="AJ126">
            <v>6.2775369135699446E-5</v>
          </cell>
          <cell r="AK126">
            <v>0.88649914215686165</v>
          </cell>
          <cell r="AL126">
            <v>0.76042930977706957</v>
          </cell>
          <cell r="AM126">
            <v>5.1349862353553867E-4</v>
          </cell>
          <cell r="AN126">
            <v>0.91865196078431266</v>
          </cell>
          <cell r="AO126">
            <v>0.78800964743737789</v>
          </cell>
          <cell r="AP126">
            <v>2.1443279242293079E-4</v>
          </cell>
          <cell r="AQ126">
            <v>0.892625</v>
          </cell>
          <cell r="AR126">
            <v>0.76568400392163072</v>
          </cell>
          <cell r="AS126">
            <v>1.8154847620466098E-4</v>
          </cell>
          <cell r="AT126">
            <v>0.88649914215686165</v>
          </cell>
          <cell r="AU126">
            <v>0.76042930977706957</v>
          </cell>
          <cell r="AV126">
            <v>5.4633171879456667E-4</v>
          </cell>
        </row>
        <row r="127">
          <cell r="B127">
            <v>119</v>
          </cell>
          <cell r="C127">
            <v>0.88754588479964514</v>
          </cell>
          <cell r="D127">
            <v>0.99656862745097918</v>
          </cell>
          <cell r="E127">
            <v>0.88450038421454724</v>
          </cell>
          <cell r="F127">
            <v>2.7339101214879274E-6</v>
          </cell>
          <cell r="G127">
            <v>0.96499999999999997</v>
          </cell>
          <cell r="H127">
            <v>0.85648177883165755</v>
          </cell>
          <cell r="I127">
            <v>2.7727974025350949E-6</v>
          </cell>
          <cell r="J127">
            <v>1</v>
          </cell>
          <cell r="K127">
            <v>0.88754588479964514</v>
          </cell>
          <cell r="L127">
            <v>7.0531982640957142E-7</v>
          </cell>
          <cell r="M127">
            <v>0.92500000000000004</v>
          </cell>
          <cell r="N127">
            <v>0.82097994343967184</v>
          </cell>
          <cell r="O127">
            <v>1.2647230426063993E-5</v>
          </cell>
          <cell r="P127">
            <v>0.96168872549019491</v>
          </cell>
          <cell r="Q127">
            <v>0.85354287076703805</v>
          </cell>
          <cell r="R127">
            <v>1.0441039909520501E-5</v>
          </cell>
          <cell r="S127">
            <v>0.99656862745097918</v>
          </cell>
          <cell r="T127">
            <v>0.88450038421454724</v>
          </cell>
          <cell r="U127">
            <v>2.9321151160149841E-6</v>
          </cell>
          <cell r="V127">
            <v>0.9218259803921558</v>
          </cell>
          <cell r="W127">
            <v>0.81816285539845623</v>
          </cell>
          <cell r="X127">
            <v>4.2623292777090937E-5</v>
          </cell>
          <cell r="Y127">
            <v>0.96499999999999997</v>
          </cell>
          <cell r="Z127">
            <v>0.85648177883165755</v>
          </cell>
          <cell r="AA127">
            <v>3.0010782177639382E-6</v>
          </cell>
          <cell r="AB127">
            <v>0.892625</v>
          </cell>
          <cell r="AC127">
            <v>0.79224564541928322</v>
          </cell>
          <cell r="AD127">
            <v>3.9555231468148803E-5</v>
          </cell>
          <cell r="AE127">
            <v>0.92500000000000004</v>
          </cell>
          <cell r="AF127">
            <v>0.82097994343967184</v>
          </cell>
          <cell r="AG127">
            <v>1.3640183969103386E-5</v>
          </cell>
          <cell r="AH127">
            <v>0.96168872549019491</v>
          </cell>
          <cell r="AI127">
            <v>0.85354287076703805</v>
          </cell>
          <cell r="AJ127">
            <v>1.116863332720141E-5</v>
          </cell>
          <cell r="AK127">
            <v>0.88956207107843033</v>
          </cell>
          <cell r="AL127">
            <v>0.78952715545951024</v>
          </cell>
          <cell r="AM127">
            <v>1.2301921966893371E-4</v>
          </cell>
          <cell r="AN127">
            <v>0.9218259803921558</v>
          </cell>
          <cell r="AO127">
            <v>0.81816285539845623</v>
          </cell>
          <cell r="AP127">
            <v>4.5457683266724661E-5</v>
          </cell>
          <cell r="AQ127">
            <v>0.892625</v>
          </cell>
          <cell r="AR127">
            <v>0.79224564541928322</v>
          </cell>
          <cell r="AS127">
            <v>4.2539712038405261E-5</v>
          </cell>
          <cell r="AT127">
            <v>0.88956207107843033</v>
          </cell>
          <cell r="AU127">
            <v>0.78952715545951024</v>
          </cell>
          <cell r="AV127">
            <v>1.3088506696229426E-4</v>
          </cell>
        </row>
        <row r="128">
          <cell r="B128">
            <v>120</v>
          </cell>
          <cell r="C128">
            <v>1</v>
          </cell>
          <cell r="D128">
            <v>1</v>
          </cell>
          <cell r="E128">
            <v>1</v>
          </cell>
          <cell r="F128">
            <v>3.1576556862381609E-7</v>
          </cell>
          <cell r="G128">
            <v>1</v>
          </cell>
          <cell r="H128">
            <v>1</v>
          </cell>
          <cell r="I128">
            <v>3.9794695087203724E-7</v>
          </cell>
          <cell r="J128">
            <v>1</v>
          </cell>
          <cell r="K128">
            <v>1</v>
          </cell>
          <cell r="L128">
            <v>7.9316117012156241E-8</v>
          </cell>
          <cell r="M128">
            <v>1</v>
          </cell>
          <cell r="N128">
            <v>1</v>
          </cell>
          <cell r="O128">
            <v>2.2641079062054793E-6</v>
          </cell>
          <cell r="P128">
            <v>1</v>
          </cell>
          <cell r="Q128">
            <v>1</v>
          </cell>
          <cell r="R128">
            <v>1.5291647313551573E-6</v>
          </cell>
          <cell r="S128">
            <v>1</v>
          </cell>
          <cell r="T128">
            <v>1</v>
          </cell>
          <cell r="U128">
            <v>3.3865816933844892E-7</v>
          </cell>
          <cell r="V128">
            <v>1</v>
          </cell>
          <cell r="W128">
            <v>1</v>
          </cell>
          <cell r="X128">
            <v>7.750497852101821E-6</v>
          </cell>
          <cell r="Y128">
            <v>1</v>
          </cell>
          <cell r="Z128">
            <v>1</v>
          </cell>
          <cell r="AA128">
            <v>4.3070940740053985E-7</v>
          </cell>
          <cell r="AB128">
            <v>1</v>
          </cell>
          <cell r="AC128">
            <v>1</v>
          </cell>
          <cell r="AD128">
            <v>8.2177715839561133E-6</v>
          </cell>
          <cell r="AE128">
            <v>1</v>
          </cell>
          <cell r="AF128">
            <v>1</v>
          </cell>
          <cell r="AG128">
            <v>2.4418665056421694E-6</v>
          </cell>
          <cell r="AH128">
            <v>1</v>
          </cell>
          <cell r="AI128">
            <v>1</v>
          </cell>
          <cell r="AJ128">
            <v>1.6357259745575025E-6</v>
          </cell>
          <cell r="AK128">
            <v>1</v>
          </cell>
          <cell r="AL128">
            <v>1</v>
          </cell>
          <cell r="AM128">
            <v>2.5892205096871844E-5</v>
          </cell>
          <cell r="AN128">
            <v>1</v>
          </cell>
          <cell r="AO128">
            <v>1</v>
          </cell>
          <cell r="AP128">
            <v>8.2658953254225888E-6</v>
          </cell>
          <cell r="AQ128">
            <v>1</v>
          </cell>
          <cell r="AR128">
            <v>1</v>
          </cell>
          <cell r="AS128">
            <v>8.8378104185884336E-6</v>
          </cell>
          <cell r="AT128">
            <v>1</v>
          </cell>
          <cell r="AU128">
            <v>1</v>
          </cell>
          <cell r="AV128">
            <v>2.7547752351426553E-5</v>
          </cell>
        </row>
        <row r="136">
          <cell r="B136" t="str">
            <v>Age</v>
          </cell>
          <cell r="D136" t="str">
            <v>Loading Factor</v>
          </cell>
          <cell r="E136" t="str">
            <v>Revised Mortality</v>
          </cell>
          <cell r="F136" t="str">
            <v>lx</v>
          </cell>
          <cell r="G136" t="str">
            <v>Loading Factor</v>
          </cell>
          <cell r="H136" t="str">
            <v>Revised Mortality</v>
          </cell>
          <cell r="I136" t="str">
            <v>lx</v>
          </cell>
          <cell r="J136" t="str">
            <v>Loading Factor</v>
          </cell>
          <cell r="K136" t="str">
            <v>Revised Mortality</v>
          </cell>
          <cell r="L136" t="str">
            <v>lx</v>
          </cell>
          <cell r="M136" t="str">
            <v>Loading Factor</v>
          </cell>
          <cell r="N136" t="str">
            <v>Revised Mortality</v>
          </cell>
          <cell r="O136" t="str">
            <v>lx</v>
          </cell>
          <cell r="P136" t="str">
            <v>Loading Factor</v>
          </cell>
          <cell r="Q136" t="str">
            <v>Revised Mortality</v>
          </cell>
          <cell r="R136" t="str">
            <v>lx</v>
          </cell>
          <cell r="S136" t="str">
            <v>Loading Factor</v>
          </cell>
          <cell r="T136" t="str">
            <v>Revised Mortality</v>
          </cell>
          <cell r="U136" t="str">
            <v>lx</v>
          </cell>
          <cell r="V136" t="str">
            <v>Loading Factor</v>
          </cell>
          <cell r="W136" t="str">
            <v>Revised Mortality</v>
          </cell>
          <cell r="X136" t="str">
            <v>lx</v>
          </cell>
          <cell r="Y136" t="str">
            <v>Loading Factor</v>
          </cell>
          <cell r="Z136" t="str">
            <v>Revised Mortality</v>
          </cell>
          <cell r="AA136" t="str">
            <v>lx</v>
          </cell>
          <cell r="AB136" t="str">
            <v>Loading Factor</v>
          </cell>
          <cell r="AC136" t="str">
            <v>Revised Mortality</v>
          </cell>
          <cell r="AD136" t="str">
            <v>lx</v>
          </cell>
          <cell r="AE136" t="str">
            <v>Loading Factor</v>
          </cell>
          <cell r="AF136" t="str">
            <v>Revised Mortality</v>
          </cell>
          <cell r="AG136" t="str">
            <v>lx</v>
          </cell>
          <cell r="AH136" t="str">
            <v>Loading Factor</v>
          </cell>
          <cell r="AI136" t="str">
            <v>Revised Mortality</v>
          </cell>
          <cell r="AJ136" t="str">
            <v>lx</v>
          </cell>
          <cell r="AK136" t="str">
            <v>Loading Factor</v>
          </cell>
          <cell r="AL136" t="str">
            <v>Revised Mortality</v>
          </cell>
          <cell r="AM136" t="str">
            <v>lx</v>
          </cell>
          <cell r="AN136" t="str">
            <v>Loading Factor</v>
          </cell>
          <cell r="AO136" t="str">
            <v>Revised Mortality</v>
          </cell>
          <cell r="AP136" t="str">
            <v>lx</v>
          </cell>
          <cell r="AQ136" t="str">
            <v>Loading Factor</v>
          </cell>
          <cell r="AR136" t="str">
            <v>Revised Mortality</v>
          </cell>
          <cell r="AS136" t="str">
            <v>lx</v>
          </cell>
          <cell r="AT136" t="str">
            <v>Loading Factor</v>
          </cell>
          <cell r="AU136" t="str">
            <v>Revised Mortality</v>
          </cell>
          <cell r="AV136" t="str">
            <v>lx</v>
          </cell>
        </row>
        <row r="137">
          <cell r="B137">
            <v>1</v>
          </cell>
          <cell r="C137">
            <v>3.5467709367217283E-3</v>
          </cell>
          <cell r="D137">
            <v>1</v>
          </cell>
          <cell r="E137">
            <v>3.5467709367217283E-3</v>
          </cell>
          <cell r="F137">
            <v>10000</v>
          </cell>
          <cell r="G137">
            <v>1</v>
          </cell>
          <cell r="H137">
            <v>3.5467709367217283E-3</v>
          </cell>
          <cell r="I137">
            <v>10000</v>
          </cell>
          <cell r="J137">
            <v>1</v>
          </cell>
          <cell r="K137">
            <v>3.5467709367217283E-3</v>
          </cell>
          <cell r="L137">
            <v>10000</v>
          </cell>
          <cell r="M137">
            <v>1</v>
          </cell>
          <cell r="N137">
            <v>3.5467709367217283E-3</v>
          </cell>
          <cell r="O137">
            <v>10000</v>
          </cell>
          <cell r="P137">
            <v>1</v>
          </cell>
          <cell r="Q137">
            <v>3.5467709367217283E-3</v>
          </cell>
          <cell r="R137">
            <v>10000</v>
          </cell>
          <cell r="S137">
            <v>1</v>
          </cell>
          <cell r="T137">
            <v>3.5467709367217283E-3</v>
          </cell>
          <cell r="U137">
            <v>10000</v>
          </cell>
          <cell r="V137">
            <v>1</v>
          </cell>
          <cell r="W137">
            <v>3.5467709367217283E-3</v>
          </cell>
          <cell r="X137">
            <v>10000</v>
          </cell>
          <cell r="Y137">
            <v>1</v>
          </cell>
          <cell r="Z137">
            <v>3.5467709367217283E-3</v>
          </cell>
          <cell r="AA137">
            <v>10000</v>
          </cell>
          <cell r="AB137">
            <v>1</v>
          </cell>
          <cell r="AC137">
            <v>3.5467709367217283E-3</v>
          </cell>
          <cell r="AD137">
            <v>10000</v>
          </cell>
          <cell r="AE137">
            <v>1</v>
          </cell>
          <cell r="AF137">
            <v>3.5467709367217283E-3</v>
          </cell>
          <cell r="AG137">
            <v>10000</v>
          </cell>
          <cell r="AH137">
            <v>1</v>
          </cell>
          <cell r="AI137">
            <v>3.5467709367217283E-3</v>
          </cell>
          <cell r="AJ137">
            <v>10000</v>
          </cell>
          <cell r="AK137">
            <v>1</v>
          </cell>
          <cell r="AL137">
            <v>3.5467709367217283E-3</v>
          </cell>
          <cell r="AM137">
            <v>10000</v>
          </cell>
          <cell r="AN137">
            <v>1</v>
          </cell>
          <cell r="AO137">
            <v>3.5467709367217283E-3</v>
          </cell>
          <cell r="AP137">
            <v>10000</v>
          </cell>
          <cell r="AQ137">
            <v>1</v>
          </cell>
          <cell r="AR137">
            <v>3.5467709367217283E-3</v>
          </cell>
          <cell r="AS137">
            <v>10000</v>
          </cell>
          <cell r="AT137">
            <v>1</v>
          </cell>
          <cell r="AU137">
            <v>3.5467709367217283E-3</v>
          </cell>
          <cell r="AV137">
            <v>10000</v>
          </cell>
        </row>
        <row r="138">
          <cell r="B138">
            <v>2</v>
          </cell>
          <cell r="C138">
            <v>3.3729701321473949E-4</v>
          </cell>
          <cell r="D138">
            <v>1</v>
          </cell>
          <cell r="E138">
            <v>3.3729701321473949E-4</v>
          </cell>
          <cell r="F138">
            <v>9964.532290632782</v>
          </cell>
          <cell r="G138">
            <v>1</v>
          </cell>
          <cell r="H138">
            <v>3.3729701321473949E-4</v>
          </cell>
          <cell r="I138">
            <v>9964.532290632782</v>
          </cell>
          <cell r="J138">
            <v>1</v>
          </cell>
          <cell r="K138">
            <v>3.3729701321473949E-4</v>
          </cell>
          <cell r="L138">
            <v>9964.532290632782</v>
          </cell>
          <cell r="M138">
            <v>1</v>
          </cell>
          <cell r="N138">
            <v>3.3729701321473949E-4</v>
          </cell>
          <cell r="O138">
            <v>9964.532290632782</v>
          </cell>
          <cell r="P138">
            <v>1</v>
          </cell>
          <cell r="Q138">
            <v>3.3729701321473949E-4</v>
          </cell>
          <cell r="R138">
            <v>9964.532290632782</v>
          </cell>
          <cell r="S138">
            <v>1</v>
          </cell>
          <cell r="T138">
            <v>3.3729701321473949E-4</v>
          </cell>
          <cell r="U138">
            <v>9964.532290632782</v>
          </cell>
          <cell r="V138">
            <v>1</v>
          </cell>
          <cell r="W138">
            <v>3.3729701321473949E-4</v>
          </cell>
          <cell r="X138">
            <v>9964.532290632782</v>
          </cell>
          <cell r="Y138">
            <v>1</v>
          </cell>
          <cell r="Z138">
            <v>3.3729701321473949E-4</v>
          </cell>
          <cell r="AA138">
            <v>9964.532290632782</v>
          </cell>
          <cell r="AB138">
            <v>1</v>
          </cell>
          <cell r="AC138">
            <v>3.3729701321473949E-4</v>
          </cell>
          <cell r="AD138">
            <v>9964.532290632782</v>
          </cell>
          <cell r="AE138">
            <v>1</v>
          </cell>
          <cell r="AF138">
            <v>3.3729701321473949E-4</v>
          </cell>
          <cell r="AG138">
            <v>9964.532290632782</v>
          </cell>
          <cell r="AH138">
            <v>1</v>
          </cell>
          <cell r="AI138">
            <v>3.3729701321473949E-4</v>
          </cell>
          <cell r="AJ138">
            <v>9964.532290632782</v>
          </cell>
          <cell r="AK138">
            <v>1</v>
          </cell>
          <cell r="AL138">
            <v>3.3729701321473949E-4</v>
          </cell>
          <cell r="AM138">
            <v>9964.532290632782</v>
          </cell>
          <cell r="AN138">
            <v>1</v>
          </cell>
          <cell r="AO138">
            <v>3.3729701321473949E-4</v>
          </cell>
          <cell r="AP138">
            <v>9964.532290632782</v>
          </cell>
          <cell r="AQ138">
            <v>1</v>
          </cell>
          <cell r="AR138">
            <v>3.3729701321473949E-4</v>
          </cell>
          <cell r="AS138">
            <v>9964.532290632782</v>
          </cell>
          <cell r="AT138">
            <v>1</v>
          </cell>
          <cell r="AU138">
            <v>3.3729701321473949E-4</v>
          </cell>
          <cell r="AV138">
            <v>9964.532290632782</v>
          </cell>
        </row>
        <row r="139">
          <cell r="B139">
            <v>3</v>
          </cell>
          <cell r="C139">
            <v>2.4023107547649304E-4</v>
          </cell>
          <cell r="D139">
            <v>1</v>
          </cell>
          <cell r="E139">
            <v>2.4023107547649304E-4</v>
          </cell>
          <cell r="F139">
            <v>9961.1712836530696</v>
          </cell>
          <cell r="G139">
            <v>1</v>
          </cell>
          <cell r="H139">
            <v>2.4023107547649304E-4</v>
          </cell>
          <cell r="I139">
            <v>9961.1712836530696</v>
          </cell>
          <cell r="J139">
            <v>1</v>
          </cell>
          <cell r="K139">
            <v>2.4023107547649304E-4</v>
          </cell>
          <cell r="L139">
            <v>9961.1712836530696</v>
          </cell>
          <cell r="M139">
            <v>1</v>
          </cell>
          <cell r="N139">
            <v>2.4023107547649304E-4</v>
          </cell>
          <cell r="O139">
            <v>9961.1712836530696</v>
          </cell>
          <cell r="P139">
            <v>1</v>
          </cell>
          <cell r="Q139">
            <v>2.4023107547649304E-4</v>
          </cell>
          <cell r="R139">
            <v>9961.1712836530696</v>
          </cell>
          <cell r="S139">
            <v>1</v>
          </cell>
          <cell r="T139">
            <v>2.4023107547649304E-4</v>
          </cell>
          <cell r="U139">
            <v>9961.1712836530696</v>
          </cell>
          <cell r="V139">
            <v>1</v>
          </cell>
          <cell r="W139">
            <v>2.4023107547649304E-4</v>
          </cell>
          <cell r="X139">
            <v>9961.1712836530696</v>
          </cell>
          <cell r="Y139">
            <v>1</v>
          </cell>
          <cell r="Z139">
            <v>2.4023107547649304E-4</v>
          </cell>
          <cell r="AA139">
            <v>9961.1712836530696</v>
          </cell>
          <cell r="AB139">
            <v>1</v>
          </cell>
          <cell r="AC139">
            <v>2.4023107547649304E-4</v>
          </cell>
          <cell r="AD139">
            <v>9961.1712836530696</v>
          </cell>
          <cell r="AE139">
            <v>1</v>
          </cell>
          <cell r="AF139">
            <v>2.4023107547649304E-4</v>
          </cell>
          <cell r="AG139">
            <v>9961.1712836530696</v>
          </cell>
          <cell r="AH139">
            <v>1</v>
          </cell>
          <cell r="AI139">
            <v>2.4023107547649304E-4</v>
          </cell>
          <cell r="AJ139">
            <v>9961.1712836530696</v>
          </cell>
          <cell r="AK139">
            <v>1</v>
          </cell>
          <cell r="AL139">
            <v>2.4023107547649304E-4</v>
          </cell>
          <cell r="AM139">
            <v>9961.1712836530696</v>
          </cell>
          <cell r="AN139">
            <v>1</v>
          </cell>
          <cell r="AO139">
            <v>2.4023107547649304E-4</v>
          </cell>
          <cell r="AP139">
            <v>9961.1712836530696</v>
          </cell>
          <cell r="AQ139">
            <v>1</v>
          </cell>
          <cell r="AR139">
            <v>2.4023107547649304E-4</v>
          </cell>
          <cell r="AS139">
            <v>9961.1712836530696</v>
          </cell>
          <cell r="AT139">
            <v>1</v>
          </cell>
          <cell r="AU139">
            <v>2.4023107547649304E-4</v>
          </cell>
          <cell r="AV139">
            <v>9961.1712836530696</v>
          </cell>
        </row>
        <row r="140">
          <cell r="B140">
            <v>4</v>
          </cell>
          <cell r="C140">
            <v>1.8043713926302416E-4</v>
          </cell>
          <cell r="D140">
            <v>1</v>
          </cell>
          <cell r="E140">
            <v>1.8043713926302416E-4</v>
          </cell>
          <cell r="F140">
            <v>9958.7783007625931</v>
          </cell>
          <cell r="G140">
            <v>1</v>
          </cell>
          <cell r="H140">
            <v>1.8043713926302416E-4</v>
          </cell>
          <cell r="I140">
            <v>9958.7783007625931</v>
          </cell>
          <cell r="J140">
            <v>1</v>
          </cell>
          <cell r="K140">
            <v>1.8043713926302416E-4</v>
          </cell>
          <cell r="L140">
            <v>9958.7783007625931</v>
          </cell>
          <cell r="M140">
            <v>1</v>
          </cell>
          <cell r="N140">
            <v>1.8043713926302416E-4</v>
          </cell>
          <cell r="O140">
            <v>9958.7783007625931</v>
          </cell>
          <cell r="P140">
            <v>1</v>
          </cell>
          <cell r="Q140">
            <v>1.8043713926302416E-4</v>
          </cell>
          <cell r="R140">
            <v>9958.7783007625931</v>
          </cell>
          <cell r="S140">
            <v>1</v>
          </cell>
          <cell r="T140">
            <v>1.8043713926302416E-4</v>
          </cell>
          <cell r="U140">
            <v>9958.7783007625931</v>
          </cell>
          <cell r="V140">
            <v>1</v>
          </cell>
          <cell r="W140">
            <v>1.8043713926302416E-4</v>
          </cell>
          <cell r="X140">
            <v>9958.7783007625931</v>
          </cell>
          <cell r="Y140">
            <v>1</v>
          </cell>
          <cell r="Z140">
            <v>1.8043713926302416E-4</v>
          </cell>
          <cell r="AA140">
            <v>9958.7783007625931</v>
          </cell>
          <cell r="AB140">
            <v>1</v>
          </cell>
          <cell r="AC140">
            <v>1.8043713926302416E-4</v>
          </cell>
          <cell r="AD140">
            <v>9958.7783007625931</v>
          </cell>
          <cell r="AE140">
            <v>1</v>
          </cell>
          <cell r="AF140">
            <v>1.8043713926302416E-4</v>
          </cell>
          <cell r="AG140">
            <v>9958.7783007625931</v>
          </cell>
          <cell r="AH140">
            <v>1</v>
          </cell>
          <cell r="AI140">
            <v>1.8043713926302416E-4</v>
          </cell>
          <cell r="AJ140">
            <v>9958.7783007625931</v>
          </cell>
          <cell r="AK140">
            <v>1</v>
          </cell>
          <cell r="AL140">
            <v>1.8043713926302416E-4</v>
          </cell>
          <cell r="AM140">
            <v>9958.7783007625931</v>
          </cell>
          <cell r="AN140">
            <v>1</v>
          </cell>
          <cell r="AO140">
            <v>1.8043713926302416E-4</v>
          </cell>
          <cell r="AP140">
            <v>9958.7783007625931</v>
          </cell>
          <cell r="AQ140">
            <v>1</v>
          </cell>
          <cell r="AR140">
            <v>1.8043713926302416E-4</v>
          </cell>
          <cell r="AS140">
            <v>9958.7783007625931</v>
          </cell>
          <cell r="AT140">
            <v>1</v>
          </cell>
          <cell r="AU140">
            <v>1.8043713926302416E-4</v>
          </cell>
          <cell r="AV140">
            <v>9958.7783007625931</v>
          </cell>
        </row>
        <row r="141">
          <cell r="B141">
            <v>5</v>
          </cell>
          <cell r="C141">
            <v>1.5766389199491741E-4</v>
          </cell>
          <cell r="D141">
            <v>1</v>
          </cell>
          <cell r="E141">
            <v>1.5766389199491741E-4</v>
          </cell>
          <cell r="F141">
            <v>9956.9813672954479</v>
          </cell>
          <cell r="G141">
            <v>1</v>
          </cell>
          <cell r="H141">
            <v>1.5766389199491741E-4</v>
          </cell>
          <cell r="I141">
            <v>9956.9813672954479</v>
          </cell>
          <cell r="J141">
            <v>1</v>
          </cell>
          <cell r="K141">
            <v>1.5766389199491741E-4</v>
          </cell>
          <cell r="L141">
            <v>9956.9813672954479</v>
          </cell>
          <cell r="M141">
            <v>1</v>
          </cell>
          <cell r="N141">
            <v>1.5766389199491741E-4</v>
          </cell>
          <cell r="O141">
            <v>9956.9813672954479</v>
          </cell>
          <cell r="P141">
            <v>1</v>
          </cell>
          <cell r="Q141">
            <v>1.5766389199491741E-4</v>
          </cell>
          <cell r="R141">
            <v>9956.9813672954479</v>
          </cell>
          <cell r="S141">
            <v>1</v>
          </cell>
          <cell r="T141">
            <v>1.5766389199491741E-4</v>
          </cell>
          <cell r="U141">
            <v>9956.9813672954479</v>
          </cell>
          <cell r="V141">
            <v>1</v>
          </cell>
          <cell r="W141">
            <v>1.5766389199491741E-4</v>
          </cell>
          <cell r="X141">
            <v>9956.9813672954479</v>
          </cell>
          <cell r="Y141">
            <v>1</v>
          </cell>
          <cell r="Z141">
            <v>1.5766389199491741E-4</v>
          </cell>
          <cell r="AA141">
            <v>9956.9813672954479</v>
          </cell>
          <cell r="AB141">
            <v>1</v>
          </cell>
          <cell r="AC141">
            <v>1.5766389199491741E-4</v>
          </cell>
          <cell r="AD141">
            <v>9956.9813672954479</v>
          </cell>
          <cell r="AE141">
            <v>1</v>
          </cell>
          <cell r="AF141">
            <v>1.5766389199491741E-4</v>
          </cell>
          <cell r="AG141">
            <v>9956.9813672954479</v>
          </cell>
          <cell r="AH141">
            <v>1</v>
          </cell>
          <cell r="AI141">
            <v>1.5766389199491741E-4</v>
          </cell>
          <cell r="AJ141">
            <v>9956.9813672954479</v>
          </cell>
          <cell r="AK141">
            <v>1</v>
          </cell>
          <cell r="AL141">
            <v>1.5766389199491741E-4</v>
          </cell>
          <cell r="AM141">
            <v>9956.9813672954479</v>
          </cell>
          <cell r="AN141">
            <v>1</v>
          </cell>
          <cell r="AO141">
            <v>1.5766389199491741E-4</v>
          </cell>
          <cell r="AP141">
            <v>9956.9813672954479</v>
          </cell>
          <cell r="AQ141">
            <v>1</v>
          </cell>
          <cell r="AR141">
            <v>1.5766389199491741E-4</v>
          </cell>
          <cell r="AS141">
            <v>9956.9813672954479</v>
          </cell>
          <cell r="AT141">
            <v>1</v>
          </cell>
          <cell r="AU141">
            <v>1.5766389199491741E-4</v>
          </cell>
          <cell r="AV141">
            <v>9956.9813672954479</v>
          </cell>
        </row>
        <row r="142">
          <cell r="B142">
            <v>6</v>
          </cell>
          <cell r="C142">
            <v>1.474379697585769E-4</v>
          </cell>
          <cell r="D142">
            <v>1</v>
          </cell>
          <cell r="E142">
            <v>1.474379697585769E-4</v>
          </cell>
          <cell r="F142">
            <v>9955.4115108605602</v>
          </cell>
          <cell r="G142">
            <v>1</v>
          </cell>
          <cell r="H142">
            <v>1.474379697585769E-4</v>
          </cell>
          <cell r="I142">
            <v>9955.4115108605602</v>
          </cell>
          <cell r="J142">
            <v>1</v>
          </cell>
          <cell r="K142">
            <v>1.474379697585769E-4</v>
          </cell>
          <cell r="L142">
            <v>9955.4115108605602</v>
          </cell>
          <cell r="M142">
            <v>1</v>
          </cell>
          <cell r="N142">
            <v>1.474379697585769E-4</v>
          </cell>
          <cell r="O142">
            <v>9955.4115108605602</v>
          </cell>
          <cell r="P142">
            <v>1</v>
          </cell>
          <cell r="Q142">
            <v>1.474379697585769E-4</v>
          </cell>
          <cell r="R142">
            <v>9955.4115108605602</v>
          </cell>
          <cell r="S142">
            <v>1</v>
          </cell>
          <cell r="T142">
            <v>1.474379697585769E-4</v>
          </cell>
          <cell r="U142">
            <v>9955.4115108605602</v>
          </cell>
          <cell r="V142">
            <v>1</v>
          </cell>
          <cell r="W142">
            <v>1.474379697585769E-4</v>
          </cell>
          <cell r="X142">
            <v>9955.4115108605602</v>
          </cell>
          <cell r="Y142">
            <v>1</v>
          </cell>
          <cell r="Z142">
            <v>1.474379697585769E-4</v>
          </cell>
          <cell r="AA142">
            <v>9955.4115108605602</v>
          </cell>
          <cell r="AB142">
            <v>1</v>
          </cell>
          <cell r="AC142">
            <v>1.474379697585769E-4</v>
          </cell>
          <cell r="AD142">
            <v>9955.4115108605602</v>
          </cell>
          <cell r="AE142">
            <v>1</v>
          </cell>
          <cell r="AF142">
            <v>1.474379697585769E-4</v>
          </cell>
          <cell r="AG142">
            <v>9955.4115108605602</v>
          </cell>
          <cell r="AH142">
            <v>1</v>
          </cell>
          <cell r="AI142">
            <v>1.474379697585769E-4</v>
          </cell>
          <cell r="AJ142">
            <v>9955.4115108605602</v>
          </cell>
          <cell r="AK142">
            <v>1</v>
          </cell>
          <cell r="AL142">
            <v>1.474379697585769E-4</v>
          </cell>
          <cell r="AM142">
            <v>9955.4115108605602</v>
          </cell>
          <cell r="AN142">
            <v>1</v>
          </cell>
          <cell r="AO142">
            <v>1.474379697585769E-4</v>
          </cell>
          <cell r="AP142">
            <v>9955.4115108605602</v>
          </cell>
          <cell r="AQ142">
            <v>1</v>
          </cell>
          <cell r="AR142">
            <v>1.474379697585769E-4</v>
          </cell>
          <cell r="AS142">
            <v>9955.4115108605602</v>
          </cell>
          <cell r="AT142">
            <v>1</v>
          </cell>
          <cell r="AU142">
            <v>1.474379697585769E-4</v>
          </cell>
          <cell r="AV142">
            <v>9955.4115108605602</v>
          </cell>
        </row>
        <row r="143">
          <cell r="B143">
            <v>7</v>
          </cell>
          <cell r="C143">
            <v>1.3814060864040663E-4</v>
          </cell>
          <cell r="D143">
            <v>1</v>
          </cell>
          <cell r="E143">
            <v>1.3814060864040663E-4</v>
          </cell>
          <cell r="F143">
            <v>9953.9437051992882</v>
          </cell>
          <cell r="G143">
            <v>1</v>
          </cell>
          <cell r="H143">
            <v>1.3814060864040663E-4</v>
          </cell>
          <cell r="I143">
            <v>9953.9437051992882</v>
          </cell>
          <cell r="J143">
            <v>1</v>
          </cell>
          <cell r="K143">
            <v>1.3814060864040663E-4</v>
          </cell>
          <cell r="L143">
            <v>9953.9437051992882</v>
          </cell>
          <cell r="M143">
            <v>1</v>
          </cell>
          <cell r="N143">
            <v>1.3814060864040663E-4</v>
          </cell>
          <cell r="O143">
            <v>9953.9437051992882</v>
          </cell>
          <cell r="P143">
            <v>1</v>
          </cell>
          <cell r="Q143">
            <v>1.3814060864040663E-4</v>
          </cell>
          <cell r="R143">
            <v>9953.9437051992882</v>
          </cell>
          <cell r="S143">
            <v>1</v>
          </cell>
          <cell r="T143">
            <v>1.3814060864040663E-4</v>
          </cell>
          <cell r="U143">
            <v>9953.9437051992882</v>
          </cell>
          <cell r="V143">
            <v>1</v>
          </cell>
          <cell r="W143">
            <v>1.3814060864040663E-4</v>
          </cell>
          <cell r="X143">
            <v>9953.9437051992882</v>
          </cell>
          <cell r="Y143">
            <v>1</v>
          </cell>
          <cell r="Z143">
            <v>1.3814060864040663E-4</v>
          </cell>
          <cell r="AA143">
            <v>9953.9437051992882</v>
          </cell>
          <cell r="AB143">
            <v>1</v>
          </cell>
          <cell r="AC143">
            <v>1.3814060864040663E-4</v>
          </cell>
          <cell r="AD143">
            <v>9953.9437051992882</v>
          </cell>
          <cell r="AE143">
            <v>1</v>
          </cell>
          <cell r="AF143">
            <v>1.3814060864040663E-4</v>
          </cell>
          <cell r="AG143">
            <v>9953.9437051992882</v>
          </cell>
          <cell r="AH143">
            <v>1</v>
          </cell>
          <cell r="AI143">
            <v>1.3814060864040663E-4</v>
          </cell>
          <cell r="AJ143">
            <v>9953.9437051992882</v>
          </cell>
          <cell r="AK143">
            <v>1</v>
          </cell>
          <cell r="AL143">
            <v>1.3814060864040663E-4</v>
          </cell>
          <cell r="AM143">
            <v>9953.9437051992882</v>
          </cell>
          <cell r="AN143">
            <v>1</v>
          </cell>
          <cell r="AO143">
            <v>1.3814060864040663E-4</v>
          </cell>
          <cell r="AP143">
            <v>9953.9437051992882</v>
          </cell>
          <cell r="AQ143">
            <v>1</v>
          </cell>
          <cell r="AR143">
            <v>1.3814060864040663E-4</v>
          </cell>
          <cell r="AS143">
            <v>9953.9437051992882</v>
          </cell>
          <cell r="AT143">
            <v>1</v>
          </cell>
          <cell r="AU143">
            <v>1.3814060864040663E-4</v>
          </cell>
          <cell r="AV143">
            <v>9953.9437051992882</v>
          </cell>
        </row>
        <row r="144">
          <cell r="B144">
            <v>8</v>
          </cell>
          <cell r="C144">
            <v>1.2860488919949175E-4</v>
          </cell>
          <cell r="D144">
            <v>1</v>
          </cell>
          <cell r="E144">
            <v>1.2860488919949175E-4</v>
          </cell>
          <cell r="F144">
            <v>9952.5686613574799</v>
          </cell>
          <cell r="G144">
            <v>1</v>
          </cell>
          <cell r="H144">
            <v>1.2860488919949175E-4</v>
          </cell>
          <cell r="I144">
            <v>9952.5686613574799</v>
          </cell>
          <cell r="J144">
            <v>1</v>
          </cell>
          <cell r="K144">
            <v>1.2860488919949175E-4</v>
          </cell>
          <cell r="L144">
            <v>9952.5686613574799</v>
          </cell>
          <cell r="M144">
            <v>1</v>
          </cell>
          <cell r="N144">
            <v>1.2860488919949175E-4</v>
          </cell>
          <cell r="O144">
            <v>9952.5686613574799</v>
          </cell>
          <cell r="P144">
            <v>1</v>
          </cell>
          <cell r="Q144">
            <v>1.2860488919949175E-4</v>
          </cell>
          <cell r="R144">
            <v>9952.5686613574799</v>
          </cell>
          <cell r="S144">
            <v>1</v>
          </cell>
          <cell r="T144">
            <v>1.2860488919949175E-4</v>
          </cell>
          <cell r="U144">
            <v>9952.5686613574799</v>
          </cell>
          <cell r="V144">
            <v>1</v>
          </cell>
          <cell r="W144">
            <v>1.2860488919949175E-4</v>
          </cell>
          <cell r="X144">
            <v>9952.5686613574799</v>
          </cell>
          <cell r="Y144">
            <v>1</v>
          </cell>
          <cell r="Z144">
            <v>1.2860488919949175E-4</v>
          </cell>
          <cell r="AA144">
            <v>9952.5686613574799</v>
          </cell>
          <cell r="AB144">
            <v>1</v>
          </cell>
          <cell r="AC144">
            <v>1.2860488919949175E-4</v>
          </cell>
          <cell r="AD144">
            <v>9952.5686613574799</v>
          </cell>
          <cell r="AE144">
            <v>1</v>
          </cell>
          <cell r="AF144">
            <v>1.2860488919949175E-4</v>
          </cell>
          <cell r="AG144">
            <v>9952.5686613574799</v>
          </cell>
          <cell r="AH144">
            <v>1</v>
          </cell>
          <cell r="AI144">
            <v>1.2860488919949175E-4</v>
          </cell>
          <cell r="AJ144">
            <v>9952.5686613574799</v>
          </cell>
          <cell r="AK144">
            <v>1</v>
          </cell>
          <cell r="AL144">
            <v>1.2860488919949175E-4</v>
          </cell>
          <cell r="AM144">
            <v>9952.5686613574799</v>
          </cell>
          <cell r="AN144">
            <v>1</v>
          </cell>
          <cell r="AO144">
            <v>1.2860488919949175E-4</v>
          </cell>
          <cell r="AP144">
            <v>9952.5686613574799</v>
          </cell>
          <cell r="AQ144">
            <v>1</v>
          </cell>
          <cell r="AR144">
            <v>1.2860488919949175E-4</v>
          </cell>
          <cell r="AS144">
            <v>9952.5686613574799</v>
          </cell>
          <cell r="AT144">
            <v>1</v>
          </cell>
          <cell r="AU144">
            <v>1.2860488919949175E-4</v>
          </cell>
          <cell r="AV144">
            <v>9952.5686613574799</v>
          </cell>
        </row>
        <row r="145">
          <cell r="B145">
            <v>9</v>
          </cell>
          <cell r="C145">
            <v>1.2627726836086407E-4</v>
          </cell>
          <cell r="D145">
            <v>1</v>
          </cell>
          <cell r="E145">
            <v>1.2627726836086407E-4</v>
          </cell>
          <cell r="F145">
            <v>9951.2887123675355</v>
          </cell>
          <cell r="G145">
            <v>1</v>
          </cell>
          <cell r="H145">
            <v>1.2627726836086407E-4</v>
          </cell>
          <cell r="I145">
            <v>9951.2887123675355</v>
          </cell>
          <cell r="J145">
            <v>1</v>
          </cell>
          <cell r="K145">
            <v>1.2627726836086407E-4</v>
          </cell>
          <cell r="L145">
            <v>9951.2887123675355</v>
          </cell>
          <cell r="M145">
            <v>1</v>
          </cell>
          <cell r="N145">
            <v>1.2627726836086407E-4</v>
          </cell>
          <cell r="O145">
            <v>9951.2887123675355</v>
          </cell>
          <cell r="P145">
            <v>1</v>
          </cell>
          <cell r="Q145">
            <v>1.2627726836086407E-4</v>
          </cell>
          <cell r="R145">
            <v>9951.2887123675355</v>
          </cell>
          <cell r="S145">
            <v>1</v>
          </cell>
          <cell r="T145">
            <v>1.2627726836086407E-4</v>
          </cell>
          <cell r="U145">
            <v>9951.2887123675355</v>
          </cell>
          <cell r="V145">
            <v>1</v>
          </cell>
          <cell r="W145">
            <v>1.2627726836086407E-4</v>
          </cell>
          <cell r="X145">
            <v>9951.2887123675355</v>
          </cell>
          <cell r="Y145">
            <v>1</v>
          </cell>
          <cell r="Z145">
            <v>1.2627726836086407E-4</v>
          </cell>
          <cell r="AA145">
            <v>9951.2887123675355</v>
          </cell>
          <cell r="AB145">
            <v>1</v>
          </cell>
          <cell r="AC145">
            <v>1.2627726836086407E-4</v>
          </cell>
          <cell r="AD145">
            <v>9951.2887123675355</v>
          </cell>
          <cell r="AE145">
            <v>1</v>
          </cell>
          <cell r="AF145">
            <v>1.2627726836086407E-4</v>
          </cell>
          <cell r="AG145">
            <v>9951.2887123675355</v>
          </cell>
          <cell r="AH145">
            <v>1</v>
          </cell>
          <cell r="AI145">
            <v>1.2627726836086407E-4</v>
          </cell>
          <cell r="AJ145">
            <v>9951.2887123675355</v>
          </cell>
          <cell r="AK145">
            <v>1</v>
          </cell>
          <cell r="AL145">
            <v>1.2627726836086407E-4</v>
          </cell>
          <cell r="AM145">
            <v>9951.2887123675355</v>
          </cell>
          <cell r="AN145">
            <v>1</v>
          </cell>
          <cell r="AO145">
            <v>1.2627726836086407E-4</v>
          </cell>
          <cell r="AP145">
            <v>9951.2887123675355</v>
          </cell>
          <cell r="AQ145">
            <v>1</v>
          </cell>
          <cell r="AR145">
            <v>1.2627726836086407E-4</v>
          </cell>
          <cell r="AS145">
            <v>9951.2887123675355</v>
          </cell>
          <cell r="AT145">
            <v>1</v>
          </cell>
          <cell r="AU145">
            <v>1.2627726836086407E-4</v>
          </cell>
          <cell r="AV145">
            <v>9951.2887123675355</v>
          </cell>
        </row>
        <row r="146">
          <cell r="B146">
            <v>10</v>
          </cell>
          <cell r="C146">
            <v>1.2500360584498095E-4</v>
          </cell>
          <cell r="D146">
            <v>1</v>
          </cell>
          <cell r="E146">
            <v>1.2500360584498095E-4</v>
          </cell>
          <cell r="F146">
            <v>9950.0320908122667</v>
          </cell>
          <cell r="G146">
            <v>1</v>
          </cell>
          <cell r="H146">
            <v>1.2500360584498095E-4</v>
          </cell>
          <cell r="I146">
            <v>9950.0320908122667</v>
          </cell>
          <cell r="J146">
            <v>1</v>
          </cell>
          <cell r="K146">
            <v>1.2500360584498095E-4</v>
          </cell>
          <cell r="L146">
            <v>9950.0320908122667</v>
          </cell>
          <cell r="M146">
            <v>1</v>
          </cell>
          <cell r="N146">
            <v>1.2500360584498095E-4</v>
          </cell>
          <cell r="O146">
            <v>9950.0320908122667</v>
          </cell>
          <cell r="P146">
            <v>1</v>
          </cell>
          <cell r="Q146">
            <v>1.2500360584498095E-4</v>
          </cell>
          <cell r="R146">
            <v>9950.0320908122667</v>
          </cell>
          <cell r="S146">
            <v>1</v>
          </cell>
          <cell r="T146">
            <v>1.2500360584498095E-4</v>
          </cell>
          <cell r="U146">
            <v>9950.0320908122667</v>
          </cell>
          <cell r="V146">
            <v>1</v>
          </cell>
          <cell r="W146">
            <v>1.2500360584498095E-4</v>
          </cell>
          <cell r="X146">
            <v>9950.0320908122667</v>
          </cell>
          <cell r="Y146">
            <v>1</v>
          </cell>
          <cell r="Z146">
            <v>1.2500360584498095E-4</v>
          </cell>
          <cell r="AA146">
            <v>9950.0320908122667</v>
          </cell>
          <cell r="AB146">
            <v>1</v>
          </cell>
          <cell r="AC146">
            <v>1.2500360584498095E-4</v>
          </cell>
          <cell r="AD146">
            <v>9950.0320908122667</v>
          </cell>
          <cell r="AE146">
            <v>1</v>
          </cell>
          <cell r="AF146">
            <v>1.2500360584498095E-4</v>
          </cell>
          <cell r="AG146">
            <v>9950.0320908122667</v>
          </cell>
          <cell r="AH146">
            <v>1</v>
          </cell>
          <cell r="AI146">
            <v>1.2500360584498095E-4</v>
          </cell>
          <cell r="AJ146">
            <v>9950.0320908122667</v>
          </cell>
          <cell r="AK146">
            <v>1</v>
          </cell>
          <cell r="AL146">
            <v>1.2500360584498095E-4</v>
          </cell>
          <cell r="AM146">
            <v>9950.0320908122667</v>
          </cell>
          <cell r="AN146">
            <v>1</v>
          </cell>
          <cell r="AO146">
            <v>1.2500360584498095E-4</v>
          </cell>
          <cell r="AP146">
            <v>9950.0320908122667</v>
          </cell>
          <cell r="AQ146">
            <v>1</v>
          </cell>
          <cell r="AR146">
            <v>1.2500360584498095E-4</v>
          </cell>
          <cell r="AS146">
            <v>9950.0320908122667</v>
          </cell>
          <cell r="AT146">
            <v>1</v>
          </cell>
          <cell r="AU146">
            <v>1.2500360584498095E-4</v>
          </cell>
          <cell r="AV146">
            <v>9950.0320908122667</v>
          </cell>
        </row>
        <row r="147">
          <cell r="B147">
            <v>11</v>
          </cell>
          <cell r="C147">
            <v>1.3696678500635325E-4</v>
          </cell>
          <cell r="D147">
            <v>1</v>
          </cell>
          <cell r="E147">
            <v>1.3696678500635325E-4</v>
          </cell>
          <cell r="F147">
            <v>9948.7883009226425</v>
          </cell>
          <cell r="G147">
            <v>1</v>
          </cell>
          <cell r="H147">
            <v>1.3696678500635325E-4</v>
          </cell>
          <cell r="I147">
            <v>9948.7883009226425</v>
          </cell>
          <cell r="J147">
            <v>1</v>
          </cell>
          <cell r="K147">
            <v>1.3696678500635325E-4</v>
          </cell>
          <cell r="L147">
            <v>9948.7883009226425</v>
          </cell>
          <cell r="M147">
            <v>1</v>
          </cell>
          <cell r="N147">
            <v>1.3696678500635325E-4</v>
          </cell>
          <cell r="O147">
            <v>9948.7883009226425</v>
          </cell>
          <cell r="P147">
            <v>1</v>
          </cell>
          <cell r="Q147">
            <v>1.3696678500635325E-4</v>
          </cell>
          <cell r="R147">
            <v>9948.7883009226425</v>
          </cell>
          <cell r="S147">
            <v>1</v>
          </cell>
          <cell r="T147">
            <v>1.3696678500635325E-4</v>
          </cell>
          <cell r="U147">
            <v>9948.7883009226425</v>
          </cell>
          <cell r="V147">
            <v>1</v>
          </cell>
          <cell r="W147">
            <v>1.3696678500635325E-4</v>
          </cell>
          <cell r="X147">
            <v>9948.7883009226425</v>
          </cell>
          <cell r="Y147">
            <v>1</v>
          </cell>
          <cell r="Z147">
            <v>1.3696678500635325E-4</v>
          </cell>
          <cell r="AA147">
            <v>9948.7883009226425</v>
          </cell>
          <cell r="AB147">
            <v>1</v>
          </cell>
          <cell r="AC147">
            <v>1.3696678500635325E-4</v>
          </cell>
          <cell r="AD147">
            <v>9948.7883009226425</v>
          </cell>
          <cell r="AE147">
            <v>1</v>
          </cell>
          <cell r="AF147">
            <v>1.3696678500635325E-4</v>
          </cell>
          <cell r="AG147">
            <v>9948.7883009226425</v>
          </cell>
          <cell r="AH147">
            <v>1</v>
          </cell>
          <cell r="AI147">
            <v>1.3696678500635325E-4</v>
          </cell>
          <cell r="AJ147">
            <v>9948.7883009226425</v>
          </cell>
          <cell r="AK147">
            <v>1</v>
          </cell>
          <cell r="AL147">
            <v>1.3696678500635325E-4</v>
          </cell>
          <cell r="AM147">
            <v>9948.7883009226425</v>
          </cell>
          <cell r="AN147">
            <v>1</v>
          </cell>
          <cell r="AO147">
            <v>1.3696678500635325E-4</v>
          </cell>
          <cell r="AP147">
            <v>9948.7883009226425</v>
          </cell>
          <cell r="AQ147">
            <v>1</v>
          </cell>
          <cell r="AR147">
            <v>1.3696678500635325E-4</v>
          </cell>
          <cell r="AS147">
            <v>9948.7883009226425</v>
          </cell>
          <cell r="AT147">
            <v>1</v>
          </cell>
          <cell r="AU147">
            <v>1.3696678500635325E-4</v>
          </cell>
          <cell r="AV147">
            <v>9948.7883009226425</v>
          </cell>
        </row>
        <row r="148">
          <cell r="B148">
            <v>12</v>
          </cell>
          <cell r="C148">
            <v>1.4521640584498093E-4</v>
          </cell>
          <cell r="D148">
            <v>1</v>
          </cell>
          <cell r="E148">
            <v>1.4521640584498093E-4</v>
          </cell>
          <cell r="F148">
            <v>9947.4256473743571</v>
          </cell>
          <cell r="G148">
            <v>1</v>
          </cell>
          <cell r="H148">
            <v>1.4521640584498093E-4</v>
          </cell>
          <cell r="I148">
            <v>9947.4256473743571</v>
          </cell>
          <cell r="J148">
            <v>1</v>
          </cell>
          <cell r="K148">
            <v>1.4521640584498093E-4</v>
          </cell>
          <cell r="L148">
            <v>9947.4256473743571</v>
          </cell>
          <cell r="M148">
            <v>1</v>
          </cell>
          <cell r="N148">
            <v>1.4521640584498093E-4</v>
          </cell>
          <cell r="O148">
            <v>9947.4256473743571</v>
          </cell>
          <cell r="P148">
            <v>1</v>
          </cell>
          <cell r="Q148">
            <v>1.4521640584498093E-4</v>
          </cell>
          <cell r="R148">
            <v>9947.4256473743571</v>
          </cell>
          <cell r="S148">
            <v>1</v>
          </cell>
          <cell r="T148">
            <v>1.4521640584498093E-4</v>
          </cell>
          <cell r="U148">
            <v>9947.4256473743571</v>
          </cell>
          <cell r="V148">
            <v>1</v>
          </cell>
          <cell r="W148">
            <v>1.4521640584498093E-4</v>
          </cell>
          <cell r="X148">
            <v>9947.4256473743571</v>
          </cell>
          <cell r="Y148">
            <v>1</v>
          </cell>
          <cell r="Z148">
            <v>1.4521640584498093E-4</v>
          </cell>
          <cell r="AA148">
            <v>9947.4256473743571</v>
          </cell>
          <cell r="AB148">
            <v>1</v>
          </cell>
          <cell r="AC148">
            <v>1.4521640584498093E-4</v>
          </cell>
          <cell r="AD148">
            <v>9947.4256473743571</v>
          </cell>
          <cell r="AE148">
            <v>1</v>
          </cell>
          <cell r="AF148">
            <v>1.4521640584498093E-4</v>
          </cell>
          <cell r="AG148">
            <v>9947.4256473743571</v>
          </cell>
          <cell r="AH148">
            <v>1</v>
          </cell>
          <cell r="AI148">
            <v>1.4521640584498093E-4</v>
          </cell>
          <cell r="AJ148">
            <v>9947.4256473743571</v>
          </cell>
          <cell r="AK148">
            <v>1</v>
          </cell>
          <cell r="AL148">
            <v>1.4521640584498093E-4</v>
          </cell>
          <cell r="AM148">
            <v>9947.4256473743571</v>
          </cell>
          <cell r="AN148">
            <v>1</v>
          </cell>
          <cell r="AO148">
            <v>1.4521640584498093E-4</v>
          </cell>
          <cell r="AP148">
            <v>9947.4256473743571</v>
          </cell>
          <cell r="AQ148">
            <v>1</v>
          </cell>
          <cell r="AR148">
            <v>1.4521640584498093E-4</v>
          </cell>
          <cell r="AS148">
            <v>9947.4256473743571</v>
          </cell>
          <cell r="AT148">
            <v>1</v>
          </cell>
          <cell r="AU148">
            <v>1.4521640584498093E-4</v>
          </cell>
          <cell r="AV148">
            <v>9947.4256473743571</v>
          </cell>
        </row>
        <row r="149">
          <cell r="B149">
            <v>13</v>
          </cell>
          <cell r="C149">
            <v>1.6118866836086404E-4</v>
          </cell>
          <cell r="D149">
            <v>1</v>
          </cell>
          <cell r="E149">
            <v>1.6118866836086404E-4</v>
          </cell>
          <cell r="F149">
            <v>9945.9811179744356</v>
          </cell>
          <cell r="G149">
            <v>1</v>
          </cell>
          <cell r="H149">
            <v>1.6118866836086404E-4</v>
          </cell>
          <cell r="I149">
            <v>9945.9811179744356</v>
          </cell>
          <cell r="J149">
            <v>1</v>
          </cell>
          <cell r="K149">
            <v>1.6118866836086404E-4</v>
          </cell>
          <cell r="L149">
            <v>9945.9811179744356</v>
          </cell>
          <cell r="M149">
            <v>1</v>
          </cell>
          <cell r="N149">
            <v>1.6118866836086404E-4</v>
          </cell>
          <cell r="O149">
            <v>9945.9811179744356</v>
          </cell>
          <cell r="P149">
            <v>1</v>
          </cell>
          <cell r="Q149">
            <v>1.6118866836086404E-4</v>
          </cell>
          <cell r="R149">
            <v>9945.9811179744356</v>
          </cell>
          <cell r="S149">
            <v>1</v>
          </cell>
          <cell r="T149">
            <v>1.6118866836086404E-4</v>
          </cell>
          <cell r="U149">
            <v>9945.9811179744356</v>
          </cell>
          <cell r="V149">
            <v>1</v>
          </cell>
          <cell r="W149">
            <v>1.6118866836086404E-4</v>
          </cell>
          <cell r="X149">
            <v>9945.9811179744356</v>
          </cell>
          <cell r="Y149">
            <v>1</v>
          </cell>
          <cell r="Z149">
            <v>1.6118866836086404E-4</v>
          </cell>
          <cell r="AA149">
            <v>9945.9811179744356</v>
          </cell>
          <cell r="AB149">
            <v>1</v>
          </cell>
          <cell r="AC149">
            <v>1.6118866836086404E-4</v>
          </cell>
          <cell r="AD149">
            <v>9945.9811179744356</v>
          </cell>
          <cell r="AE149">
            <v>1</v>
          </cell>
          <cell r="AF149">
            <v>1.6118866836086404E-4</v>
          </cell>
          <cell r="AG149">
            <v>9945.9811179744356</v>
          </cell>
          <cell r="AH149">
            <v>1</v>
          </cell>
          <cell r="AI149">
            <v>1.6118866836086404E-4</v>
          </cell>
          <cell r="AJ149">
            <v>9945.9811179744356</v>
          </cell>
          <cell r="AK149">
            <v>1</v>
          </cell>
          <cell r="AL149">
            <v>1.6118866836086404E-4</v>
          </cell>
          <cell r="AM149">
            <v>9945.9811179744356</v>
          </cell>
          <cell r="AN149">
            <v>1</v>
          </cell>
          <cell r="AO149">
            <v>1.6118866836086404E-4</v>
          </cell>
          <cell r="AP149">
            <v>9945.9811179744356</v>
          </cell>
          <cell r="AQ149">
            <v>1</v>
          </cell>
          <cell r="AR149">
            <v>1.6118866836086404E-4</v>
          </cell>
          <cell r="AS149">
            <v>9945.9811179744356</v>
          </cell>
          <cell r="AT149">
            <v>1</v>
          </cell>
          <cell r="AU149">
            <v>1.6118866836086404E-4</v>
          </cell>
          <cell r="AV149">
            <v>9945.9811179744356</v>
          </cell>
        </row>
        <row r="150">
          <cell r="B150">
            <v>14</v>
          </cell>
          <cell r="C150">
            <v>1.8100057255400254E-4</v>
          </cell>
          <cell r="D150">
            <v>1</v>
          </cell>
          <cell r="E150">
            <v>1.8100057255400254E-4</v>
          </cell>
          <cell r="F150">
            <v>9944.3779385224861</v>
          </cell>
          <cell r="G150">
            <v>1</v>
          </cell>
          <cell r="H150">
            <v>1.8100057255400254E-4</v>
          </cell>
          <cell r="I150">
            <v>9944.3779385224861</v>
          </cell>
          <cell r="J150">
            <v>1</v>
          </cell>
          <cell r="K150">
            <v>1.8100057255400254E-4</v>
          </cell>
          <cell r="L150">
            <v>9944.3779385224861</v>
          </cell>
          <cell r="M150">
            <v>1</v>
          </cell>
          <cell r="N150">
            <v>1.8100057255400254E-4</v>
          </cell>
          <cell r="O150">
            <v>9944.3779385224861</v>
          </cell>
          <cell r="P150">
            <v>1</v>
          </cell>
          <cell r="Q150">
            <v>1.8100057255400254E-4</v>
          </cell>
          <cell r="R150">
            <v>9944.3779385224861</v>
          </cell>
          <cell r="S150">
            <v>1</v>
          </cell>
          <cell r="T150">
            <v>1.8100057255400254E-4</v>
          </cell>
          <cell r="U150">
            <v>9944.3779385224861</v>
          </cell>
          <cell r="V150">
            <v>1</v>
          </cell>
          <cell r="W150">
            <v>1.8100057255400254E-4</v>
          </cell>
          <cell r="X150">
            <v>9944.3779385224861</v>
          </cell>
          <cell r="Y150">
            <v>1</v>
          </cell>
          <cell r="Z150">
            <v>1.8100057255400254E-4</v>
          </cell>
          <cell r="AA150">
            <v>9944.3779385224861</v>
          </cell>
          <cell r="AB150">
            <v>1</v>
          </cell>
          <cell r="AC150">
            <v>1.8100057255400254E-4</v>
          </cell>
          <cell r="AD150">
            <v>9944.3779385224861</v>
          </cell>
          <cell r="AE150">
            <v>1</v>
          </cell>
          <cell r="AF150">
            <v>1.8100057255400254E-4</v>
          </cell>
          <cell r="AG150">
            <v>9944.3779385224861</v>
          </cell>
          <cell r="AH150">
            <v>1</v>
          </cell>
          <cell r="AI150">
            <v>1.8100057255400254E-4</v>
          </cell>
          <cell r="AJ150">
            <v>9944.3779385224861</v>
          </cell>
          <cell r="AK150">
            <v>1</v>
          </cell>
          <cell r="AL150">
            <v>1.8100057255400254E-4</v>
          </cell>
          <cell r="AM150">
            <v>9944.3779385224861</v>
          </cell>
          <cell r="AN150">
            <v>1</v>
          </cell>
          <cell r="AO150">
            <v>1.8100057255400254E-4</v>
          </cell>
          <cell r="AP150">
            <v>9944.3779385224861</v>
          </cell>
          <cell r="AQ150">
            <v>1</v>
          </cell>
          <cell r="AR150">
            <v>1.8100057255400254E-4</v>
          </cell>
          <cell r="AS150">
            <v>9944.3779385224861</v>
          </cell>
          <cell r="AT150">
            <v>1</v>
          </cell>
          <cell r="AU150">
            <v>1.8100057255400254E-4</v>
          </cell>
          <cell r="AV150">
            <v>9944.3779385224861</v>
          </cell>
        </row>
        <row r="151">
          <cell r="B151">
            <v>15</v>
          </cell>
          <cell r="C151">
            <v>2.1694796289707752E-4</v>
          </cell>
          <cell r="D151">
            <v>1</v>
          </cell>
          <cell r="E151">
            <v>2.1694796289707752E-4</v>
          </cell>
          <cell r="F151">
            <v>9942.5780004219196</v>
          </cell>
          <cell r="G151">
            <v>1</v>
          </cell>
          <cell r="H151">
            <v>2.1694796289707752E-4</v>
          </cell>
          <cell r="I151">
            <v>9942.5780004219196</v>
          </cell>
          <cell r="J151">
            <v>1</v>
          </cell>
          <cell r="K151">
            <v>2.1694796289707752E-4</v>
          </cell>
          <cell r="L151">
            <v>9942.5780004219196</v>
          </cell>
          <cell r="M151">
            <v>1</v>
          </cell>
          <cell r="N151">
            <v>2.1694796289707752E-4</v>
          </cell>
          <cell r="O151">
            <v>9942.5780004219196</v>
          </cell>
          <cell r="P151">
            <v>1</v>
          </cell>
          <cell r="Q151">
            <v>2.1694796289707752E-4</v>
          </cell>
          <cell r="R151">
            <v>9942.5780004219196</v>
          </cell>
          <cell r="S151">
            <v>1</v>
          </cell>
          <cell r="T151">
            <v>2.1694796289707752E-4</v>
          </cell>
          <cell r="U151">
            <v>9942.5780004219196</v>
          </cell>
          <cell r="V151">
            <v>1</v>
          </cell>
          <cell r="W151">
            <v>2.1694796289707752E-4</v>
          </cell>
          <cell r="X151">
            <v>9942.5780004219196</v>
          </cell>
          <cell r="Y151">
            <v>1</v>
          </cell>
          <cell r="Z151">
            <v>2.1694796289707752E-4</v>
          </cell>
          <cell r="AA151">
            <v>9942.5780004219196</v>
          </cell>
          <cell r="AB151">
            <v>1</v>
          </cell>
          <cell r="AC151">
            <v>2.1694796289707752E-4</v>
          </cell>
          <cell r="AD151">
            <v>9942.5780004219196</v>
          </cell>
          <cell r="AE151">
            <v>1</v>
          </cell>
          <cell r="AF151">
            <v>2.1694796289707752E-4</v>
          </cell>
          <cell r="AG151">
            <v>9942.5780004219196</v>
          </cell>
          <cell r="AH151">
            <v>1</v>
          </cell>
          <cell r="AI151">
            <v>2.1694796289707752E-4</v>
          </cell>
          <cell r="AJ151">
            <v>9942.5780004219196</v>
          </cell>
          <cell r="AK151">
            <v>1</v>
          </cell>
          <cell r="AL151">
            <v>2.1694796289707752E-4</v>
          </cell>
          <cell r="AM151">
            <v>9942.5780004219196</v>
          </cell>
          <cell r="AN151">
            <v>1</v>
          </cell>
          <cell r="AO151">
            <v>2.1694796289707752E-4</v>
          </cell>
          <cell r="AP151">
            <v>9942.5780004219196</v>
          </cell>
          <cell r="AQ151">
            <v>1</v>
          </cell>
          <cell r="AR151">
            <v>2.1694796289707752E-4</v>
          </cell>
          <cell r="AS151">
            <v>9942.5780004219196</v>
          </cell>
          <cell r="AT151">
            <v>1</v>
          </cell>
          <cell r="AU151">
            <v>2.1694796289707752E-4</v>
          </cell>
          <cell r="AV151">
            <v>9942.5780004219196</v>
          </cell>
        </row>
        <row r="152">
          <cell r="B152">
            <v>16</v>
          </cell>
          <cell r="C152">
            <v>2.6258807827191869E-4</v>
          </cell>
          <cell r="D152">
            <v>1</v>
          </cell>
          <cell r="E152">
            <v>2.6258807827191869E-4</v>
          </cell>
          <cell r="F152">
            <v>9940.4209783787828</v>
          </cell>
          <cell r="G152">
            <v>1</v>
          </cell>
          <cell r="H152">
            <v>2.6258807827191869E-4</v>
          </cell>
          <cell r="I152">
            <v>9940.4209783787828</v>
          </cell>
          <cell r="J152">
            <v>1</v>
          </cell>
          <cell r="K152">
            <v>2.6258807827191869E-4</v>
          </cell>
          <cell r="L152">
            <v>9940.4209783787828</v>
          </cell>
          <cell r="M152">
            <v>1</v>
          </cell>
          <cell r="N152">
            <v>2.6258807827191869E-4</v>
          </cell>
          <cell r="O152">
            <v>9940.4209783787828</v>
          </cell>
          <cell r="P152">
            <v>1</v>
          </cell>
          <cell r="Q152">
            <v>2.6258807827191869E-4</v>
          </cell>
          <cell r="R152">
            <v>9940.4209783787828</v>
          </cell>
          <cell r="S152">
            <v>1</v>
          </cell>
          <cell r="T152">
            <v>2.6258807827191869E-4</v>
          </cell>
          <cell r="U152">
            <v>9940.4209783787828</v>
          </cell>
          <cell r="V152">
            <v>1</v>
          </cell>
          <cell r="W152">
            <v>2.6258807827191869E-4</v>
          </cell>
          <cell r="X152">
            <v>9940.4209783787828</v>
          </cell>
          <cell r="Y152">
            <v>1</v>
          </cell>
          <cell r="Z152">
            <v>2.6258807827191869E-4</v>
          </cell>
          <cell r="AA152">
            <v>9940.4209783787828</v>
          </cell>
          <cell r="AB152">
            <v>1</v>
          </cell>
          <cell r="AC152">
            <v>2.6258807827191869E-4</v>
          </cell>
          <cell r="AD152">
            <v>9940.4209783787828</v>
          </cell>
          <cell r="AE152">
            <v>1</v>
          </cell>
          <cell r="AF152">
            <v>2.6258807827191869E-4</v>
          </cell>
          <cell r="AG152">
            <v>9940.4209783787828</v>
          </cell>
          <cell r="AH152">
            <v>1</v>
          </cell>
          <cell r="AI152">
            <v>2.6258807827191869E-4</v>
          </cell>
          <cell r="AJ152">
            <v>9940.4209783787828</v>
          </cell>
          <cell r="AK152">
            <v>1</v>
          </cell>
          <cell r="AL152">
            <v>2.6258807827191869E-4</v>
          </cell>
          <cell r="AM152">
            <v>9940.4209783787828</v>
          </cell>
          <cell r="AN152">
            <v>1</v>
          </cell>
          <cell r="AO152">
            <v>2.6258807827191869E-4</v>
          </cell>
          <cell r="AP152">
            <v>9940.4209783787828</v>
          </cell>
          <cell r="AQ152">
            <v>1</v>
          </cell>
          <cell r="AR152">
            <v>2.6258807827191869E-4</v>
          </cell>
          <cell r="AS152">
            <v>9940.4209783787828</v>
          </cell>
          <cell r="AT152">
            <v>1</v>
          </cell>
          <cell r="AU152">
            <v>2.6258807827191869E-4</v>
          </cell>
          <cell r="AV152">
            <v>9940.4209783787828</v>
          </cell>
        </row>
        <row r="153">
          <cell r="B153">
            <v>17</v>
          </cell>
          <cell r="C153">
            <v>3.1455799364675985E-4</v>
          </cell>
          <cell r="D153">
            <v>1</v>
          </cell>
          <cell r="E153">
            <v>3.1455799364675985E-4</v>
          </cell>
          <cell r="F153">
            <v>9937.8107423368565</v>
          </cell>
          <cell r="G153">
            <v>1</v>
          </cell>
          <cell r="H153">
            <v>3.1455799364675985E-4</v>
          </cell>
          <cell r="I153">
            <v>9937.8107423368565</v>
          </cell>
          <cell r="J153">
            <v>1</v>
          </cell>
          <cell r="K153">
            <v>3.1455799364675985E-4</v>
          </cell>
          <cell r="L153">
            <v>9937.8107423368565</v>
          </cell>
          <cell r="M153">
            <v>1</v>
          </cell>
          <cell r="N153">
            <v>3.1455799364675985E-4</v>
          </cell>
          <cell r="O153">
            <v>9937.8107423368565</v>
          </cell>
          <cell r="P153">
            <v>1</v>
          </cell>
          <cell r="Q153">
            <v>3.1455799364675985E-4</v>
          </cell>
          <cell r="R153">
            <v>9937.8107423368565</v>
          </cell>
          <cell r="S153">
            <v>1</v>
          </cell>
          <cell r="T153">
            <v>3.1455799364675985E-4</v>
          </cell>
          <cell r="U153">
            <v>9937.8107423368565</v>
          </cell>
          <cell r="V153">
            <v>1</v>
          </cell>
          <cell r="W153">
            <v>3.1455799364675985E-4</v>
          </cell>
          <cell r="X153">
            <v>9937.8107423368565</v>
          </cell>
          <cell r="Y153">
            <v>1</v>
          </cell>
          <cell r="Z153">
            <v>3.1455799364675985E-4</v>
          </cell>
          <cell r="AA153">
            <v>9937.8107423368565</v>
          </cell>
          <cell r="AB153">
            <v>1</v>
          </cell>
          <cell r="AC153">
            <v>3.1455799364675985E-4</v>
          </cell>
          <cell r="AD153">
            <v>9937.8107423368565</v>
          </cell>
          <cell r="AE153">
            <v>1</v>
          </cell>
          <cell r="AF153">
            <v>3.1455799364675985E-4</v>
          </cell>
          <cell r="AG153">
            <v>9937.8107423368565</v>
          </cell>
          <cell r="AH153">
            <v>1</v>
          </cell>
          <cell r="AI153">
            <v>3.1455799364675985E-4</v>
          </cell>
          <cell r="AJ153">
            <v>9937.8107423368565</v>
          </cell>
          <cell r="AK153">
            <v>1</v>
          </cell>
          <cell r="AL153">
            <v>3.1455799364675985E-4</v>
          </cell>
          <cell r="AM153">
            <v>9937.8107423368565</v>
          </cell>
          <cell r="AN153">
            <v>1</v>
          </cell>
          <cell r="AO153">
            <v>3.1455799364675985E-4</v>
          </cell>
          <cell r="AP153">
            <v>9937.8107423368565</v>
          </cell>
          <cell r="AQ153">
            <v>1</v>
          </cell>
          <cell r="AR153">
            <v>3.1455799364675985E-4</v>
          </cell>
          <cell r="AS153">
            <v>9937.8107423368565</v>
          </cell>
          <cell r="AT153">
            <v>1</v>
          </cell>
          <cell r="AU153">
            <v>3.1455799364675985E-4</v>
          </cell>
          <cell r="AV153">
            <v>9937.8107423368565</v>
          </cell>
        </row>
        <row r="154">
          <cell r="B154">
            <v>18</v>
          </cell>
          <cell r="C154">
            <v>3.7621994790343078E-4</v>
          </cell>
          <cell r="D154">
            <v>0.65</v>
          </cell>
          <cell r="E154">
            <v>2.4454296613723E-4</v>
          </cell>
          <cell r="F154">
            <v>9934.6847245285062</v>
          </cell>
          <cell r="G154">
            <v>0.96499999999999997</v>
          </cell>
          <cell r="H154">
            <v>3.6305224972681068E-4</v>
          </cell>
          <cell r="I154">
            <v>9934.6847245285062</v>
          </cell>
          <cell r="J154">
            <v>0.9</v>
          </cell>
          <cell r="K154">
            <v>3.3859795311308769E-4</v>
          </cell>
          <cell r="L154">
            <v>9934.6847245285062</v>
          </cell>
          <cell r="M154">
            <v>0.92500000000000004</v>
          </cell>
          <cell r="N154">
            <v>3.480034518106735E-4</v>
          </cell>
          <cell r="O154">
            <v>9934.6847245285062</v>
          </cell>
          <cell r="P154">
            <v>0.62724999999999997</v>
          </cell>
          <cell r="Q154">
            <v>2.3598396232242695E-4</v>
          </cell>
          <cell r="R154">
            <v>9934.6847245285062</v>
          </cell>
          <cell r="S154">
            <v>0.58500000000000008</v>
          </cell>
          <cell r="T154">
            <v>2.2008866952350704E-4</v>
          </cell>
          <cell r="U154">
            <v>9934.6847245285062</v>
          </cell>
          <cell r="V154">
            <v>0.60125000000000006</v>
          </cell>
          <cell r="W154">
            <v>2.2620224367693779E-4</v>
          </cell>
          <cell r="X154">
            <v>9934.6847245285062</v>
          </cell>
          <cell r="Y154">
            <v>0.86849999999999994</v>
          </cell>
          <cell r="Z154">
            <v>3.2674702475412963E-4</v>
          </cell>
          <cell r="AA154">
            <v>9934.6847245285062</v>
          </cell>
          <cell r="AB154">
            <v>0.892625</v>
          </cell>
          <cell r="AC154">
            <v>3.3582333099729989E-4</v>
          </cell>
          <cell r="AD154">
            <v>9934.6847245285062</v>
          </cell>
          <cell r="AE154">
            <v>0.83250000000000002</v>
          </cell>
          <cell r="AF154">
            <v>3.1320310662960615E-4</v>
          </cell>
          <cell r="AG154">
            <v>9934.6847245285062</v>
          </cell>
          <cell r="AH154">
            <v>0.56452499999999994</v>
          </cell>
          <cell r="AI154">
            <v>2.1238556609018424E-4</v>
          </cell>
          <cell r="AJ154">
            <v>9934.6847245285062</v>
          </cell>
          <cell r="AK154">
            <v>0.58020625000000003</v>
          </cell>
          <cell r="AL154">
            <v>2.1828516514824496E-4</v>
          </cell>
          <cell r="AM154">
            <v>9934.6847245285062</v>
          </cell>
          <cell r="AN154">
            <v>0.54112500000000008</v>
          </cell>
          <cell r="AO154">
            <v>2.0358201930924401E-4</v>
          </cell>
          <cell r="AP154">
            <v>9934.6847245285062</v>
          </cell>
          <cell r="AQ154">
            <v>0.80336249999999998</v>
          </cell>
          <cell r="AR154">
            <v>3.0224099789756992E-4</v>
          </cell>
          <cell r="AS154">
            <v>9934.6847245285062</v>
          </cell>
          <cell r="AT154">
            <v>0.52218562499999999</v>
          </cell>
          <cell r="AU154">
            <v>1.9645664863342043E-4</v>
          </cell>
          <cell r="AV154">
            <v>9934.6847245285062</v>
          </cell>
        </row>
        <row r="155">
          <cell r="B155">
            <v>19</v>
          </cell>
          <cell r="C155">
            <v>4.2334201082197363E-4</v>
          </cell>
          <cell r="D155">
            <v>0.65343137254901962</v>
          </cell>
          <cell r="E155">
            <v>2.7662495118906414E-4</v>
          </cell>
          <cell r="F155">
            <v>9932.2552672583315</v>
          </cell>
          <cell r="G155">
            <v>0.96499999999999997</v>
          </cell>
          <cell r="H155">
            <v>4.0852504044320453E-4</v>
          </cell>
          <cell r="I155">
            <v>9931.0779148889396</v>
          </cell>
          <cell r="J155">
            <v>0.9</v>
          </cell>
          <cell r="K155">
            <v>3.8100780973977625E-4</v>
          </cell>
          <cell r="L155">
            <v>9931.3208606159569</v>
          </cell>
          <cell r="M155">
            <v>0.92500000000000004</v>
          </cell>
          <cell r="N155">
            <v>3.9159136001032564E-4</v>
          </cell>
          <cell r="O155">
            <v>9931.2274199517196</v>
          </cell>
          <cell r="P155">
            <v>0.63056127450980393</v>
          </cell>
          <cell r="Q155">
            <v>2.6694307789744691E-4</v>
          </cell>
          <cell r="R155">
            <v>9932.3402982627886</v>
          </cell>
          <cell r="S155">
            <v>0.58808823529411769</v>
          </cell>
          <cell r="T155">
            <v>2.4896245607015775E-4</v>
          </cell>
          <cell r="U155">
            <v>9932.4982129853488</v>
          </cell>
          <cell r="V155">
            <v>0.6044240196078432</v>
          </cell>
          <cell r="W155">
            <v>2.5587807984988437E-4</v>
          </cell>
          <cell r="X155">
            <v>9932.437476553594</v>
          </cell>
          <cell r="Y155">
            <v>0.86849999999999994</v>
          </cell>
          <cell r="Z155">
            <v>3.6767253639888406E-4</v>
          </cell>
          <cell r="AA155">
            <v>9931.4385958528965</v>
          </cell>
          <cell r="AB155">
            <v>0.892625</v>
          </cell>
          <cell r="AC155">
            <v>3.7788566240996423E-4</v>
          </cell>
          <cell r="AD155">
            <v>9931.3484256119064</v>
          </cell>
          <cell r="AE155">
            <v>0.83250000000000002</v>
          </cell>
          <cell r="AF155">
            <v>3.5243222400929307E-4</v>
          </cell>
          <cell r="AG155">
            <v>9931.5731504093983</v>
          </cell>
          <cell r="AH155">
            <v>0.5675051470588236</v>
          </cell>
          <cell r="AI155">
            <v>2.4024877010770225E-4</v>
          </cell>
          <cell r="AJ155">
            <v>9932.5747408893603</v>
          </cell>
          <cell r="AK155">
            <v>0.58326917892156871</v>
          </cell>
          <cell r="AL155">
            <v>2.4692234705513843E-4</v>
          </cell>
          <cell r="AM155">
            <v>9932.5161302327178</v>
          </cell>
          <cell r="AN155">
            <v>0.54398161764705888</v>
          </cell>
          <cell r="AO155">
            <v>2.3029027186489593E-4</v>
          </cell>
          <cell r="AP155">
            <v>9932.662201351086</v>
          </cell>
          <cell r="AQ155">
            <v>0.80336249999999998</v>
          </cell>
          <cell r="AR155">
            <v>3.4009709616896779E-4</v>
          </cell>
          <cell r="AS155">
            <v>9931.6820555035665</v>
          </cell>
          <cell r="AT155">
            <v>0.52494226102941188</v>
          </cell>
          <cell r="AU155">
            <v>2.222301123496246E-4</v>
          </cell>
          <cell r="AV155">
            <v>9932.7329896622959</v>
          </cell>
        </row>
        <row r="156">
          <cell r="B156">
            <v>20</v>
          </cell>
          <cell r="C156">
            <v>4.5899361336274518E-4</v>
          </cell>
          <cell r="D156">
            <v>0.65686274509803921</v>
          </cell>
          <cell r="E156">
            <v>3.0149580485592088E-4</v>
          </cell>
          <cell r="F156">
            <v>9929.5077576298281</v>
          </cell>
          <cell r="G156">
            <v>0.96499999999999997</v>
          </cell>
          <cell r="H156">
            <v>4.4292883689504907E-4</v>
          </cell>
          <cell r="I156">
            <v>9927.020820882115</v>
          </cell>
          <cell r="J156">
            <v>0.9</v>
          </cell>
          <cell r="K156">
            <v>4.1309425202647068E-4</v>
          </cell>
          <cell r="L156">
            <v>9927.5369498070304</v>
          </cell>
          <cell r="M156">
            <v>0.92500000000000004</v>
          </cell>
          <cell r="N156">
            <v>4.2456909236053932E-4</v>
          </cell>
          <cell r="O156">
            <v>9927.3384370997683</v>
          </cell>
          <cell r="P156">
            <v>0.63387254901960777</v>
          </cell>
          <cell r="Q156">
            <v>2.9094345168596358E-4</v>
          </cell>
          <cell r="R156">
            <v>9929.6889287728463</v>
          </cell>
          <cell r="S156">
            <v>0.5911764705882353</v>
          </cell>
          <cell r="T156">
            <v>2.7134622437032879E-4</v>
          </cell>
          <cell r="U156">
            <v>9930.0253938353308</v>
          </cell>
          <cell r="V156">
            <v>0.60759803921568634</v>
          </cell>
          <cell r="W156">
            <v>2.788836194917268E-4</v>
          </cell>
          <cell r="X156">
            <v>9929.8959835238657</v>
          </cell>
          <cell r="Y156">
            <v>0.86849999999999994</v>
          </cell>
          <cell r="Z156">
            <v>3.9863595320554417E-4</v>
          </cell>
          <cell r="AA156">
            <v>9927.7870786342701</v>
          </cell>
          <cell r="AB156">
            <v>0.892625</v>
          </cell>
          <cell r="AC156">
            <v>4.0970917412792043E-4</v>
          </cell>
          <cell r="AD156">
            <v>9927.5955114334702</v>
          </cell>
          <cell r="AE156">
            <v>0.83250000000000002</v>
          </cell>
          <cell r="AF156">
            <v>3.821121831244854E-4</v>
          </cell>
          <cell r="AG156">
            <v>9928.0729439960887</v>
          </cell>
          <cell r="AH156">
            <v>0.57048529411764703</v>
          </cell>
          <cell r="AI156">
            <v>2.6184910651736728E-4</v>
          </cell>
          <cell r="AJ156">
            <v>9930.1884520238582</v>
          </cell>
          <cell r="AK156">
            <v>0.58633210784313716</v>
          </cell>
          <cell r="AL156">
            <v>2.691226928095163E-4</v>
          </cell>
          <cell r="AM156">
            <v>9930.063570037677</v>
          </cell>
          <cell r="AN156">
            <v>0.54683823529411768</v>
          </cell>
          <cell r="AO156">
            <v>2.5099525754255413E-4</v>
          </cell>
          <cell r="AP156">
            <v>9930.3748058723941</v>
          </cell>
          <cell r="AQ156">
            <v>0.80336249999999998</v>
          </cell>
          <cell r="AR156">
            <v>3.687382567151284E-4</v>
          </cell>
          <cell r="AS156">
            <v>9928.3043192764162</v>
          </cell>
          <cell r="AT156">
            <v>0.52769889705882356</v>
          </cell>
          <cell r="AU156">
            <v>2.4221042352856473E-4</v>
          </cell>
          <cell r="AV156">
            <v>9930.5256372940639</v>
          </cell>
        </row>
        <row r="157">
          <cell r="B157">
            <v>21</v>
          </cell>
          <cell r="C157">
            <v>4.9513788123497549E-4</v>
          </cell>
          <cell r="D157">
            <v>0.66029411764705881</v>
          </cell>
          <cell r="E157">
            <v>3.2693663040368233E-4</v>
          </cell>
          <cell r="F157">
            <v>9926.5140526966188</v>
          </cell>
          <cell r="G157">
            <v>0.96499999999999997</v>
          </cell>
          <cell r="H157">
            <v>4.7780805539175133E-4</v>
          </cell>
          <cell r="I157">
            <v>9922.6238570960886</v>
          </cell>
          <cell r="J157">
            <v>0.9</v>
          </cell>
          <cell r="K157">
            <v>4.4562409311147793E-4</v>
          </cell>
          <cell r="L157">
            <v>9923.4359413562852</v>
          </cell>
          <cell r="M157">
            <v>0.92500000000000004</v>
          </cell>
          <cell r="N157">
            <v>4.5800254014235234E-4</v>
          </cell>
          <cell r="O157">
            <v>9923.1235960299728</v>
          </cell>
          <cell r="P157">
            <v>0.63718382352941172</v>
          </cell>
          <cell r="Q157">
            <v>3.1549384833955347E-4</v>
          </cell>
          <cell r="R157">
            <v>9926.7999508017401</v>
          </cell>
          <cell r="S157">
            <v>0.59426470588235292</v>
          </cell>
          <cell r="T157">
            <v>2.9424296736331408E-4</v>
          </cell>
          <cell r="U157">
            <v>9927.3309189368119</v>
          </cell>
          <cell r="V157">
            <v>0.61077205882352947</v>
          </cell>
          <cell r="W157">
            <v>3.0241638312340622E-4</v>
          </cell>
          <cell r="X157">
            <v>9927.1266981908047</v>
          </cell>
          <cell r="Y157">
            <v>0.86849999999999994</v>
          </cell>
          <cell r="Z157">
            <v>4.3002724985257616E-4</v>
          </cell>
          <cell r="AA157">
            <v>9923.8295057689575</v>
          </cell>
          <cell r="AB157">
            <v>0.892625</v>
          </cell>
          <cell r="AC157">
            <v>4.4197245123737001E-4</v>
          </cell>
          <cell r="AD157">
            <v>9923.5280844754034</v>
          </cell>
          <cell r="AE157">
            <v>0.83250000000000002</v>
          </cell>
          <cell r="AF157">
            <v>4.122022861281171E-4</v>
          </cell>
          <cell r="AG157">
            <v>9924.2793063692388</v>
          </cell>
          <cell r="AH157">
            <v>0.57346544117647058</v>
          </cell>
          <cell r="AI157">
            <v>2.8394446350559811E-4</v>
          </cell>
          <cell r="AJ157">
            <v>9927.5882410501472</v>
          </cell>
          <cell r="AK157">
            <v>0.58939503676470584</v>
          </cell>
          <cell r="AL157">
            <v>2.9183180971408695E-4</v>
          </cell>
          <cell r="AM157">
            <v>9927.3911645899389</v>
          </cell>
          <cell r="AN157">
            <v>0.54969485294117648</v>
          </cell>
          <cell r="AO157">
            <v>2.7217474481106555E-4</v>
          </cell>
          <cell r="AP157">
            <v>9927.8823288905005</v>
          </cell>
          <cell r="AQ157">
            <v>0.80336249999999998</v>
          </cell>
          <cell r="AR157">
            <v>3.97775206113633E-4</v>
          </cell>
          <cell r="AS157">
            <v>9924.6433736495892</v>
          </cell>
          <cell r="AT157">
            <v>0.53045553308823534</v>
          </cell>
          <cell r="AU157">
            <v>2.6264862874267829E-4</v>
          </cell>
          <cell r="AV157">
            <v>9928.1203604735929</v>
          </cell>
        </row>
        <row r="158">
          <cell r="B158">
            <v>22</v>
          </cell>
          <cell r="C158">
            <v>5.1977690750536383E-4</v>
          </cell>
          <cell r="D158">
            <v>0.6637254901960784</v>
          </cell>
          <cell r="E158">
            <v>3.4498918272659929E-4</v>
          </cell>
          <cell r="F158">
            <v>9923.2687116405741</v>
          </cell>
          <cell r="G158">
            <v>0.96499999999999997</v>
          </cell>
          <cell r="H158">
            <v>5.0158471574267608E-4</v>
          </cell>
          <cell r="I158">
            <v>9917.8827474865448</v>
          </cell>
          <cell r="J158">
            <v>0.9</v>
          </cell>
          <cell r="K158">
            <v>4.6779921675482744E-4</v>
          </cell>
          <cell r="L158">
            <v>9919.0138192143695</v>
          </cell>
          <cell r="M158">
            <v>0.92500000000000004</v>
          </cell>
          <cell r="N158">
            <v>4.8079363944246158E-4</v>
          </cell>
          <cell r="O158">
            <v>9918.5787802168434</v>
          </cell>
          <cell r="P158">
            <v>0.64049509803921567</v>
          </cell>
          <cell r="Q158">
            <v>3.3291456133116836E-4</v>
          </cell>
          <cell r="R158">
            <v>9923.6681064835648</v>
          </cell>
          <cell r="S158">
            <v>0.59735294117647053</v>
          </cell>
          <cell r="T158">
            <v>3.1049026445393934E-4</v>
          </cell>
          <cell r="U158">
            <v>9924.4098716292265</v>
          </cell>
          <cell r="V158">
            <v>0.6139460784313725</v>
          </cell>
          <cell r="W158">
            <v>3.1911499402210433E-4</v>
          </cell>
          <cell r="X158">
            <v>9924.1245724399305</v>
          </cell>
          <cell r="Y158">
            <v>0.86849999999999994</v>
          </cell>
          <cell r="Z158">
            <v>4.5142624416840847E-4</v>
          </cell>
          <cell r="AA158">
            <v>9919.5619886585864</v>
          </cell>
          <cell r="AB158">
            <v>0.892625</v>
          </cell>
          <cell r="AC158">
            <v>4.639658620619754E-4</v>
          </cell>
          <cell r="AD158">
            <v>9919.1421584429845</v>
          </cell>
          <cell r="AE158">
            <v>0.83250000000000002</v>
          </cell>
          <cell r="AF158">
            <v>4.3271427549821539E-4</v>
          </cell>
          <cell r="AG158">
            <v>9920.1884957509792</v>
          </cell>
          <cell r="AH158">
            <v>0.57644558823529413</v>
          </cell>
          <cell r="AI158">
            <v>2.996231051980515E-4</v>
          </cell>
          <cell r="AJ158">
            <v>9924.769357333138</v>
          </cell>
          <cell r="AK158">
            <v>0.59245796568627451</v>
          </cell>
          <cell r="AL158">
            <v>3.0794596923133073E-4</v>
          </cell>
          <cell r="AM158">
            <v>9924.4940360606379</v>
          </cell>
          <cell r="AN158">
            <v>0.55255147058823528</v>
          </cell>
          <cell r="AO158">
            <v>2.8720349461989396E-4</v>
          </cell>
          <cell r="AP158">
            <v>9925.1802100511195</v>
          </cell>
          <cell r="AQ158">
            <v>0.80336249999999998</v>
          </cell>
          <cell r="AR158">
            <v>4.1756927585577785E-4</v>
          </cell>
          <cell r="AS158">
            <v>9920.6955965860325</v>
          </cell>
          <cell r="AT158">
            <v>0.53321216911764713</v>
          </cell>
          <cell r="AU158">
            <v>2.7715137230819768E-4</v>
          </cell>
          <cell r="AV158">
            <v>9925.5127532749211</v>
          </cell>
        </row>
        <row r="159">
          <cell r="B159">
            <v>23</v>
          </cell>
          <cell r="C159">
            <v>5.3918546722633528E-4</v>
          </cell>
          <cell r="D159">
            <v>0.667156862745098</v>
          </cell>
          <cell r="E159">
            <v>3.5972128475247168E-4</v>
          </cell>
          <cell r="F159">
            <v>9919.8452912777684</v>
          </cell>
          <cell r="G159">
            <v>0.96499999999999997</v>
          </cell>
          <cell r="H159">
            <v>5.2031397587341355E-4</v>
          </cell>
          <cell r="I159">
            <v>9912.9080890878777</v>
          </cell>
          <cell r="J159">
            <v>0.9</v>
          </cell>
          <cell r="K159">
            <v>4.8526692050370178E-4</v>
          </cell>
          <cell r="L159">
            <v>9914.3737123187602</v>
          </cell>
          <cell r="M159">
            <v>0.92500000000000004</v>
          </cell>
          <cell r="N159">
            <v>4.9874655718436017E-4</v>
          </cell>
          <cell r="O159">
            <v>9913.8099906270072</v>
          </cell>
          <cell r="P159">
            <v>0.64380637254901951</v>
          </cell>
          <cell r="Q159">
            <v>3.4713103978613514E-4</v>
          </cell>
          <cell r="R159">
            <v>9920.3643728690986</v>
          </cell>
          <cell r="S159">
            <v>0.60044117647058826</v>
          </cell>
          <cell r="T159">
            <v>3.2374915627722458E-4</v>
          </cell>
          <cell r="U159">
            <v>9921.3284389836354</v>
          </cell>
          <cell r="V159">
            <v>0.61712009803921564</v>
          </cell>
          <cell r="W159">
            <v>3.3274218839603631E-4</v>
          </cell>
          <cell r="X159">
            <v>9920.957635486322</v>
          </cell>
          <cell r="Y159">
            <v>0.86849999999999994</v>
          </cell>
          <cell r="Z159">
            <v>4.6828257828607217E-4</v>
          </cell>
          <cell r="AA159">
            <v>9915.0840380462505</v>
          </cell>
          <cell r="AB159">
            <v>0.892625</v>
          </cell>
          <cell r="AC159">
            <v>4.8129042768290753E-4</v>
          </cell>
          <cell r="AD159">
            <v>9914.5400151005269</v>
          </cell>
          <cell r="AE159">
            <v>0.83250000000000002</v>
          </cell>
          <cell r="AF159">
            <v>4.4887190146592414E-4</v>
          </cell>
          <cell r="AG159">
            <v>9915.8958885732354</v>
          </cell>
          <cell r="AH159">
            <v>0.57942573529411756</v>
          </cell>
          <cell r="AI159">
            <v>3.1241793580752164E-4</v>
          </cell>
          <cell r="AJ159">
            <v>9921.795667119919</v>
          </cell>
          <cell r="AK159">
            <v>0.59552089460784308</v>
          </cell>
          <cell r="AL159">
            <v>3.2109621180217502E-4</v>
          </cell>
          <cell r="AM159">
            <v>9921.4378281255722</v>
          </cell>
          <cell r="AN159">
            <v>0.5554080882352942</v>
          </cell>
          <cell r="AO159">
            <v>2.9946796955643274E-4</v>
          </cell>
          <cell r="AP159">
            <v>9922.3296636100604</v>
          </cell>
          <cell r="AQ159">
            <v>0.80336249999999998</v>
          </cell>
          <cell r="AR159">
            <v>4.3316138491461678E-4</v>
          </cell>
          <cell r="AS159">
            <v>9916.5530189097808</v>
          </cell>
          <cell r="AT159">
            <v>0.5359688051470588</v>
          </cell>
          <cell r="AU159">
            <v>2.8898659062195757E-4</v>
          </cell>
          <cell r="AV159">
            <v>9922.7618837944883</v>
          </cell>
        </row>
        <row r="160">
          <cell r="B160">
            <v>24</v>
          </cell>
          <cell r="C160">
            <v>5.4103463119931983E-4</v>
          </cell>
          <cell r="D160">
            <v>0.6705882352941176</v>
          </cell>
          <cell r="E160">
            <v>3.6281145856895564E-4</v>
          </cell>
          <cell r="F160">
            <v>9916.2769117850439</v>
          </cell>
          <cell r="G160">
            <v>0.96499999999999997</v>
          </cell>
          <cell r="H160">
            <v>5.2209841910734358E-4</v>
          </cell>
          <cell r="I160">
            <v>9907.7502644675769</v>
          </cell>
          <cell r="J160">
            <v>0.9</v>
          </cell>
          <cell r="K160">
            <v>4.8693116807938788E-4</v>
          </cell>
          <cell r="L160">
            <v>9909.5625947186618</v>
          </cell>
          <cell r="M160">
            <v>0.92500000000000004</v>
          </cell>
          <cell r="N160">
            <v>5.0045703385937087E-4</v>
          </cell>
          <cell r="O160">
            <v>9908.8655120256008</v>
          </cell>
          <cell r="P160">
            <v>0.64711764705882346</v>
          </cell>
          <cell r="Q160">
            <v>3.501130575190422E-4</v>
          </cell>
          <cell r="R160">
            <v>9916.9207064692873</v>
          </cell>
          <cell r="S160">
            <v>0.60352941176470587</v>
          </cell>
          <cell r="T160">
            <v>3.2653031271206008E-4</v>
          </cell>
          <cell r="U160">
            <v>9918.1164172723657</v>
          </cell>
          <cell r="V160">
            <v>0.62029411764705877</v>
          </cell>
          <cell r="W160">
            <v>3.3560059917628397E-4</v>
          </cell>
          <cell r="X160">
            <v>9917.6565143317057</v>
          </cell>
          <cell r="Y160">
            <v>0.86849999999999994</v>
          </cell>
          <cell r="Z160">
            <v>4.6988857719660926E-4</v>
          </cell>
          <cell r="AA160">
            <v>9910.4409769289923</v>
          </cell>
          <cell r="AB160">
            <v>0.892625</v>
          </cell>
          <cell r="AC160">
            <v>4.8294103767429285E-4</v>
          </cell>
          <cell r="AD160">
            <v>9909.7682418963795</v>
          </cell>
          <cell r="AE160">
            <v>0.83250000000000002</v>
          </cell>
          <cell r="AF160">
            <v>4.5041133047343378E-4</v>
          </cell>
          <cell r="AG160">
            <v>9911.4449215309942</v>
          </cell>
          <cell r="AH160">
            <v>0.58240588235294111</v>
          </cell>
          <cell r="AI160">
            <v>3.1510175176713794E-4</v>
          </cell>
          <cell r="AJ160">
            <v>9918.6959201980935</v>
          </cell>
          <cell r="AK160">
            <v>0.59858382352941175</v>
          </cell>
          <cell r="AL160">
            <v>3.2385457820511404E-4</v>
          </cell>
          <cell r="AM160">
            <v>9918.2520920233292</v>
          </cell>
          <cell r="AN160">
            <v>0.558264705882353</v>
          </cell>
          <cell r="AO160">
            <v>3.0204053925865563E-4</v>
          </cell>
          <cell r="AP160">
            <v>9919.3582436924298</v>
          </cell>
          <cell r="AQ160">
            <v>0.80336249999999998</v>
          </cell>
          <cell r="AR160">
            <v>4.3464693390686358E-4</v>
          </cell>
          <cell r="AS160">
            <v>9912.2575510705301</v>
          </cell>
          <cell r="AT160">
            <v>0.53872544117647059</v>
          </cell>
          <cell r="AU160">
            <v>2.9146912038460266E-4</v>
          </cell>
          <cell r="AV160">
            <v>9919.8943386681367</v>
          </cell>
        </row>
        <row r="161">
          <cell r="B161">
            <v>25</v>
          </cell>
          <cell r="C161">
            <v>5.4358216079768054E-4</v>
          </cell>
          <cell r="D161">
            <v>0.67401960784313719</v>
          </cell>
          <cell r="E161">
            <v>3.663850348513778E-4</v>
          </cell>
          <cell r="F161">
            <v>9912.6791728951048</v>
          </cell>
          <cell r="G161">
            <v>0.96499999999999997</v>
          </cell>
          <cell r="H161">
            <v>5.245567851697617E-4</v>
          </cell>
          <cell r="I161">
            <v>9902.5774437175878</v>
          </cell>
          <cell r="J161">
            <v>0.9</v>
          </cell>
          <cell r="K161">
            <v>4.8922394471791252E-4</v>
          </cell>
          <cell r="L161">
            <v>9904.7373198292589</v>
          </cell>
          <cell r="M161">
            <v>0.92500000000000004</v>
          </cell>
          <cell r="N161">
            <v>5.0281349873785447E-4</v>
          </cell>
          <cell r="O161">
            <v>9903.9065505825401</v>
          </cell>
          <cell r="P161">
            <v>0.65042892156862742</v>
          </cell>
          <cell r="Q161">
            <v>3.5356155863157959E-4</v>
          </cell>
          <cell r="R161">
            <v>9913.4486630395713</v>
          </cell>
          <cell r="S161">
            <v>0.60661764705882348</v>
          </cell>
          <cell r="T161">
            <v>3.2974653136624003E-4</v>
          </cell>
          <cell r="U161">
            <v>9914.8778516171187</v>
          </cell>
          <cell r="V161">
            <v>0.62346813725490191</v>
          </cell>
          <cell r="W161">
            <v>3.3890615723752447E-4</v>
          </cell>
          <cell r="X161">
            <v>9914.3281428630726</v>
          </cell>
          <cell r="Y161">
            <v>0.86849999999999994</v>
          </cell>
          <cell r="Z161">
            <v>4.7210110665278551E-4</v>
          </cell>
          <cell r="AA161">
            <v>9905.7841739189516</v>
          </cell>
          <cell r="AB161">
            <v>0.892625</v>
          </cell>
          <cell r="AC161">
            <v>4.8521502628202961E-4</v>
          </cell>
          <cell r="AD161">
            <v>9904.9824081385268</v>
          </cell>
          <cell r="AE161">
            <v>0.83250000000000002</v>
          </cell>
          <cell r="AF161">
            <v>4.5253214886406903E-4</v>
          </cell>
          <cell r="AG161">
            <v>9906.9806944369739</v>
          </cell>
          <cell r="AH161">
            <v>0.58538602941176465</v>
          </cell>
          <cell r="AI161">
            <v>3.1820540276842159E-4</v>
          </cell>
          <cell r="AJ161">
            <v>9915.5705217383929</v>
          </cell>
          <cell r="AK161">
            <v>0.60164675245098043</v>
          </cell>
          <cell r="AL161">
            <v>3.2704444173421113E-4</v>
          </cell>
          <cell r="AM161">
            <v>9915.0400206755348</v>
          </cell>
          <cell r="AN161">
            <v>0.5611213235294118</v>
          </cell>
          <cell r="AO161">
            <v>3.0501554151377203E-4</v>
          </cell>
          <cell r="AP161">
            <v>9916.3621953794045</v>
          </cell>
          <cell r="AQ161">
            <v>0.80336249999999998</v>
          </cell>
          <cell r="AR161">
            <v>4.3669352365382661E-4</v>
          </cell>
          <cell r="AS161">
            <v>9907.9492187178621</v>
          </cell>
          <cell r="AT161">
            <v>0.54148207720588237</v>
          </cell>
          <cell r="AU161">
            <v>2.9433999756079001E-4</v>
          </cell>
          <cell r="AV161">
            <v>9917.0029957909373</v>
          </cell>
        </row>
        <row r="162">
          <cell r="B162">
            <v>26</v>
          </cell>
          <cell r="C162">
            <v>5.5377691998643867E-4</v>
          </cell>
          <cell r="D162">
            <v>0.67745098039215679</v>
          </cell>
          <cell r="E162">
            <v>3.7515671736336183E-4</v>
          </cell>
          <cell r="F162">
            <v>9909.047315590873</v>
          </cell>
          <cell r="G162">
            <v>0.96499999999999997</v>
          </cell>
          <cell r="H162">
            <v>5.343947277869133E-4</v>
          </cell>
          <cell r="I162">
            <v>9897.3829795288166</v>
          </cell>
          <cell r="J162">
            <v>0.9</v>
          </cell>
          <cell r="K162">
            <v>4.9839922798779483E-4</v>
          </cell>
          <cell r="L162">
            <v>9899.8916851662561</v>
          </cell>
          <cell r="M162">
            <v>0.92500000000000004</v>
          </cell>
          <cell r="N162">
            <v>5.1224365098745579E-4</v>
          </cell>
          <cell r="O162">
            <v>9898.9267326786685</v>
          </cell>
          <cell r="P162">
            <v>0.65374019607843126</v>
          </cell>
          <cell r="Q162">
            <v>3.6202623225564413E-4</v>
          </cell>
          <cell r="R162">
            <v>9909.9436486788527</v>
          </cell>
          <cell r="S162">
            <v>0.6097058823529411</v>
          </cell>
          <cell r="T162">
            <v>3.3764104562702566E-4</v>
          </cell>
          <cell r="U162">
            <v>9911.6084550366286</v>
          </cell>
          <cell r="V162">
            <v>0.62664215686274505</v>
          </cell>
          <cell r="W162">
            <v>3.4701996356110971E-4</v>
          </cell>
          <cell r="X162">
            <v>9910.9681160105829</v>
          </cell>
          <cell r="Y162">
            <v>0.86849999999999994</v>
          </cell>
          <cell r="Z162">
            <v>4.8095525500822193E-4</v>
          </cell>
          <cell r="AA162">
            <v>9901.1076422481819</v>
          </cell>
          <cell r="AB162">
            <v>0.892625</v>
          </cell>
          <cell r="AC162">
            <v>4.9431512320289477E-4</v>
          </cell>
          <cell r="AD162">
            <v>9900.1763618390378</v>
          </cell>
          <cell r="AE162">
            <v>0.83250000000000002</v>
          </cell>
          <cell r="AF162">
            <v>4.6101928588871018E-4</v>
          </cell>
          <cell r="AG162">
            <v>9902.4974671745658</v>
          </cell>
          <cell r="AH162">
            <v>0.5883661764705882</v>
          </cell>
          <cell r="AI162">
            <v>3.2582360903007977E-4</v>
          </cell>
          <cell r="AJ162">
            <v>9912.4153336268446</v>
          </cell>
          <cell r="AK162">
            <v>0.60470968137254899</v>
          </cell>
          <cell r="AL162">
            <v>3.3487426483647087E-4</v>
          </cell>
          <cell r="AM162">
            <v>9911.7973619471995</v>
          </cell>
          <cell r="AN162">
            <v>0.56397794117647049</v>
          </cell>
          <cell r="AO162">
            <v>3.1231796720499871E-4</v>
          </cell>
          <cell r="AP162">
            <v>9913.3375507945348</v>
          </cell>
          <cell r="AQ162">
            <v>0.80336249999999998</v>
          </cell>
          <cell r="AR162">
            <v>4.4488361088260533E-4</v>
          </cell>
          <cell r="AS162">
            <v>9903.6224814613561</v>
          </cell>
          <cell r="AT162">
            <v>0.54423871323529416</v>
          </cell>
          <cell r="AU162">
            <v>3.0138683835282385E-4</v>
          </cell>
          <cell r="AV162">
            <v>9914.0840251533464</v>
          </cell>
        </row>
        <row r="163">
          <cell r="B163">
            <v>27</v>
          </cell>
          <cell r="C163">
            <v>5.6610847787470688E-4</v>
          </cell>
          <cell r="D163">
            <v>0.68088235294117638</v>
          </cell>
          <cell r="E163">
            <v>3.8545327243527829E-4</v>
          </cell>
          <cell r="F163">
            <v>9905.3298699277584</v>
          </cell>
          <cell r="G163">
            <v>0.96499999999999997</v>
          </cell>
          <cell r="H163">
            <v>5.4629468114909211E-4</v>
          </cell>
          <cell r="I163">
            <v>9892.0938702456679</v>
          </cell>
          <cell r="J163">
            <v>0.9</v>
          </cell>
          <cell r="K163">
            <v>5.0949763008723622E-4</v>
          </cell>
          <cell r="L163">
            <v>9894.9575867932072</v>
          </cell>
          <cell r="M163">
            <v>0.92500000000000004</v>
          </cell>
          <cell r="N163">
            <v>5.2365034203410391E-4</v>
          </cell>
          <cell r="O163">
            <v>9893.856070308264</v>
          </cell>
          <cell r="P163">
            <v>0.65705147058823521</v>
          </cell>
          <cell r="Q163">
            <v>3.7196240790004359E-4</v>
          </cell>
          <cell r="R163">
            <v>9906.3559891178556</v>
          </cell>
          <cell r="S163">
            <v>0.61279411764705871</v>
          </cell>
          <cell r="T163">
            <v>3.4690794519175047E-4</v>
          </cell>
          <cell r="U163">
            <v>9908.2618891940238</v>
          </cell>
          <cell r="V163">
            <v>0.62981617647058818</v>
          </cell>
          <cell r="W163">
            <v>3.5654427700263245E-4</v>
          </cell>
          <cell r="X163">
            <v>9907.5288122161091</v>
          </cell>
          <cell r="Y163">
            <v>0.86849999999999994</v>
          </cell>
          <cell r="Z163">
            <v>4.9166521303418292E-4</v>
          </cell>
          <cell r="AA163">
            <v>9896.3456524972407</v>
          </cell>
          <cell r="AB163">
            <v>0.892625</v>
          </cell>
          <cell r="AC163">
            <v>5.0532258006291025E-4</v>
          </cell>
          <cell r="AD163">
            <v>9895.2825549410045</v>
          </cell>
          <cell r="AE163">
            <v>0.83250000000000002</v>
          </cell>
          <cell r="AF163">
            <v>4.712853078306935E-4</v>
          </cell>
          <cell r="AG163">
            <v>9897.9322248637345</v>
          </cell>
          <cell r="AH163">
            <v>0.59134632352941174</v>
          </cell>
          <cell r="AI163">
            <v>3.3476616711003925E-4</v>
          </cell>
          <cell r="AJ163">
            <v>9909.1856346886361</v>
          </cell>
          <cell r="AK163">
            <v>0.60777261029411755</v>
          </cell>
          <cell r="AL163">
            <v>3.4406522730754031E-4</v>
          </cell>
          <cell r="AM163">
            <v>9908.4781560924093</v>
          </cell>
          <cell r="AN163">
            <v>0.56683455882352929</v>
          </cell>
          <cell r="AO163">
            <v>3.2088984930236919E-4</v>
          </cell>
          <cell r="AP163">
            <v>9910.2414373624542</v>
          </cell>
          <cell r="AQ163">
            <v>0.80336249999999998</v>
          </cell>
          <cell r="AR163">
            <v>4.5479032205661922E-4</v>
          </cell>
          <cell r="AS163">
            <v>9899.216522130986</v>
          </cell>
          <cell r="AT163">
            <v>0.54699534926470594</v>
          </cell>
          <cell r="AU163">
            <v>3.0965870457678633E-4</v>
          </cell>
          <cell r="AV163">
            <v>9911.0960507138407</v>
          </cell>
        </row>
        <row r="164">
          <cell r="B164">
            <v>28</v>
          </cell>
          <cell r="C164">
            <v>5.8075275047629854E-4</v>
          </cell>
          <cell r="D164">
            <v>0.68431372549019598</v>
          </cell>
          <cell r="E164">
            <v>3.9741707826711404E-4</v>
          </cell>
          <cell r="F164">
            <v>9901.5118281148425</v>
          </cell>
          <cell r="G164">
            <v>0.96499999999999997</v>
          </cell>
          <cell r="H164">
            <v>5.6042640420962805E-4</v>
          </cell>
          <cell r="I164">
            <v>9886.689871978926</v>
          </cell>
          <cell r="J164">
            <v>0.9</v>
          </cell>
          <cell r="K164">
            <v>5.2267747542866869E-4</v>
          </cell>
          <cell r="L164">
            <v>9889.9161293529232</v>
          </cell>
          <cell r="M164">
            <v>0.92500000000000004</v>
          </cell>
          <cell r="N164">
            <v>5.3719629419057618E-4</v>
          </cell>
          <cell r="O164">
            <v>9888.6751491930117</v>
          </cell>
          <cell r="P164">
            <v>0.66036274509803905</v>
          </cell>
          <cell r="Q164">
            <v>3.8350748052776498E-4</v>
          </cell>
          <cell r="R164">
            <v>9902.671197090629</v>
          </cell>
          <cell r="S164">
            <v>0.61588235294117644</v>
          </cell>
          <cell r="T164">
            <v>3.5767537044040264E-4</v>
          </cell>
          <cell r="U164">
            <v>9904.8246344216222</v>
          </cell>
          <cell r="V164">
            <v>0.63299019607843132</v>
          </cell>
          <cell r="W164">
            <v>3.6761079739708053E-4</v>
          </cell>
          <cell r="X164">
            <v>9903.9963395188752</v>
          </cell>
          <cell r="Y164">
            <v>0.86849999999999994</v>
          </cell>
          <cell r="Z164">
            <v>5.0438376378866519E-4</v>
          </cell>
          <cell r="AA164">
            <v>9891.479963603746</v>
          </cell>
          <cell r="AB164">
            <v>0.892625</v>
          </cell>
          <cell r="AC164">
            <v>5.1839442389390602E-4</v>
          </cell>
          <cell r="AD164">
            <v>9890.2822452298915</v>
          </cell>
          <cell r="AE164">
            <v>0.83250000000000002</v>
          </cell>
          <cell r="AF164">
            <v>4.8347666477151853E-4</v>
          </cell>
          <cell r="AG164">
            <v>9893.2674748282516</v>
          </cell>
          <cell r="AH164">
            <v>0.59432647058823518</v>
          </cell>
          <cell r="AI164">
            <v>3.4515673247498854E-4</v>
          </cell>
          <cell r="AJ164">
            <v>9905.8683745945291</v>
          </cell>
          <cell r="AK164">
            <v>0.61083553921568612</v>
          </cell>
          <cell r="AL164">
            <v>3.5474441948818262E-4</v>
          </cell>
          <cell r="AM164">
            <v>9905.0689933033609</v>
          </cell>
          <cell r="AN164">
            <v>0.5696911764705882</v>
          </cell>
          <cell r="AO164">
            <v>3.3084971765737247E-4</v>
          </cell>
          <cell r="AP164">
            <v>9907.0613414810687</v>
          </cell>
          <cell r="AQ164">
            <v>0.80336249999999998</v>
          </cell>
          <cell r="AR164">
            <v>4.6655498150451535E-4</v>
          </cell>
          <cell r="AS164">
            <v>9894.7144542607784</v>
          </cell>
          <cell r="AT164">
            <v>0.54975198529411762</v>
          </cell>
          <cell r="AU164">
            <v>3.1926997753936441E-4</v>
          </cell>
          <cell r="AV164">
            <v>9908.02699354984</v>
          </cell>
        </row>
        <row r="165">
          <cell r="B165">
            <v>29</v>
          </cell>
          <cell r="C165">
            <v>5.965595752061056E-4</v>
          </cell>
          <cell r="D165">
            <v>0.68774509803921557</v>
          </cell>
          <cell r="E165">
            <v>4.1028092353635591E-4</v>
          </cell>
          <cell r="F165">
            <v>9897.5767982136858</v>
          </cell>
          <cell r="G165">
            <v>0.96499999999999997</v>
          </cell>
          <cell r="H165">
            <v>5.7567999007389185E-4</v>
          </cell>
          <cell r="I165">
            <v>9881.1491099244377</v>
          </cell>
          <cell r="J165">
            <v>0.9</v>
          </cell>
          <cell r="K165">
            <v>5.3690361768549502E-4</v>
          </cell>
          <cell r="L165">
            <v>9884.7468929582319</v>
          </cell>
          <cell r="M165">
            <v>0.92500000000000004</v>
          </cell>
          <cell r="N165">
            <v>5.5181760706564766E-4</v>
          </cell>
          <cell r="O165">
            <v>9883.36298954841</v>
          </cell>
          <cell r="P165">
            <v>0.663674019607843</v>
          </cell>
          <cell r="Q165">
            <v>3.9592109121258342E-4</v>
          </cell>
          <cell r="R165">
            <v>9898.8734486093381</v>
          </cell>
          <cell r="S165">
            <v>0.61897058823529405</v>
          </cell>
          <cell r="T165">
            <v>3.6925283118272034E-4</v>
          </cell>
          <cell r="U165">
            <v>9901.281922601358</v>
          </cell>
          <cell r="V165">
            <v>0.63616421568627446</v>
          </cell>
          <cell r="W165">
            <v>3.7950985427112925E-4</v>
          </cell>
          <cell r="X165">
            <v>9900.3555235270869</v>
          </cell>
          <cell r="Y165">
            <v>0.86849999999999994</v>
          </cell>
          <cell r="Z165">
            <v>5.1811199106650265E-4</v>
          </cell>
          <cell r="AA165">
            <v>9886.4908617102628</v>
          </cell>
          <cell r="AB165">
            <v>0.892625</v>
          </cell>
          <cell r="AC165">
            <v>5.3250399081835004E-4</v>
          </cell>
          <cell r="AD165">
            <v>9885.1551780632271</v>
          </cell>
          <cell r="AE165">
            <v>0.83250000000000002</v>
          </cell>
          <cell r="AF165">
            <v>4.9663584635908291E-4</v>
          </cell>
          <cell r="AG165">
            <v>9888.4843108658279</v>
          </cell>
          <cell r="AH165">
            <v>0.59730661764705872</v>
          </cell>
          <cell r="AI165">
            <v>3.5632898209132509E-4</v>
          </cell>
          <cell r="AJ165">
            <v>9902.4492974340264</v>
          </cell>
          <cell r="AK165">
            <v>0.61389846813725479</v>
          </cell>
          <cell r="AL165">
            <v>3.662270093716397E-4</v>
          </cell>
          <cell r="AM165">
            <v>9901.5552253533424</v>
          </cell>
          <cell r="AN165">
            <v>0.572547794117647</v>
          </cell>
          <cell r="AO165">
            <v>3.4155886884401632E-4</v>
          </cell>
          <cell r="AP165">
            <v>9903.7835930334259</v>
          </cell>
          <cell r="AQ165">
            <v>0.80336249999999998</v>
          </cell>
          <cell r="AR165">
            <v>4.79253591736515E-4</v>
          </cell>
          <cell r="AS165">
            <v>9890.0980259415792</v>
          </cell>
          <cell r="AT165">
            <v>0.55250862132352929</v>
          </cell>
          <cell r="AU165">
            <v>3.2960430843447571E-4</v>
          </cell>
          <cell r="AV165">
            <v>9904.8636579941503</v>
          </cell>
        </row>
        <row r="166">
          <cell r="B166">
            <v>30</v>
          </cell>
          <cell r="C166">
            <v>6.1701041367722028E-4</v>
          </cell>
          <cell r="D166">
            <v>0.69117647058823517</v>
          </cell>
          <cell r="E166">
            <v>4.2646308004160808E-4</v>
          </cell>
          <cell r="F166">
            <v>9893.5160112641424</v>
          </cell>
          <cell r="G166">
            <v>0.96499999999999997</v>
          </cell>
          <cell r="H166">
            <v>5.9541504919851751E-4</v>
          </cell>
          <cell r="I166">
            <v>9875.4607301029173</v>
          </cell>
          <cell r="J166">
            <v>0.91</v>
          </cell>
          <cell r="K166">
            <v>5.6147947644627049E-4</v>
          </cell>
          <cell r="L166">
            <v>9879.4397365914974</v>
          </cell>
          <cell r="M166">
            <v>0.92500000000000004</v>
          </cell>
          <cell r="N166">
            <v>5.7073463265142879E-4</v>
          </cell>
          <cell r="O166">
            <v>9877.9091758337563</v>
          </cell>
          <cell r="P166">
            <v>0.66698529411764695</v>
          </cell>
          <cell r="Q166">
            <v>4.1153687224015179E-4</v>
          </cell>
          <cell r="R166">
            <v>9894.9542758317893</v>
          </cell>
          <cell r="S166">
            <v>0.62897058823529406</v>
          </cell>
          <cell r="T166">
            <v>3.8808140283786335E-4</v>
          </cell>
          <cell r="U166">
            <v>9897.6258462190999</v>
          </cell>
          <cell r="V166">
            <v>0.6393382352941176</v>
          </cell>
          <cell r="W166">
            <v>3.9447834903848748E-4</v>
          </cell>
          <cell r="X166">
            <v>9896.5982410451197</v>
          </cell>
          <cell r="Y166">
            <v>0.87814999999999999</v>
          </cell>
          <cell r="Z166">
            <v>5.4182769477065099E-4</v>
          </cell>
          <cell r="AA166">
            <v>9881.3685522452415</v>
          </cell>
          <cell r="AB166">
            <v>0.892625</v>
          </cell>
          <cell r="AC166">
            <v>5.5075892050862878E-4</v>
          </cell>
          <cell r="AD166">
            <v>9879.8912934810487</v>
          </cell>
          <cell r="AE166">
            <v>0.84175000000000011</v>
          </cell>
          <cell r="AF166">
            <v>5.1936851571280024E-4</v>
          </cell>
          <cell r="AG166">
            <v>9883.5733350908922</v>
          </cell>
          <cell r="AH166">
            <v>0.60695661764705877</v>
          </cell>
          <cell r="AI166">
            <v>3.7449855373853817E-4</v>
          </cell>
          <cell r="AJ166">
            <v>9898.9207677556606</v>
          </cell>
          <cell r="AK166">
            <v>0.61696139705882347</v>
          </cell>
          <cell r="AL166">
            <v>3.806716068221404E-4</v>
          </cell>
          <cell r="AM166">
            <v>9897.9290083950327</v>
          </cell>
          <cell r="AN166">
            <v>0.58179779411764698</v>
          </cell>
          <cell r="AO166">
            <v>3.5897529762502362E-4</v>
          </cell>
          <cell r="AP166">
            <v>9900.4008679121143</v>
          </cell>
          <cell r="AQ166">
            <v>0.81228875</v>
          </cell>
          <cell r="AR166">
            <v>5.0119061766285217E-4</v>
          </cell>
          <cell r="AS166">
            <v>9885.3581609400208</v>
          </cell>
          <cell r="AT166">
            <v>0.56143487132352943</v>
          </cell>
          <cell r="AU166">
            <v>3.4641116220814782E-4</v>
          </cell>
          <cell r="AV166">
            <v>9901.5989722580198</v>
          </cell>
        </row>
        <row r="167">
          <cell r="B167">
            <v>31</v>
          </cell>
          <cell r="C167">
            <v>6.4749867963794015E-4</v>
          </cell>
          <cell r="D167">
            <v>0.69460784313725477</v>
          </cell>
          <cell r="E167">
            <v>4.4975766129752993E-4</v>
          </cell>
          <cell r="F167">
            <v>9889.2967919535386</v>
          </cell>
          <cell r="G167">
            <v>0.96499999999999997</v>
          </cell>
          <cell r="H167">
            <v>6.2483622585061223E-4</v>
          </cell>
          <cell r="I167">
            <v>9869.5807321664452</v>
          </cell>
          <cell r="J167">
            <v>0.91</v>
          </cell>
          <cell r="K167">
            <v>5.8922379847052553E-4</v>
          </cell>
          <cell r="L167">
            <v>9873.8926339406135</v>
          </cell>
          <cell r="M167">
            <v>0.92500000000000004</v>
          </cell>
          <cell r="N167">
            <v>5.9893627866509469E-4</v>
          </cell>
          <cell r="O167">
            <v>9872.2715109689216</v>
          </cell>
          <cell r="P167">
            <v>0.6702965686274508</v>
          </cell>
          <cell r="Q167">
            <v>4.3401614315211631E-4</v>
          </cell>
          <cell r="R167">
            <v>9890.8821372981547</v>
          </cell>
          <cell r="S167">
            <v>0.6320931372549019</v>
          </cell>
          <cell r="T167">
            <v>4.0927947178075224E-4</v>
          </cell>
          <cell r="U167">
            <v>9893.7847616959352</v>
          </cell>
          <cell r="V167">
            <v>0.64251225490196073</v>
          </cell>
          <cell r="W167">
            <v>4.1602583670021523E-4</v>
          </cell>
          <cell r="X167">
            <v>9892.6942473098952</v>
          </cell>
          <cell r="Y167">
            <v>0.87814999999999999</v>
          </cell>
          <cell r="Z167">
            <v>5.6860096552405713E-4</v>
          </cell>
          <cell r="AA167">
            <v>9876.0145531013986</v>
          </cell>
          <cell r="AB167">
            <v>0.892625</v>
          </cell>
          <cell r="AC167">
            <v>5.779735089118163E-4</v>
          </cell>
          <cell r="AD167">
            <v>9874.4498552175082</v>
          </cell>
          <cell r="AE167">
            <v>0.84175000000000011</v>
          </cell>
          <cell r="AF167">
            <v>5.4503201358523622E-4</v>
          </cell>
          <cell r="AG167">
            <v>9878.4401182779075</v>
          </cell>
          <cell r="AH167">
            <v>0.60996987745098019</v>
          </cell>
          <cell r="AI167">
            <v>3.9495469026842585E-4</v>
          </cell>
          <cell r="AJ167">
            <v>9895.2136362445635</v>
          </cell>
          <cell r="AK167">
            <v>0.62002432598039203</v>
          </cell>
          <cell r="AL167">
            <v>4.0146493241570761E-4</v>
          </cell>
          <cell r="AM167">
            <v>9894.1611478551968</v>
          </cell>
          <cell r="AN167">
            <v>0.58468615196078433</v>
          </cell>
          <cell r="AO167">
            <v>3.785835113971959E-4</v>
          </cell>
          <cell r="AP167">
            <v>9896.8468685639473</v>
          </cell>
          <cell r="AQ167">
            <v>0.81228875</v>
          </cell>
          <cell r="AR167">
            <v>5.2595589310975286E-4</v>
          </cell>
          <cell r="AS167">
            <v>9880.40371217752</v>
          </cell>
          <cell r="AT167">
            <v>0.5642221366421567</v>
          </cell>
          <cell r="AU167">
            <v>3.6533308849829389E-4</v>
          </cell>
          <cell r="AV167">
            <v>9898.1689478503213</v>
          </cell>
        </row>
        <row r="168">
          <cell r="B168">
            <v>32</v>
          </cell>
          <cell r="C168">
            <v>6.8417432256773734E-4</v>
          </cell>
          <cell r="D168">
            <v>0.69803921568627436</v>
          </cell>
          <cell r="E168">
            <v>4.7758050751787144E-4</v>
          </cell>
          <cell r="F168">
            <v>9884.8490049565135</v>
          </cell>
          <cell r="G168">
            <v>0.96499999999999997</v>
          </cell>
          <cell r="H168">
            <v>6.6022822127786648E-4</v>
          </cell>
          <cell r="I168">
            <v>9863.4138605910302</v>
          </cell>
          <cell r="J168">
            <v>0.91</v>
          </cell>
          <cell r="K168">
            <v>6.2259863353664104E-4</v>
          </cell>
          <cell r="L168">
            <v>9868.0747014171538</v>
          </cell>
          <cell r="M168">
            <v>0.92500000000000004</v>
          </cell>
          <cell r="N168">
            <v>6.3286124837515711E-4</v>
          </cell>
          <cell r="O168">
            <v>9866.3586494081701</v>
          </cell>
          <cell r="P168">
            <v>0.67360784313725475</v>
          </cell>
          <cell r="Q168">
            <v>4.6086518975474596E-4</v>
          </cell>
          <cell r="R168">
            <v>9886.5893347805522</v>
          </cell>
          <cell r="S168">
            <v>0.63521568627450964</v>
          </cell>
          <cell r="T168">
            <v>4.3459826184126299E-4</v>
          </cell>
          <cell r="U168">
            <v>9889.7354386947554</v>
          </cell>
          <cell r="V168">
            <v>0.64568627450980387</v>
          </cell>
          <cell r="W168">
            <v>4.4176196945403115E-4</v>
          </cell>
          <cell r="X168">
            <v>9888.5786309084397</v>
          </cell>
          <cell r="Y168">
            <v>0.87814999999999999</v>
          </cell>
          <cell r="Z168">
            <v>6.0080768136285857E-4</v>
          </cell>
          <cell r="AA168">
            <v>9870.3990416909764</v>
          </cell>
          <cell r="AB168">
            <v>0.892625</v>
          </cell>
          <cell r="AC168">
            <v>6.107111046820265E-4</v>
          </cell>
          <cell r="AD168">
            <v>9868.7426847861134</v>
          </cell>
          <cell r="AE168">
            <v>0.84175000000000011</v>
          </cell>
          <cell r="AF168">
            <v>5.7590373602139304E-4</v>
          </cell>
          <cell r="AG168">
            <v>9873.0560521691605</v>
          </cell>
          <cell r="AH168">
            <v>0.61298313725490183</v>
          </cell>
          <cell r="AI168">
            <v>4.1938732267681882E-4</v>
          </cell>
          <cell r="AJ168">
            <v>9891.3054752077205</v>
          </cell>
          <cell r="AK168">
            <v>0.62308725490196071</v>
          </cell>
          <cell r="AL168">
            <v>4.2630030052314007E-4</v>
          </cell>
          <cell r="AM168">
            <v>9890.1889891186638</v>
          </cell>
          <cell r="AN168">
            <v>0.58757450980392145</v>
          </cell>
          <cell r="AO168">
            <v>4.0200339220316828E-4</v>
          </cell>
          <cell r="AP168">
            <v>9893.1000855246857</v>
          </cell>
          <cell r="AQ168">
            <v>0.81228875</v>
          </cell>
          <cell r="AR168">
            <v>5.5574710526064416E-4</v>
          </cell>
          <cell r="AS168">
            <v>9875.2070556187973</v>
          </cell>
          <cell r="AT168">
            <v>0.5670094019607842</v>
          </cell>
          <cell r="AU168">
            <v>3.8793327347605742E-4</v>
          </cell>
          <cell r="AV168">
            <v>9894.5528192181246</v>
          </cell>
        </row>
        <row r="169">
          <cell r="B169">
            <v>33</v>
          </cell>
          <cell r="C169">
            <v>7.2078750155103602E-4</v>
          </cell>
          <cell r="D169">
            <v>0.70147058823529396</v>
          </cell>
          <cell r="E169">
            <v>5.0561123270565314E-4</v>
          </cell>
          <cell r="F169">
            <v>9880.1281937519889</v>
          </cell>
          <cell r="G169">
            <v>0.96499999999999997</v>
          </cell>
          <cell r="H169">
            <v>6.9555993899674971E-4</v>
          </cell>
          <cell r="I169">
            <v>9856.9017564021251</v>
          </cell>
          <cell r="J169">
            <v>0.91</v>
          </cell>
          <cell r="K169">
            <v>6.5591662641144278E-4</v>
          </cell>
          <cell r="L169">
            <v>9861.9308515924149</v>
          </cell>
          <cell r="M169">
            <v>0.92500000000000004</v>
          </cell>
          <cell r="N169">
            <v>6.6672843893470835E-4</v>
          </cell>
          <cell r="O169">
            <v>9860.1146133563889</v>
          </cell>
          <cell r="P169">
            <v>0.6769191176470587</v>
          </cell>
          <cell r="Q169">
            <v>4.8791483956095525E-4</v>
          </cell>
          <cell r="R169">
            <v>9882.032949910752</v>
          </cell>
          <cell r="S169">
            <v>0.63833823529411748</v>
          </cell>
          <cell r="T169">
            <v>4.6010622176214429E-4</v>
          </cell>
          <cell r="U169">
            <v>9885.4373768630285</v>
          </cell>
          <cell r="V169">
            <v>0.6488602941176469</v>
          </cell>
          <cell r="W169">
            <v>4.676903902527291E-4</v>
          </cell>
          <cell r="X169">
            <v>9884.2102329373483</v>
          </cell>
          <cell r="Y169">
            <v>0.87814999999999999</v>
          </cell>
          <cell r="Z169">
            <v>6.3295954448704225E-4</v>
          </cell>
          <cell r="AA169">
            <v>9864.4688301286114</v>
          </cell>
          <cell r="AB169">
            <v>0.892625</v>
          </cell>
          <cell r="AC169">
            <v>6.4339294357199355E-4</v>
          </cell>
          <cell r="AD169">
            <v>9862.7157340392641</v>
          </cell>
          <cell r="AE169">
            <v>0.84175000000000011</v>
          </cell>
          <cell r="AF169">
            <v>6.0672287943058464E-4</v>
          </cell>
          <cell r="AG169">
            <v>9867.3701223027674</v>
          </cell>
          <cell r="AH169">
            <v>0.61599639705882347</v>
          </cell>
          <cell r="AI169">
            <v>4.4400250400046932E-4</v>
          </cell>
          <cell r="AJ169">
            <v>9887.1571870866956</v>
          </cell>
          <cell r="AK169">
            <v>0.62615018382352927</v>
          </cell>
          <cell r="AL169">
            <v>4.513212265938836E-4</v>
          </cell>
          <cell r="AM169">
            <v>9885.9727985803711</v>
          </cell>
          <cell r="AN169">
            <v>0.59046286764705869</v>
          </cell>
          <cell r="AO169">
            <v>4.2559825512998351E-4</v>
          </cell>
          <cell r="AP169">
            <v>9889.1230257308998</v>
          </cell>
          <cell r="AQ169">
            <v>0.81228875</v>
          </cell>
          <cell r="AR169">
            <v>5.854875786505141E-4</v>
          </cell>
          <cell r="AS169">
            <v>9869.7189378837884</v>
          </cell>
          <cell r="AT169">
            <v>0.56979666727941169</v>
          </cell>
          <cell r="AU169">
            <v>4.1070231620043409E-4</v>
          </cell>
          <cell r="AV169">
            <v>9890.7143929533831</v>
          </cell>
        </row>
        <row r="170">
          <cell r="B170">
            <v>34</v>
          </cell>
          <cell r="C170">
            <v>7.6636331515940025E-4</v>
          </cell>
          <cell r="D170">
            <v>0.70490196078431355</v>
          </cell>
          <cell r="E170">
            <v>5.4021100352902806E-4</v>
          </cell>
          <cell r="F170">
            <v>9875.1326899566557</v>
          </cell>
          <cell r="G170">
            <v>0.96499999999999997</v>
          </cell>
          <cell r="H170">
            <v>7.3954059912882122E-4</v>
          </cell>
          <cell r="I170">
            <v>9850.0456904177445</v>
          </cell>
          <cell r="J170">
            <v>0.91</v>
          </cell>
          <cell r="K170">
            <v>6.9739061679505426E-4</v>
          </cell>
          <cell r="L170">
            <v>9855.462247178335</v>
          </cell>
          <cell r="M170">
            <v>0.92500000000000004</v>
          </cell>
          <cell r="N170">
            <v>7.0888606652244526E-4</v>
          </cell>
          <cell r="O170">
            <v>9853.5405945325092</v>
          </cell>
          <cell r="P170">
            <v>0.68023039215686254</v>
          </cell>
          <cell r="Q170">
            <v>5.2130361840551211E-4</v>
          </cell>
          <cell r="R170">
            <v>9877.2113593894592</v>
          </cell>
          <cell r="S170">
            <v>0.64146078431372533</v>
          </cell>
          <cell r="T170">
            <v>4.9159201321141558E-4</v>
          </cell>
          <cell r="U170">
            <v>9880.8890256210925</v>
          </cell>
          <cell r="V170">
            <v>0.65203431372549003</v>
          </cell>
          <cell r="W170">
            <v>4.9969517826435096E-4</v>
          </cell>
          <cell r="X170">
            <v>9879.5874827961652</v>
          </cell>
          <cell r="Y170">
            <v>0.87814999999999999</v>
          </cell>
          <cell r="Z170">
            <v>6.7298194520722728E-4</v>
          </cell>
          <cell r="AA170">
            <v>9858.2250204312859</v>
          </cell>
          <cell r="AB170">
            <v>0.892625</v>
          </cell>
          <cell r="AC170">
            <v>6.840750541941596E-4</v>
          </cell>
          <cell r="AD170">
            <v>9856.3701323315272</v>
          </cell>
          <cell r="AE170">
            <v>0.84175000000000011</v>
          </cell>
          <cell r="AF170">
            <v>6.4508632053542525E-4</v>
          </cell>
          <cell r="AG170">
            <v>9861.383363089757</v>
          </cell>
          <cell r="AH170">
            <v>0.61900965686274489</v>
          </cell>
          <cell r="AI170">
            <v>4.7438629274901598E-4</v>
          </cell>
          <cell r="AJ170">
            <v>9882.7672645381826</v>
          </cell>
          <cell r="AK170">
            <v>0.62921311274509784</v>
          </cell>
          <cell r="AL170">
            <v>4.8220584702509864E-4</v>
          </cell>
          <cell r="AM170">
            <v>9881.5110492108415</v>
          </cell>
          <cell r="AN170">
            <v>0.59335122549019592</v>
          </cell>
          <cell r="AO170">
            <v>4.5472261222055937E-4</v>
          </cell>
          <cell r="AP170">
            <v>9884.9142322263833</v>
          </cell>
          <cell r="AQ170">
            <v>0.81228875</v>
          </cell>
          <cell r="AR170">
            <v>6.2250829931668528E-4</v>
          </cell>
          <cell r="AS170">
            <v>9863.9403400408864</v>
          </cell>
          <cell r="AT170">
            <v>0.57258393259803908</v>
          </cell>
          <cell r="AU170">
            <v>4.3880732079283982E-4</v>
          </cell>
          <cell r="AV170">
            <v>9886.6522536433204</v>
          </cell>
        </row>
        <row r="171">
          <cell r="B171">
            <v>35</v>
          </cell>
          <cell r="C171">
            <v>8.1407684118470008E-4</v>
          </cell>
          <cell r="D171">
            <v>0.70833333333333315</v>
          </cell>
          <cell r="E171">
            <v>5.7663776250582905E-4</v>
          </cell>
          <cell r="F171">
            <v>9869.7980346162312</v>
          </cell>
          <cell r="G171">
            <v>0.96499999999999997</v>
          </cell>
          <cell r="H171">
            <v>7.8558415174323558E-4</v>
          </cell>
          <cell r="I171">
            <v>9842.761181726406</v>
          </cell>
          <cell r="J171">
            <v>0.91</v>
          </cell>
          <cell r="K171">
            <v>7.4080992547807714E-4</v>
          </cell>
          <cell r="L171">
            <v>9848.5891402829748</v>
          </cell>
          <cell r="M171">
            <v>0.92500000000000004</v>
          </cell>
          <cell r="N171">
            <v>7.5302107809584759E-4</v>
          </cell>
          <cell r="O171">
            <v>9846.5555568991313</v>
          </cell>
          <cell r="P171">
            <v>0.68354166666666649</v>
          </cell>
          <cell r="Q171">
            <v>5.5645544081812503E-4</v>
          </cell>
          <cell r="R171">
            <v>9872.0623333680542</v>
          </cell>
          <cell r="S171">
            <v>0.64458333333333317</v>
          </cell>
          <cell r="T171">
            <v>5.2474036388030446E-4</v>
          </cell>
          <cell r="U171">
            <v>9876.0316594926699</v>
          </cell>
          <cell r="V171">
            <v>0.65520833333333317</v>
          </cell>
          <cell r="W171">
            <v>5.3338993031789195E-4</v>
          </cell>
          <cell r="X171">
            <v>9874.6507005677722</v>
          </cell>
          <cell r="Y171">
            <v>0.87814999999999999</v>
          </cell>
          <cell r="Z171">
            <v>7.1488157808634431E-4</v>
          </cell>
          <cell r="AA171">
            <v>9851.5906129807445</v>
          </cell>
          <cell r="AB171">
            <v>0.892625</v>
          </cell>
          <cell r="AC171">
            <v>7.2666534036249289E-4</v>
          </cell>
          <cell r="AD171">
            <v>9849.6276353990943</v>
          </cell>
          <cell r="AE171">
            <v>0.84175000000000011</v>
          </cell>
          <cell r="AF171">
            <v>6.8524918106722141E-4</v>
          </cell>
          <cell r="AG171">
            <v>9855.0219195806731</v>
          </cell>
          <cell r="AH171">
            <v>0.62202291666666654</v>
          </cell>
          <cell r="AI171">
            <v>5.0637445114449381E-4</v>
          </cell>
          <cell r="AJ171">
            <v>9878.0790152134578</v>
          </cell>
          <cell r="AK171">
            <v>0.63227604166666651</v>
          </cell>
          <cell r="AL171">
            <v>5.1472128275676569E-4</v>
          </cell>
          <cell r="AM171">
            <v>9876.7461268054685</v>
          </cell>
          <cell r="AN171">
            <v>0.59623958333333327</v>
          </cell>
          <cell r="AO171">
            <v>4.8538483658928168E-4</v>
          </cell>
          <cell r="AP171">
            <v>9880.419338205129</v>
          </cell>
          <cell r="AQ171">
            <v>0.81228875</v>
          </cell>
          <cell r="AR171">
            <v>6.612654597298685E-4</v>
          </cell>
          <cell r="AS171">
            <v>9857.7999553152458</v>
          </cell>
          <cell r="AT171">
            <v>0.57537119791666658</v>
          </cell>
          <cell r="AU171">
            <v>4.6839636730865679E-4</v>
          </cell>
          <cell r="AV171">
            <v>9882.3139182562882</v>
          </cell>
        </row>
        <row r="172">
          <cell r="B172">
            <v>36</v>
          </cell>
          <cell r="C172">
            <v>8.7011545659601292E-4</v>
          </cell>
          <cell r="D172">
            <v>0.71176470588235274</v>
          </cell>
          <cell r="E172">
            <v>6.1931747204775015E-4</v>
          </cell>
          <cell r="F172">
            <v>9864.1067363611655</v>
          </cell>
          <cell r="G172">
            <v>0.96499999999999997</v>
          </cell>
          <cell r="H172">
            <v>8.3966141561515244E-4</v>
          </cell>
          <cell r="I172">
            <v>9835.0288645326491</v>
          </cell>
          <cell r="J172">
            <v>0.91</v>
          </cell>
          <cell r="K172">
            <v>7.9180506550237178E-4</v>
          </cell>
          <cell r="L172">
            <v>9841.2932076958969</v>
          </cell>
          <cell r="M172">
            <v>0.92500000000000004</v>
          </cell>
          <cell r="N172">
            <v>8.0485679735131199E-4</v>
          </cell>
          <cell r="O172">
            <v>9839.1408930181442</v>
          </cell>
          <cell r="P172">
            <v>0.68685294117647033</v>
          </cell>
          <cell r="Q172">
            <v>5.9764136052607893E-4</v>
          </cell>
          <cell r="R172">
            <v>9866.5689705705554</v>
          </cell>
          <cell r="S172">
            <v>0.64770588235294102</v>
          </cell>
          <cell r="T172">
            <v>5.6357889956345272E-4</v>
          </cell>
          <cell r="U172">
            <v>9870.8493070459754</v>
          </cell>
          <cell r="V172">
            <v>0.65838235294117631</v>
          </cell>
          <cell r="W172">
            <v>5.7286866164416896E-4</v>
          </cell>
          <cell r="X172">
            <v>9869.3836613186832</v>
          </cell>
          <cell r="Y172">
            <v>0.87814999999999999</v>
          </cell>
          <cell r="Z172">
            <v>7.6409188820978876E-4</v>
          </cell>
          <cell r="AA172">
            <v>9844.5478923366773</v>
          </cell>
          <cell r="AB172">
            <v>0.892625</v>
          </cell>
          <cell r="AC172">
            <v>7.76686809444016E-4</v>
          </cell>
          <cell r="AD172">
            <v>9842.4702523809738</v>
          </cell>
          <cell r="AE172">
            <v>0.84175000000000011</v>
          </cell>
          <cell r="AF172">
            <v>7.3241968558969395E-4</v>
          </cell>
          <cell r="AG172">
            <v>9848.26877388088</v>
          </cell>
          <cell r="AH172">
            <v>0.62503617647058807</v>
          </cell>
          <cell r="AI172">
            <v>5.4385363807873185E-4</v>
          </cell>
          <cell r="AJ172">
            <v>9873.0770083737661</v>
          </cell>
          <cell r="AK172">
            <v>0.63533897058823507</v>
          </cell>
          <cell r="AL172">
            <v>5.5281825848662301E-4</v>
          </cell>
          <cell r="AM172">
            <v>9871.6623553696172</v>
          </cell>
          <cell r="AN172">
            <v>0.5991279411764705</v>
          </cell>
          <cell r="AO172">
            <v>5.2131048209619378E-4</v>
          </cell>
          <cell r="AP172">
            <v>9875.6235324792196</v>
          </cell>
          <cell r="AQ172">
            <v>0.81228875</v>
          </cell>
          <cell r="AR172">
            <v>7.0678499659405458E-4</v>
          </cell>
          <cell r="AS172">
            <v>9851.2813326958694</v>
          </cell>
          <cell r="AT172">
            <v>0.57815846323529396</v>
          </cell>
          <cell r="AU172">
            <v>5.0306461522282701E-4</v>
          </cell>
          <cell r="AV172">
            <v>9877.6850783163736</v>
          </cell>
        </row>
        <row r="173">
          <cell r="B173">
            <v>37</v>
          </cell>
          <cell r="C173">
            <v>9.4633510321388337E-4</v>
          </cell>
          <cell r="D173">
            <v>0.71519607843137234</v>
          </cell>
          <cell r="E173">
            <v>6.7681515470051736E-4</v>
          </cell>
          <cell r="F173">
            <v>9857.9977227131931</v>
          </cell>
          <cell r="G173">
            <v>0.96499999999999997</v>
          </cell>
          <cell r="H173">
            <v>9.1321337460139739E-4</v>
          </cell>
          <cell r="I173">
            <v>9826.7707702736388</v>
          </cell>
          <cell r="J173">
            <v>0.91</v>
          </cell>
          <cell r="K173">
            <v>8.6116494392463386E-4</v>
          </cell>
          <cell r="L173">
            <v>9833.5008218829498</v>
          </cell>
          <cell r="M173">
            <v>0.92500000000000004</v>
          </cell>
          <cell r="N173">
            <v>8.753599704728422E-4</v>
          </cell>
          <cell r="O173">
            <v>9831.2217935903009</v>
          </cell>
          <cell r="P173">
            <v>0.69016421568627428</v>
          </cell>
          <cell r="Q173">
            <v>6.5312662428599927E-4</v>
          </cell>
          <cell r="R173">
            <v>9860.6723008672598</v>
          </cell>
          <cell r="S173">
            <v>0.65082843137254887</v>
          </cell>
          <cell r="T173">
            <v>6.1590179077747082E-4</v>
          </cell>
          <cell r="U173">
            <v>9865.2863046557541</v>
          </cell>
          <cell r="V173">
            <v>0.66155637254901944</v>
          </cell>
          <cell r="W173">
            <v>6.2605401809797865E-4</v>
          </cell>
          <cell r="X173">
            <v>9863.7298007093705</v>
          </cell>
          <cell r="Y173">
            <v>0.87814999999999999</v>
          </cell>
          <cell r="Z173">
            <v>8.3102417088727165E-4</v>
          </cell>
          <cell r="AA173">
            <v>9837.0257531490497</v>
          </cell>
          <cell r="AB173">
            <v>0.892625</v>
          </cell>
          <cell r="AC173">
            <v>8.4472237150629264E-4</v>
          </cell>
          <cell r="AD173">
            <v>9834.8257355636051</v>
          </cell>
          <cell r="AE173">
            <v>0.84175000000000011</v>
          </cell>
          <cell r="AF173">
            <v>7.9657757313028642E-4</v>
          </cell>
          <cell r="AG173">
            <v>9841.055707961912</v>
          </cell>
          <cell r="AH173">
            <v>0.6280494362745096</v>
          </cell>
          <cell r="AI173">
            <v>5.943452281002593E-4</v>
          </cell>
          <cell r="AJ173">
            <v>9867.7074995237308</v>
          </cell>
          <cell r="AK173">
            <v>0.63840189950980375</v>
          </cell>
          <cell r="AL173">
            <v>6.0414212746454934E-4</v>
          </cell>
          <cell r="AM173">
            <v>9866.2051201779541</v>
          </cell>
          <cell r="AN173">
            <v>0.60201629901960774</v>
          </cell>
          <cell r="AO173">
            <v>5.697091564691606E-4</v>
          </cell>
          <cell r="AP173">
            <v>9870.4752664145017</v>
          </cell>
          <cell r="AQ173">
            <v>0.81228875</v>
          </cell>
          <cell r="AR173">
            <v>7.6869735807072632E-4</v>
          </cell>
          <cell r="AS173">
            <v>9844.3185948526934</v>
          </cell>
          <cell r="AT173">
            <v>0.58094572855392146</v>
          </cell>
          <cell r="AU173">
            <v>5.497693359927399E-4</v>
          </cell>
          <cell r="AV173">
            <v>9872.7159644731582</v>
          </cell>
        </row>
        <row r="174">
          <cell r="B174">
            <v>38</v>
          </cell>
          <cell r="C174">
            <v>1.0350296525766902E-3</v>
          </cell>
          <cell r="D174">
            <v>0.71862745098039194</v>
          </cell>
          <cell r="E174">
            <v>7.4380072092030758E-4</v>
          </cell>
          <cell r="F174">
            <v>9851.3256804594566</v>
          </cell>
          <cell r="G174">
            <v>0.96499999999999997</v>
          </cell>
          <cell r="H174">
            <v>9.9880361473650599E-4</v>
          </cell>
          <cell r="I174">
            <v>9817.7968317770828</v>
          </cell>
          <cell r="J174">
            <v>0.91</v>
          </cell>
          <cell r="K174">
            <v>9.418769838447881E-4</v>
          </cell>
          <cell r="L174">
            <v>9825.0325556990902</v>
          </cell>
          <cell r="M174">
            <v>0.92500000000000004</v>
          </cell>
          <cell r="N174">
            <v>9.5740242863343852E-4</v>
          </cell>
          <cell r="O174">
            <v>9822.6159355713517</v>
          </cell>
          <cell r="P174">
            <v>0.69347549019607824</v>
          </cell>
          <cell r="Q174">
            <v>7.1776769568809677E-4</v>
          </cell>
          <cell r="R174">
            <v>9854.232033254204</v>
          </cell>
          <cell r="S174">
            <v>0.65395098039215671</v>
          </cell>
          <cell r="T174">
            <v>6.7685865603747989E-4</v>
          </cell>
          <cell r="U174">
            <v>9859.2102571541855</v>
          </cell>
          <cell r="V174">
            <v>0.66473039215686258</v>
          </cell>
          <cell r="W174">
            <v>6.8801566685128452E-4</v>
          </cell>
          <cell r="X174">
            <v>9857.5545730342037</v>
          </cell>
          <cell r="Y174">
            <v>0.87814999999999999</v>
          </cell>
          <cell r="Z174">
            <v>9.0891128941022049E-4</v>
          </cell>
          <cell r="AA174">
            <v>9828.8509469785422</v>
          </cell>
          <cell r="AB174">
            <v>0.892625</v>
          </cell>
          <cell r="AC174">
            <v>9.2389334363126804E-4</v>
          </cell>
          <cell r="AD174">
            <v>9826.5180382449089</v>
          </cell>
          <cell r="AE174">
            <v>0.84175000000000011</v>
          </cell>
          <cell r="AF174">
            <v>8.7123621005642912E-4</v>
          </cell>
          <cell r="AG174">
            <v>9833.2165436890227</v>
          </cell>
          <cell r="AH174">
            <v>0.63106269607843124</v>
          </cell>
          <cell r="AI174">
            <v>6.5316860307616808E-4</v>
          </cell>
          <cell r="AJ174">
            <v>9861.8426746590994</v>
          </cell>
          <cell r="AK174">
            <v>0.64146482843137242</v>
          </cell>
          <cell r="AL174">
            <v>6.6393511851148962E-4</v>
          </cell>
          <cell r="AM174">
            <v>9860.2445300266481</v>
          </cell>
          <cell r="AN174">
            <v>0.60490465686274497</v>
          </cell>
          <cell r="AO174">
            <v>6.2609425683466887E-4</v>
          </cell>
          <cell r="AP174">
            <v>9864.8519662765229</v>
          </cell>
          <cell r="AQ174">
            <v>0.81228875</v>
          </cell>
          <cell r="AR174">
            <v>8.40742942704454E-4</v>
          </cell>
          <cell r="AS174">
            <v>9836.7512931568235</v>
          </cell>
          <cell r="AT174">
            <v>0.58373299387254896</v>
          </cell>
          <cell r="AU174">
            <v>6.0418095784545557E-4</v>
          </cell>
          <cell r="AV174">
            <v>9867.2882479729251</v>
          </cell>
        </row>
        <row r="175">
          <cell r="B175">
            <v>39</v>
          </cell>
          <cell r="C175">
            <v>1.1261494550027101E-3</v>
          </cell>
          <cell r="D175">
            <v>0.72205882352941153</v>
          </cell>
          <cell r="E175">
            <v>8.1314615059754479E-4</v>
          </cell>
          <cell r="F175">
            <v>9843.9982573163106</v>
          </cell>
          <cell r="G175">
            <v>0.96499999999999997</v>
          </cell>
          <cell r="H175">
            <v>1.0867342240776152E-3</v>
          </cell>
          <cell r="I175">
            <v>9807.9907808127555</v>
          </cell>
          <cell r="J175">
            <v>0.91</v>
          </cell>
          <cell r="K175">
            <v>1.0247960040524662E-3</v>
          </cell>
          <cell r="L175">
            <v>9815.7785836693511</v>
          </cell>
          <cell r="M175">
            <v>0.92500000000000004</v>
          </cell>
          <cell r="N175">
            <v>1.041688245877507E-3</v>
          </cell>
          <cell r="O175">
            <v>9813.211739219103</v>
          </cell>
          <cell r="P175">
            <v>0.69678676470588208</v>
          </cell>
          <cell r="Q175">
            <v>7.8468603532663066E-4</v>
          </cell>
          <cell r="R175">
            <v>9847.1589838349191</v>
          </cell>
          <cell r="S175">
            <v>0.65707352941176456</v>
          </cell>
          <cell r="T175">
            <v>7.3996299704376584E-4</v>
          </cell>
          <cell r="U175">
            <v>9852.5369653499365</v>
          </cell>
          <cell r="V175">
            <v>0.66790441176470572</v>
          </cell>
          <cell r="W175">
            <v>7.5216018930272907E-4</v>
          </cell>
          <cell r="X175">
            <v>9850.7724210511151</v>
          </cell>
          <cell r="Y175">
            <v>0.87814999999999999</v>
          </cell>
          <cell r="Z175">
            <v>9.8892814391062997E-4</v>
          </cell>
          <cell r="AA175">
            <v>9819.9173933909042</v>
          </cell>
          <cell r="AB175">
            <v>0.892625</v>
          </cell>
          <cell r="AC175">
            <v>1.0052291572717942E-3</v>
          </cell>
          <cell r="AD175">
            <v>9817.4393836383024</v>
          </cell>
          <cell r="AE175">
            <v>0.84175000000000011</v>
          </cell>
          <cell r="AF175">
            <v>9.4793630374853134E-4</v>
          </cell>
          <cell r="AG175">
            <v>9824.649489374835</v>
          </cell>
          <cell r="AH175">
            <v>0.63407595588235266</v>
          </cell>
          <cell r="AI175">
            <v>7.1406429214723385E-4</v>
          </cell>
          <cell r="AJ175">
            <v>9855.4012286555353</v>
          </cell>
          <cell r="AK175">
            <v>0.64452775735294099</v>
          </cell>
          <cell r="AL175">
            <v>7.258345826771335E-4</v>
          </cell>
          <cell r="AM175">
            <v>9853.6979674060531</v>
          </cell>
          <cell r="AN175">
            <v>0.60779301470588221</v>
          </cell>
          <cell r="AO175">
            <v>6.8446577226548343E-4</v>
          </cell>
          <cell r="AP175">
            <v>9858.6756391159124</v>
          </cell>
          <cell r="AQ175">
            <v>0.81228875</v>
          </cell>
          <cell r="AR175">
            <v>9.1475853311733261E-4</v>
          </cell>
          <cell r="AS175">
            <v>9828.4811139279627</v>
          </cell>
          <cell r="AT175">
            <v>0.58652025919117623</v>
          </cell>
          <cell r="AU175">
            <v>6.6050947023619134E-4</v>
          </cell>
          <cell r="AV175">
            <v>9861.3266203079274</v>
          </cell>
        </row>
        <row r="176">
          <cell r="B176">
            <v>40</v>
          </cell>
          <cell r="C176">
            <v>1.2212132619844869E-3</v>
          </cell>
          <cell r="D176">
            <v>0.72549019607843113</v>
          </cell>
          <cell r="E176">
            <v>8.8597824889070594E-4</v>
          </cell>
          <cell r="F176">
            <v>9835.9936480268843</v>
          </cell>
          <cell r="G176">
            <v>0.96499999999999997</v>
          </cell>
          <cell r="H176">
            <v>1.1784707978150298E-3</v>
          </cell>
          <cell r="I176">
            <v>9797.3321015618094</v>
          </cell>
          <cell r="J176">
            <v>0.92</v>
          </cell>
          <cell r="K176">
            <v>1.1235162010257279E-3</v>
          </cell>
          <cell r="L176">
            <v>9805.7194130001426</v>
          </cell>
          <cell r="M176">
            <v>0.92500000000000004</v>
          </cell>
          <cell r="N176">
            <v>1.1296222673356504E-3</v>
          </cell>
          <cell r="O176">
            <v>9802.9894318960523</v>
          </cell>
          <cell r="P176">
            <v>0.70009803921568603</v>
          </cell>
          <cell r="Q176">
            <v>8.5496901017953117E-4</v>
          </cell>
          <cell r="R176">
            <v>9839.4320556926632</v>
          </cell>
          <cell r="S176">
            <v>0.66745098039215667</v>
          </cell>
          <cell r="T176">
            <v>8.1509998897944945E-4</v>
          </cell>
          <cell r="U176">
            <v>9845.2464525685718</v>
          </cell>
          <cell r="V176">
            <v>0.67107843137254886</v>
          </cell>
          <cell r="W176">
            <v>8.1952988022390304E-4</v>
          </cell>
          <cell r="X176">
            <v>9843.3630622021192</v>
          </cell>
          <cell r="Y176">
            <v>0.88780000000000003</v>
          </cell>
          <cell r="Z176">
            <v>1.0841931339898275E-3</v>
          </cell>
          <cell r="AA176">
            <v>9810.2062007097029</v>
          </cell>
          <cell r="AB176">
            <v>0.892625</v>
          </cell>
          <cell r="AC176">
            <v>1.0900854879789027E-3</v>
          </cell>
          <cell r="AD176">
            <v>9807.5706073201218</v>
          </cell>
          <cell r="AE176">
            <v>0.85100000000000009</v>
          </cell>
          <cell r="AF176">
            <v>1.0392524859487984E-3</v>
          </cell>
          <cell r="AG176">
            <v>9815.3363474522521</v>
          </cell>
          <cell r="AH176">
            <v>0.64409019607843121</v>
          </cell>
          <cell r="AI176">
            <v>7.8657148936516874E-4</v>
          </cell>
          <cell r="AJ176">
            <v>9848.3638385533686</v>
          </cell>
          <cell r="AK176">
            <v>0.64759068627450966</v>
          </cell>
          <cell r="AL176">
            <v>7.9084633441606645E-4</v>
          </cell>
          <cell r="AM176">
            <v>9846.5458126540543</v>
          </cell>
          <cell r="AN176">
            <v>0.61739215686274496</v>
          </cell>
          <cell r="AO176">
            <v>7.5396748980599082E-4</v>
          </cell>
          <cell r="AP176">
            <v>9851.9277130810697</v>
          </cell>
          <cell r="AQ176">
            <v>0.82121500000000003</v>
          </cell>
          <cell r="AR176">
            <v>1.0028786489405905E-3</v>
          </cell>
          <cell r="AS176">
            <v>9819.4904269614144</v>
          </cell>
          <cell r="AT176">
            <v>0.59578343137254886</v>
          </cell>
          <cell r="AU176">
            <v>7.2757862766278112E-4</v>
          </cell>
          <cell r="AV176">
            <v>9854.8131206861217</v>
          </cell>
        </row>
        <row r="177">
          <cell r="B177">
            <v>41</v>
          </cell>
          <cell r="C177">
            <v>1.3320145513960671E-3</v>
          </cell>
          <cell r="D177">
            <v>0.72892156862745072</v>
          </cell>
          <cell r="E177">
            <v>9.7093413623821137E-4</v>
          </cell>
          <cell r="F177">
            <v>9827.2791715985059</v>
          </cell>
          <cell r="G177">
            <v>0.96499999999999997</v>
          </cell>
          <cell r="H177">
            <v>1.2853940420972047E-3</v>
          </cell>
          <cell r="I177">
            <v>9785.7862317836225</v>
          </cell>
          <cell r="J177">
            <v>0.92</v>
          </cell>
          <cell r="K177">
            <v>1.2254533872843817E-3</v>
          </cell>
          <cell r="L177">
            <v>9794.7025283769253</v>
          </cell>
          <cell r="M177">
            <v>0.92500000000000004</v>
          </cell>
          <cell r="N177">
            <v>1.2321134600413622E-3</v>
          </cell>
          <cell r="O177">
            <v>9791.9157567473267</v>
          </cell>
          <cell r="P177">
            <v>0.70340931372548987</v>
          </cell>
          <cell r="Q177">
            <v>9.3695144146987378E-4</v>
          </cell>
          <cell r="R177">
            <v>9831.0196462072781</v>
          </cell>
          <cell r="S177">
            <v>0.67060784313725474</v>
          </cell>
          <cell r="T177">
            <v>8.9325940533915447E-4</v>
          </cell>
          <cell r="U177">
            <v>9837.2215922935829</v>
          </cell>
          <cell r="V177">
            <v>0.67425245098039199</v>
          </cell>
          <cell r="W177">
            <v>8.981140760203456E-4</v>
          </cell>
          <cell r="X177">
            <v>9835.2961320507511</v>
          </cell>
          <cell r="Y177">
            <v>0.88780000000000003</v>
          </cell>
          <cell r="Z177">
            <v>1.1825625187294284E-3</v>
          </cell>
          <cell r="AA177">
            <v>9799.5700425038704</v>
          </cell>
          <cell r="AB177">
            <v>0.892625</v>
          </cell>
          <cell r="AC177">
            <v>1.1889894889399145E-3</v>
          </cell>
          <cell r="AD177">
            <v>9796.8795169287532</v>
          </cell>
          <cell r="AE177">
            <v>0.85100000000000009</v>
          </cell>
          <cell r="AF177">
            <v>1.1335443832380533E-3</v>
          </cell>
          <cell r="AG177">
            <v>9805.1357347527392</v>
          </cell>
          <cell r="AH177">
            <v>0.64713656862745073</v>
          </cell>
          <cell r="AI177">
            <v>8.6199532615228395E-4</v>
          </cell>
          <cell r="AJ177">
            <v>9840.6173963410674</v>
          </cell>
          <cell r="AK177">
            <v>0.65065361519607812</v>
          </cell>
          <cell r="AL177">
            <v>8.6668008335963331E-4</v>
          </cell>
          <cell r="AM177">
            <v>9838.7587079914574</v>
          </cell>
          <cell r="AN177">
            <v>0.62031225490196062</v>
          </cell>
          <cell r="AO177">
            <v>8.2626494993871791E-4</v>
          </cell>
          <cell r="AP177">
            <v>9844.4996798734883</v>
          </cell>
          <cell r="AQ177">
            <v>0.82121500000000003</v>
          </cell>
          <cell r="AR177">
            <v>1.0938703298247214E-3</v>
          </cell>
          <cell r="AS177">
            <v>9809.6426696687395</v>
          </cell>
          <cell r="AT177">
            <v>0.59860132598039195</v>
          </cell>
          <cell r="AU177">
            <v>7.9734567669086272E-4</v>
          </cell>
          <cell r="AV177">
            <v>9847.6429692798993</v>
          </cell>
        </row>
        <row r="178">
          <cell r="B178">
            <v>42</v>
          </cell>
          <cell r="C178">
            <v>1.4420156828153148E-3</v>
          </cell>
          <cell r="D178">
            <v>0.73235294117647032</v>
          </cell>
          <cell r="E178">
            <v>1.0560644265323919E-3</v>
          </cell>
          <cell r="F178">
            <v>9817.7375307844577</v>
          </cell>
          <cell r="G178">
            <v>0.96499999999999997</v>
          </cell>
          <cell r="H178">
            <v>1.3915451339167786E-3</v>
          </cell>
          <cell r="I178">
            <v>9773.207640464052</v>
          </cell>
          <cell r="J178">
            <v>0.92</v>
          </cell>
          <cell r="K178">
            <v>1.3266544281900895E-3</v>
          </cell>
          <cell r="L178">
            <v>9782.6995769860823</v>
          </cell>
          <cell r="M178">
            <v>0.92500000000000004</v>
          </cell>
          <cell r="N178">
            <v>1.3338645066041663E-3</v>
          </cell>
          <cell r="O178">
            <v>9779.8510055438474</v>
          </cell>
          <cell r="P178">
            <v>0.70672058823529382</v>
          </cell>
          <cell r="Q178">
            <v>1.0191021716037581E-3</v>
          </cell>
          <cell r="R178">
            <v>9821.8084581786461</v>
          </cell>
          <cell r="S178">
            <v>0.67376470588235271</v>
          </cell>
          <cell r="T178">
            <v>9.7157927240980053E-4</v>
          </cell>
          <cell r="U178">
            <v>9828.4344015838615</v>
          </cell>
          <cell r="V178">
            <v>0.67742647058823513</v>
          </cell>
          <cell r="W178">
            <v>9.7685959454246263E-4</v>
          </cell>
          <cell r="X178">
            <v>9826.4629141527275</v>
          </cell>
          <cell r="Y178">
            <v>0.88780000000000003</v>
          </cell>
          <cell r="Z178">
            <v>1.2802215232034365E-3</v>
          </cell>
          <cell r="AA178">
            <v>9787.9814382719414</v>
          </cell>
          <cell r="AB178">
            <v>0.892625</v>
          </cell>
          <cell r="AC178">
            <v>1.2871792488730203E-3</v>
          </cell>
          <cell r="AD178">
            <v>9785.2311301587142</v>
          </cell>
          <cell r="AE178">
            <v>0.85100000000000009</v>
          </cell>
          <cell r="AF178">
            <v>1.2271553460758331E-3</v>
          </cell>
          <cell r="AG178">
            <v>9794.021178213723</v>
          </cell>
          <cell r="AH178">
            <v>0.65018294117647035</v>
          </cell>
          <cell r="AI178">
            <v>9.3757399787545753E-4</v>
          </cell>
          <cell r="AJ178">
            <v>9832.134830138968</v>
          </cell>
          <cell r="AK178">
            <v>0.65371654411764679</v>
          </cell>
          <cell r="AL178">
            <v>9.4266950873347628E-4</v>
          </cell>
          <cell r="AM178">
            <v>9830.2316517742602</v>
          </cell>
          <cell r="AN178">
            <v>0.62323235294117629</v>
          </cell>
          <cell r="AO178">
            <v>8.9871082697906557E-4</v>
          </cell>
          <cell r="AP178">
            <v>9836.3655148383259</v>
          </cell>
          <cell r="AQ178">
            <v>0.82121500000000003</v>
          </cell>
          <cell r="AR178">
            <v>1.1842049089631787E-3</v>
          </cell>
          <cell r="AS178">
            <v>9798.9121926062053</v>
          </cell>
          <cell r="AT178">
            <v>0.60141922058823516</v>
          </cell>
          <cell r="AU178">
            <v>8.6725594803479828E-4</v>
          </cell>
          <cell r="AV178">
            <v>9839.7909937327495</v>
          </cell>
        </row>
        <row r="179">
          <cell r="B179">
            <v>43</v>
          </cell>
          <cell r="C179">
            <v>1.5674667560180884E-3</v>
          </cell>
          <cell r="D179">
            <v>0.73578431372548991</v>
          </cell>
          <cell r="E179">
            <v>1.1533174513642891E-3</v>
          </cell>
          <cell r="F179">
            <v>9807.3693674291644</v>
          </cell>
          <cell r="G179">
            <v>0.96499999999999997</v>
          </cell>
          <cell r="H179">
            <v>1.5126054195574552E-3</v>
          </cell>
          <cell r="I179">
            <v>9759.6077809292055</v>
          </cell>
          <cell r="J179">
            <v>0.92</v>
          </cell>
          <cell r="K179">
            <v>1.4420694155366414E-3</v>
          </cell>
          <cell r="L179">
            <v>9769.7213152726199</v>
          </cell>
          <cell r="M179">
            <v>0.92500000000000004</v>
          </cell>
          <cell r="N179">
            <v>1.4499067493167319E-3</v>
          </cell>
          <cell r="O179">
            <v>9766.8060094076754</v>
          </cell>
          <cell r="P179">
            <v>0.71003186274509777</v>
          </cell>
          <cell r="Q179">
            <v>1.112951340566539E-3</v>
          </cell>
          <cell r="R179">
            <v>9811.7990318498396</v>
          </cell>
          <cell r="S179">
            <v>0.67692156862745079</v>
          </cell>
          <cell r="T179">
            <v>1.061052055255146E-3</v>
          </cell>
          <cell r="U179">
            <v>9818.8852984390433</v>
          </cell>
          <cell r="V179">
            <v>0.68060049019607816</v>
          </cell>
          <cell r="W179">
            <v>1.0668186425119674E-3</v>
          </cell>
          <cell r="X179">
            <v>9816.863839574622</v>
          </cell>
          <cell r="Y179">
            <v>0.88780000000000003</v>
          </cell>
          <cell r="Z179">
            <v>1.3915969859928589E-3</v>
          </cell>
          <cell r="AA179">
            <v>9775.4506537659508</v>
          </cell>
          <cell r="AB179">
            <v>0.892625</v>
          </cell>
          <cell r="AC179">
            <v>1.3991600130906462E-3</v>
          </cell>
          <cell r="AD179">
            <v>9772.635783702548</v>
          </cell>
          <cell r="AE179">
            <v>0.85100000000000009</v>
          </cell>
          <cell r="AF179">
            <v>1.3339142093713933E-3</v>
          </cell>
          <cell r="AG179">
            <v>9782.0023927652983</v>
          </cell>
          <cell r="AH179">
            <v>0.65322931372548998</v>
          </cell>
          <cell r="AI179">
            <v>1.0239152333212159E-3</v>
          </cell>
          <cell r="AJ179">
            <v>9822.9164761786251</v>
          </cell>
          <cell r="AK179">
            <v>0.65677947303921547</v>
          </cell>
          <cell r="AL179">
            <v>1.0294799900240487E-3</v>
          </cell>
          <cell r="AM179">
            <v>9820.9649921323453</v>
          </cell>
          <cell r="AN179">
            <v>0.62615245098039196</v>
          </cell>
          <cell r="AO179">
            <v>9.8147315111101006E-4</v>
          </cell>
          <cell r="AP179">
            <v>9827.5254666520159</v>
          </cell>
          <cell r="AQ179">
            <v>0.82121500000000003</v>
          </cell>
          <cell r="AR179">
            <v>1.2872272120433945E-3</v>
          </cell>
          <cell r="AS179">
            <v>9787.3082726852208</v>
          </cell>
          <cell r="AT179">
            <v>0.60423711519607826</v>
          </cell>
          <cell r="AU179">
            <v>9.4712159082212483E-4</v>
          </cell>
          <cell r="AV179">
            <v>9831.2573764660156</v>
          </cell>
        </row>
        <row r="180">
          <cell r="B180">
            <v>44</v>
          </cell>
          <cell r="C180">
            <v>1.702530398628087E-3</v>
          </cell>
          <cell r="D180">
            <v>0.73921568627450951</v>
          </cell>
          <cell r="E180">
            <v>1.2585371770250755E-3</v>
          </cell>
          <cell r="F180">
            <v>9796.0583571857333</v>
          </cell>
          <cell r="G180">
            <v>0.96499999999999997</v>
          </cell>
          <cell r="H180">
            <v>1.6429418346761038E-3</v>
          </cell>
          <cell r="I180">
            <v>9744.8453453070179</v>
          </cell>
          <cell r="J180">
            <v>0.92</v>
          </cell>
          <cell r="K180">
            <v>1.5663279667378401E-3</v>
          </cell>
          <cell r="L180">
            <v>9755.6326989655499</v>
          </cell>
          <cell r="M180">
            <v>0.92500000000000004</v>
          </cell>
          <cell r="N180">
            <v>1.5748406187309806E-3</v>
          </cell>
          <cell r="O180">
            <v>9752.6450514553671</v>
          </cell>
          <cell r="P180">
            <v>0.71334313725490162</v>
          </cell>
          <cell r="Q180">
            <v>1.2144883758291977E-3</v>
          </cell>
          <cell r="R180">
            <v>9800.8789769639734</v>
          </cell>
          <cell r="S180">
            <v>0.68007843137254875</v>
          </cell>
          <cell r="T180">
            <v>1.1578542028630695E-3</v>
          </cell>
          <cell r="U180">
            <v>9808.4669500128202</v>
          </cell>
          <cell r="V180">
            <v>0.68377450980392129</v>
          </cell>
          <cell r="W180">
            <v>1.1641468887481948E-3</v>
          </cell>
          <cell r="X180">
            <v>9806.3910262195623</v>
          </cell>
          <cell r="Y180">
            <v>0.88780000000000003</v>
          </cell>
          <cell r="Z180">
            <v>1.5115064879020156E-3</v>
          </cell>
          <cell r="AA180">
            <v>9761.8471660994473</v>
          </cell>
          <cell r="AB180">
            <v>0.892625</v>
          </cell>
          <cell r="AC180">
            <v>1.5197211970753961E-3</v>
          </cell>
          <cell r="AD180">
            <v>9758.9623024914927</v>
          </cell>
          <cell r="AE180">
            <v>0.85100000000000009</v>
          </cell>
          <cell r="AF180">
            <v>1.4488533692325022E-3</v>
          </cell>
          <cell r="AG180">
            <v>9768.9540407774839</v>
          </cell>
          <cell r="AH180">
            <v>0.6562756862745095</v>
          </cell>
          <cell r="AI180">
            <v>1.1173293057628621E-3</v>
          </cell>
          <cell r="AJ180">
            <v>9812.858642363024</v>
          </cell>
          <cell r="AK180">
            <v>0.65984240196078403</v>
          </cell>
          <cell r="AL180">
            <v>1.123401747642008E-3</v>
          </cell>
          <cell r="AM180">
            <v>9810.8545051902183</v>
          </cell>
          <cell r="AN180">
            <v>0.62907254901960763</v>
          </cell>
          <cell r="AO180">
            <v>1.0710151376483394E-3</v>
          </cell>
          <cell r="AP180">
            <v>9817.8800142646378</v>
          </cell>
          <cell r="AQ180">
            <v>0.82121500000000003</v>
          </cell>
          <cell r="AR180">
            <v>1.3981435013093646E-3</v>
          </cell>
          <cell r="AS180">
            <v>9774.7097831439623</v>
          </cell>
          <cell r="AT180">
            <v>0.60705500980392135</v>
          </cell>
          <cell r="AU180">
            <v>1.0335296078306474E-3</v>
          </cell>
          <cell r="AV180">
            <v>9821.9459803398349</v>
          </cell>
        </row>
        <row r="181">
          <cell r="B181">
            <v>45</v>
          </cell>
          <cell r="C181">
            <v>1.8497875981082987E-3</v>
          </cell>
          <cell r="D181">
            <v>0.7426470588235291</v>
          </cell>
          <cell r="E181">
            <v>1.3737393191833682E-3</v>
          </cell>
          <cell r="F181">
            <v>9783.7296535549085</v>
          </cell>
          <cell r="G181">
            <v>0.96499999999999997</v>
          </cell>
          <cell r="H181">
            <v>1.7850450321745081E-3</v>
          </cell>
          <cell r="I181">
            <v>9728.8351312167651</v>
          </cell>
          <cell r="J181">
            <v>0.92</v>
          </cell>
          <cell r="K181">
            <v>1.7018045902596349E-3</v>
          </cell>
          <cell r="L181">
            <v>9740.3521786359379</v>
          </cell>
          <cell r="M181">
            <v>0.92500000000000004</v>
          </cell>
          <cell r="N181">
            <v>1.7110535282501764E-3</v>
          </cell>
          <cell r="O181">
            <v>9737.2861898882693</v>
          </cell>
          <cell r="P181">
            <v>0.71665441176470557</v>
          </cell>
          <cell r="Q181">
            <v>1.3256584430119504E-3</v>
          </cell>
          <cell r="R181">
            <v>9788.9759233735422</v>
          </cell>
          <cell r="S181">
            <v>0.68323529411764683</v>
          </cell>
          <cell r="T181">
            <v>1.263840173648699E-3</v>
          </cell>
          <cell r="U181">
            <v>9797.110175331105</v>
          </cell>
          <cell r="V181">
            <v>0.68694852941176443</v>
          </cell>
          <cell r="W181">
            <v>1.2707088702446157E-3</v>
          </cell>
          <cell r="X181">
            <v>9794.9749466165395</v>
          </cell>
          <cell r="Y181">
            <v>0.88780000000000003</v>
          </cell>
          <cell r="Z181">
            <v>1.6422414296005476E-3</v>
          </cell>
          <cell r="AA181">
            <v>9747.0920707739806</v>
          </cell>
          <cell r="AB181">
            <v>0.892625</v>
          </cell>
          <cell r="AC181">
            <v>1.6511666547614201E-3</v>
          </cell>
          <cell r="AD181">
            <v>9744.1314006189368</v>
          </cell>
          <cell r="AE181">
            <v>0.85100000000000009</v>
          </cell>
          <cell r="AF181">
            <v>1.5741692459901623E-3</v>
          </cell>
          <cell r="AG181">
            <v>9754.8002588016261</v>
          </cell>
          <cell r="AH181">
            <v>0.65932205882352912</v>
          </cell>
          <cell r="AI181">
            <v>1.2196057675709943E-3</v>
          </cell>
          <cell r="AJ181">
            <v>9801.894447828603</v>
          </cell>
          <cell r="AK181">
            <v>0.66290533088235271</v>
          </cell>
          <cell r="AL181">
            <v>1.2262340597860542E-3</v>
          </cell>
          <cell r="AM181">
            <v>9799.8329740932259</v>
          </cell>
          <cell r="AN181">
            <v>0.6319926470588233</v>
          </cell>
          <cell r="AO181">
            <v>1.1690521606250465E-3</v>
          </cell>
          <cell r="AP181">
            <v>9807.3649161497451</v>
          </cell>
          <cell r="AQ181">
            <v>0.82121500000000003</v>
          </cell>
          <cell r="AR181">
            <v>1.5190733223805065E-3</v>
          </cell>
          <cell r="AS181">
            <v>9761.0433361834748</v>
          </cell>
          <cell r="AT181">
            <v>0.60987290441176445</v>
          </cell>
          <cell r="AU181">
            <v>1.1281353350031697E-3</v>
          </cell>
          <cell r="AV181">
            <v>9811.7947083626404</v>
          </cell>
        </row>
        <row r="182">
          <cell r="B182">
            <v>46</v>
          </cell>
          <cell r="C182">
            <v>2.0066449774526277E-3</v>
          </cell>
          <cell r="D182">
            <v>0.7460784313725487</v>
          </cell>
          <cell r="E182">
            <v>1.4971145370994599E-3</v>
          </cell>
          <cell r="F182">
            <v>9770.28935944156</v>
          </cell>
          <cell r="G182">
            <v>0.96499999999999997</v>
          </cell>
          <cell r="H182">
            <v>1.9364124032417857E-3</v>
          </cell>
          <cell r="I182">
            <v>9711.4687223969413</v>
          </cell>
          <cell r="J182">
            <v>0.92</v>
          </cell>
          <cell r="K182">
            <v>1.8461133792564174E-3</v>
          </cell>
          <cell r="L182">
            <v>9723.7760025875905</v>
          </cell>
          <cell r="M182">
            <v>0.92500000000000004</v>
          </cell>
          <cell r="N182">
            <v>1.8561466041436808E-3</v>
          </cell>
          <cell r="O182">
            <v>9720.6251719974789</v>
          </cell>
          <cell r="P182">
            <v>0.71996568627450952</v>
          </cell>
          <cell r="Q182">
            <v>1.4447155283009788E-3</v>
          </cell>
          <cell r="R182">
            <v>9775.9990847922818</v>
          </cell>
          <cell r="S182">
            <v>0.6863921568627448</v>
          </cell>
          <cell r="T182">
            <v>1.377345374131503E-3</v>
          </cell>
          <cell r="U182">
            <v>9784.7281939058594</v>
          </cell>
          <cell r="V182">
            <v>0.69012254901960757</v>
          </cell>
          <cell r="W182">
            <v>1.3848309468170003E-3</v>
          </cell>
          <cell r="X182">
            <v>9782.5283850680498</v>
          </cell>
          <cell r="Y182">
            <v>0.88780000000000003</v>
          </cell>
          <cell r="Z182">
            <v>1.7814994109824429E-3</v>
          </cell>
          <cell r="AA182">
            <v>9731.0849923572241</v>
          </cell>
          <cell r="AB182">
            <v>0.892625</v>
          </cell>
          <cell r="AC182">
            <v>1.7911814729986517E-3</v>
          </cell>
          <cell r="AD182">
            <v>9728.0422157706216</v>
          </cell>
          <cell r="AE182">
            <v>0.85100000000000009</v>
          </cell>
          <cell r="AF182">
            <v>1.7076548758121863E-3</v>
          </cell>
          <cell r="AG182">
            <v>9739.4445522334427</v>
          </cell>
          <cell r="AH182">
            <v>0.66236843137254875</v>
          </cell>
          <cell r="AI182">
            <v>1.3291382860369004E-3</v>
          </cell>
          <cell r="AJ182">
            <v>9789.9400008269095</v>
          </cell>
          <cell r="AK182">
            <v>0.66596825980392138</v>
          </cell>
          <cell r="AL182">
            <v>1.3363618636784056E-3</v>
          </cell>
          <cell r="AM182">
            <v>9787.8160851201774</v>
          </cell>
          <cell r="AN182">
            <v>0.63491274509803897</v>
          </cell>
          <cell r="AO182">
            <v>1.2740444710716402E-3</v>
          </cell>
          <cell r="AP182">
            <v>9795.8995950044828</v>
          </cell>
          <cell r="AQ182">
            <v>0.82121500000000003</v>
          </cell>
          <cell r="AR182">
            <v>1.6478869551587597E-3</v>
          </cell>
          <cell r="AS182">
            <v>9746.2155956528786</v>
          </cell>
          <cell r="AT182">
            <v>0.61269079901960766</v>
          </cell>
          <cell r="AU182">
            <v>1.2294529145841331E-3</v>
          </cell>
          <cell r="AV182">
            <v>9800.7256760523396</v>
          </cell>
        </row>
        <row r="183">
          <cell r="B183">
            <v>47</v>
          </cell>
          <cell r="C183">
            <v>2.190345697458363E-3</v>
          </cell>
          <cell r="D183">
            <v>0.7495098039215683</v>
          </cell>
          <cell r="E183">
            <v>1.6416855742224683E-3</v>
          </cell>
          <cell r="F183">
            <v>9755.6621172098712</v>
          </cell>
          <cell r="G183">
            <v>0.96499999999999997</v>
          </cell>
          <cell r="H183">
            <v>2.1136835980473203E-3</v>
          </cell>
          <cell r="I183">
            <v>9692.6633139091973</v>
          </cell>
          <cell r="J183">
            <v>0.92</v>
          </cell>
          <cell r="K183">
            <v>2.0151180416616938E-3</v>
          </cell>
          <cell r="L183">
            <v>9705.8248096123207</v>
          </cell>
          <cell r="M183">
            <v>0.92500000000000004</v>
          </cell>
          <cell r="N183">
            <v>2.026069770148986E-3</v>
          </cell>
          <cell r="O183">
            <v>9702.5822665943215</v>
          </cell>
          <cell r="P183">
            <v>0.72327696078431336</v>
          </cell>
          <cell r="Q183">
            <v>1.584226579124682E-3</v>
          </cell>
          <cell r="R183">
            <v>9761.8755471098266</v>
          </cell>
          <cell r="S183">
            <v>0.68954901960784287</v>
          </cell>
          <cell r="T183">
            <v>1.510350728284671E-3</v>
          </cell>
          <cell r="U183">
            <v>9771.2512437908499</v>
          </cell>
          <cell r="V183">
            <v>0.6932965686274507</v>
          </cell>
          <cell r="W183">
            <v>1.5185591561557832E-3</v>
          </cell>
          <cell r="X183">
            <v>9768.9812370222917</v>
          </cell>
          <cell r="Y183">
            <v>0.88780000000000003</v>
          </cell>
          <cell r="Z183">
            <v>1.9445889102035346E-3</v>
          </cell>
          <cell r="AA183">
            <v>9713.7490701751194</v>
          </cell>
          <cell r="AB183">
            <v>0.892625</v>
          </cell>
          <cell r="AC183">
            <v>1.9551573281937711E-3</v>
          </cell>
          <cell r="AD183">
            <v>9710.617526785185</v>
          </cell>
          <cell r="AE183">
            <v>0.85100000000000009</v>
          </cell>
          <cell r="AF183">
            <v>1.8639841885370672E-3</v>
          </cell>
          <cell r="AG183">
            <v>9722.8129422561196</v>
          </cell>
          <cell r="AH183">
            <v>0.66541480392156838</v>
          </cell>
          <cell r="AI183">
            <v>1.4574884527947076E-3</v>
          </cell>
          <cell r="AJ183">
            <v>9776.9278167538068</v>
          </cell>
          <cell r="AK183">
            <v>0.66903118872548994</v>
          </cell>
          <cell r="AL183">
            <v>1.4654095856903309E-3</v>
          </cell>
          <cell r="AM183">
            <v>9774.736020975326</v>
          </cell>
          <cell r="AN183">
            <v>0.63783284313725463</v>
          </cell>
          <cell r="AO183">
            <v>1.3970744236633207E-3</v>
          </cell>
          <cell r="AP183">
            <v>9783.4191832862944</v>
          </cell>
          <cell r="AQ183">
            <v>0.82121500000000003</v>
          </cell>
          <cell r="AR183">
            <v>1.7987447419382696E-3</v>
          </cell>
          <cell r="AS183">
            <v>9730.1549341106384</v>
          </cell>
          <cell r="AT183">
            <v>0.61550869362745075</v>
          </cell>
          <cell r="AU183">
            <v>1.3481768188351045E-3</v>
          </cell>
          <cell r="AV183">
            <v>9788.6761453048784</v>
          </cell>
        </row>
        <row r="184">
          <cell r="B184">
            <v>48</v>
          </cell>
          <cell r="C184">
            <v>2.4014841073146716E-3</v>
          </cell>
          <cell r="D184">
            <v>0.75294117647058789</v>
          </cell>
          <cell r="E184">
            <v>1.8081762690369285E-3</v>
          </cell>
          <cell r="F184">
            <v>9739.6463874450583</v>
          </cell>
          <cell r="G184">
            <v>0.96499999999999997</v>
          </cell>
          <cell r="H184">
            <v>2.3174321635586578E-3</v>
          </cell>
          <cell r="I184">
            <v>9672.1760904411931</v>
          </cell>
          <cell r="J184">
            <v>0.92</v>
          </cell>
          <cell r="K184">
            <v>2.2093653787294979E-3</v>
          </cell>
          <cell r="L184">
            <v>9686.2664269292636</v>
          </cell>
          <cell r="M184">
            <v>0.92500000000000004</v>
          </cell>
          <cell r="N184">
            <v>2.2213727992660714E-3</v>
          </cell>
          <cell r="O184">
            <v>9682.9241579715908</v>
          </cell>
          <cell r="P184">
            <v>0.72658823529411731</v>
          </cell>
          <cell r="Q184">
            <v>1.744890099620636E-3</v>
          </cell>
          <cell r="R184">
            <v>9746.4105244059883</v>
          </cell>
          <cell r="S184">
            <v>0.69270588235294084</v>
          </cell>
          <cell r="T184">
            <v>1.663522167513974E-3</v>
          </cell>
          <cell r="U184">
            <v>9756.4932273585382</v>
          </cell>
          <cell r="V184">
            <v>0.69647058823529384</v>
          </cell>
          <cell r="W184">
            <v>1.6725630488591589E-3</v>
          </cell>
          <cell r="X184">
            <v>9754.1464611184983</v>
          </cell>
          <cell r="Y184">
            <v>0.88780000000000003</v>
          </cell>
          <cell r="Z184">
            <v>2.1320375904739656E-3</v>
          </cell>
          <cell r="AA184">
            <v>9694.8598214567573</v>
          </cell>
          <cell r="AB184">
            <v>0.892625</v>
          </cell>
          <cell r="AC184">
            <v>2.1436247512917586E-3</v>
          </cell>
          <cell r="AD184">
            <v>9691.631741766405</v>
          </cell>
          <cell r="AE184">
            <v>0.85100000000000009</v>
          </cell>
          <cell r="AF184">
            <v>2.0436629753247857E-3</v>
          </cell>
          <cell r="AG184">
            <v>9704.6897726636507</v>
          </cell>
          <cell r="AH184">
            <v>0.668461176470588</v>
          </cell>
          <cell r="AI184">
            <v>1.6052988916509853E-3</v>
          </cell>
          <cell r="AJ184">
            <v>9762.6780573570813</v>
          </cell>
          <cell r="AK184">
            <v>0.67209411764705851</v>
          </cell>
          <cell r="AL184">
            <v>1.6140233421490882E-3</v>
          </cell>
          <cell r="AM184">
            <v>9760.4120291125964</v>
          </cell>
          <cell r="AN184">
            <v>0.6407529411764703</v>
          </cell>
          <cell r="AO184">
            <v>1.538758004950426E-3</v>
          </cell>
          <cell r="AP184">
            <v>9769.7510185693482</v>
          </cell>
          <cell r="AQ184">
            <v>0.82121500000000003</v>
          </cell>
          <cell r="AR184">
            <v>1.9721347711884182E-3</v>
          </cell>
          <cell r="AS184">
            <v>9712.6528690846626</v>
          </cell>
          <cell r="AT184">
            <v>0.61832658823529396</v>
          </cell>
          <cell r="AU184">
            <v>1.4849014747771614E-3</v>
          </cell>
          <cell r="AV184">
            <v>9775.4792790386946</v>
          </cell>
        </row>
        <row r="185">
          <cell r="B185">
            <v>49</v>
          </cell>
          <cell r="C185">
            <v>2.6252416157055256E-3</v>
          </cell>
          <cell r="D185">
            <v>0.75637254901960749</v>
          </cell>
          <cell r="E185">
            <v>1.9856606926635413E-3</v>
          </cell>
          <cell r="F185">
            <v>9722.0353899784677</v>
          </cell>
          <cell r="G185">
            <v>0.96499999999999997</v>
          </cell>
          <cell r="H185">
            <v>2.5333581591558321E-3</v>
          </cell>
          <cell r="I185">
            <v>9649.7614784776015</v>
          </cell>
          <cell r="J185">
            <v>0.92</v>
          </cell>
          <cell r="K185">
            <v>2.4152222864490835E-3</v>
          </cell>
          <cell r="L185">
            <v>9664.865925236456</v>
          </cell>
          <cell r="M185">
            <v>0.92500000000000004</v>
          </cell>
          <cell r="N185">
            <v>2.4283484945276114E-3</v>
          </cell>
          <cell r="O185">
            <v>9661.4147736297164</v>
          </cell>
          <cell r="P185">
            <v>0.72989950980392115</v>
          </cell>
          <cell r="Q185">
            <v>1.916162568420317E-3</v>
          </cell>
          <cell r="R185">
            <v>9729.4041091751133</v>
          </cell>
          <cell r="S185">
            <v>0.69586274509803892</v>
          </cell>
          <cell r="T185">
            <v>1.8268078372504579E-3</v>
          </cell>
          <cell r="U185">
            <v>9740.2630845976273</v>
          </cell>
          <cell r="V185">
            <v>0.69964460784313698</v>
          </cell>
          <cell r="W185">
            <v>1.8367361407137758E-3</v>
          </cell>
          <cell r="X185">
            <v>9737.83203617447</v>
          </cell>
          <cell r="Y185">
            <v>0.88780000000000003</v>
          </cell>
          <cell r="Z185">
            <v>2.3306895064233659E-3</v>
          </cell>
          <cell r="AA185">
            <v>9674.1900158830358</v>
          </cell>
          <cell r="AB185">
            <v>0.892625</v>
          </cell>
          <cell r="AC185">
            <v>2.3433562972191447E-3</v>
          </cell>
          <cell r="AD185">
            <v>9670.8565200843495</v>
          </cell>
          <cell r="AE185">
            <v>0.85100000000000009</v>
          </cell>
          <cell r="AF185">
            <v>2.2340806149654027E-3</v>
          </cell>
          <cell r="AG185">
            <v>9684.8566574882443</v>
          </cell>
          <cell r="AH185">
            <v>0.67150754901960752</v>
          </cell>
          <cell r="AI185">
            <v>1.7628695629466919E-3</v>
          </cell>
          <cell r="AJ185">
            <v>9747.0060410920614</v>
          </cell>
          <cell r="AK185">
            <v>0.67515704656862707</v>
          </cell>
          <cell r="AL185">
            <v>1.7724503757887934E-3</v>
          </cell>
          <cell r="AM185">
            <v>9744.6584962686156</v>
          </cell>
          <cell r="AN185">
            <v>0.64367303921568608</v>
          </cell>
          <cell r="AO185">
            <v>1.6897972494566739E-3</v>
          </cell>
          <cell r="AP185">
            <v>9754.717735983153</v>
          </cell>
          <cell r="AQ185">
            <v>0.82121500000000003</v>
          </cell>
          <cell r="AR185">
            <v>2.1558877934416132E-3</v>
          </cell>
          <cell r="AS185">
            <v>9693.4982086410582</v>
          </cell>
          <cell r="AT185">
            <v>0.62114448284313695</v>
          </cell>
          <cell r="AU185">
            <v>1.6306543457256899E-3</v>
          </cell>
          <cell r="AV185">
            <v>9760.9636554405952</v>
          </cell>
        </row>
        <row r="186">
          <cell r="B186">
            <v>50</v>
          </cell>
          <cell r="C186">
            <v>2.8704306340458161E-3</v>
          </cell>
          <cell r="D186">
            <v>0.75980392156862708</v>
          </cell>
          <cell r="E186">
            <v>2.1809644523387317E-3</v>
          </cell>
          <cell r="F186">
            <v>9702.7307264519022</v>
          </cell>
          <cell r="G186">
            <v>0.96499999999999997</v>
          </cell>
          <cell r="H186">
            <v>2.7699655618542126E-3</v>
          </cell>
          <cell r="I186">
            <v>9625.3151765021939</v>
          </cell>
          <cell r="J186">
            <v>0.93</v>
          </cell>
          <cell r="K186">
            <v>2.6695004896626091E-3</v>
          </cell>
          <cell r="L186">
            <v>9641.5231256582829</v>
          </cell>
          <cell r="M186">
            <v>0.92500000000000004</v>
          </cell>
          <cell r="N186">
            <v>2.6551483364923799E-3</v>
          </cell>
          <cell r="O186">
            <v>9637.9534916091652</v>
          </cell>
          <cell r="P186">
            <v>0.73321078431372511</v>
          </cell>
          <cell r="Q186">
            <v>2.1046306965068762E-3</v>
          </cell>
          <cell r="R186">
            <v>9710.7609892080764</v>
          </cell>
          <cell r="S186">
            <v>0.70661764705882324</v>
          </cell>
          <cell r="T186">
            <v>2.0282969406750207E-3</v>
          </cell>
          <cell r="U186">
            <v>9722.4694956578041</v>
          </cell>
          <cell r="V186">
            <v>0.70281862745098012</v>
          </cell>
          <cell r="W186">
            <v>2.0173921184133271E-3</v>
          </cell>
          <cell r="X186">
            <v>9719.9462081414276</v>
          </cell>
          <cell r="Y186">
            <v>0.89744999999999997</v>
          </cell>
          <cell r="Z186">
            <v>2.5760679725244174E-3</v>
          </cell>
          <cell r="AA186">
            <v>9651.6424827298724</v>
          </cell>
          <cell r="AB186">
            <v>0.892625</v>
          </cell>
          <cell r="AC186">
            <v>2.5622181447151468E-3</v>
          </cell>
          <cell r="AD186">
            <v>9648.1942575585072</v>
          </cell>
          <cell r="AE186">
            <v>0.86025000000000007</v>
          </cell>
          <cell r="AF186">
            <v>2.4692879529379136E-3</v>
          </cell>
          <cell r="AG186">
            <v>9663.2199069710314</v>
          </cell>
          <cell r="AH186">
            <v>0.68188602941176435</v>
          </cell>
          <cell r="AI186">
            <v>1.9573065477513948E-3</v>
          </cell>
          <cell r="AJ186">
            <v>9729.8233408123633</v>
          </cell>
          <cell r="AK186">
            <v>0.67821997549019575</v>
          </cell>
          <cell r="AL186">
            <v>1.9467833942688605E-3</v>
          </cell>
          <cell r="AM186">
            <v>9727.3865726549702</v>
          </cell>
          <cell r="AN186">
            <v>0.65362132352941149</v>
          </cell>
          <cell r="AO186">
            <v>1.8761746701243941E-3</v>
          </cell>
          <cell r="AP186">
            <v>9738.2342407836622</v>
          </cell>
          <cell r="AQ186">
            <v>0.83014125000000005</v>
          </cell>
          <cell r="AR186">
            <v>2.3828628745850866E-3</v>
          </cell>
          <cell r="AS186">
            <v>9672.6001141773013</v>
          </cell>
          <cell r="AT186">
            <v>0.63074457720588206</v>
          </cell>
          <cell r="AU186">
            <v>1.8105085566700403E-3</v>
          </cell>
          <cell r="AV186">
            <v>9745.0468976373795</v>
          </cell>
        </row>
        <row r="187">
          <cell r="B187">
            <v>51</v>
          </cell>
          <cell r="C187">
            <v>3.1332511862184067E-3</v>
          </cell>
          <cell r="D187">
            <v>0.76323529411764668</v>
          </cell>
          <cell r="E187">
            <v>2.3914078906578711E-3</v>
          </cell>
          <cell r="F187">
            <v>9681.5694156468962</v>
          </cell>
          <cell r="G187">
            <v>0.96499999999999997</v>
          </cell>
          <cell r="H187">
            <v>3.0235873947007624E-3</v>
          </cell>
          <cell r="I187">
            <v>9598.6533849412899</v>
          </cell>
          <cell r="J187">
            <v>0.93</v>
          </cell>
          <cell r="K187">
            <v>2.9139236031831182E-3</v>
          </cell>
          <cell r="L187">
            <v>9615.7850749532445</v>
          </cell>
          <cell r="M187">
            <v>0.92500000000000004</v>
          </cell>
          <cell r="N187">
            <v>2.8982573472520262E-3</v>
          </cell>
          <cell r="O187">
            <v>9612.3632954287277</v>
          </cell>
          <cell r="P187">
            <v>0.73652205882352906</v>
          </cell>
          <cell r="Q187">
            <v>2.3077086144848457E-3</v>
          </cell>
          <cell r="R187">
            <v>9690.3234235437467</v>
          </cell>
          <cell r="S187">
            <v>0.70980882352941144</v>
          </cell>
          <cell r="T187">
            <v>2.2240093383118203E-3</v>
          </cell>
          <cell r="U187">
            <v>9702.7494405239559</v>
          </cell>
          <cell r="V187">
            <v>0.70599264705882325</v>
          </cell>
          <cell r="W187">
            <v>2.2120522988585307E-3</v>
          </cell>
          <cell r="X187">
            <v>9700.3372652697217</v>
          </cell>
          <cell r="Y187">
            <v>0.89744999999999997</v>
          </cell>
          <cell r="Z187">
            <v>2.811936277071709E-3</v>
          </cell>
          <cell r="AA187">
            <v>9626.7791956478559</v>
          </cell>
          <cell r="AB187">
            <v>0.892625</v>
          </cell>
          <cell r="AC187">
            <v>2.7968183400982052E-3</v>
          </cell>
          <cell r="AD187">
            <v>9623.4734791680548</v>
          </cell>
          <cell r="AE187">
            <v>0.86025000000000007</v>
          </cell>
          <cell r="AF187">
            <v>2.6953793329443847E-3</v>
          </cell>
          <cell r="AG187">
            <v>9639.3586344681589</v>
          </cell>
          <cell r="AH187">
            <v>0.68496551470588207</v>
          </cell>
          <cell r="AI187">
            <v>2.1461690114709065E-3</v>
          </cell>
          <cell r="AJ187">
            <v>9710.7790938789276</v>
          </cell>
          <cell r="AK187">
            <v>0.68128290441176442</v>
          </cell>
          <cell r="AL187">
            <v>2.1346304683984821E-3</v>
          </cell>
          <cell r="AM187">
            <v>9708.4494580056908</v>
          </cell>
          <cell r="AN187">
            <v>0.65657316176470559</v>
          </cell>
          <cell r="AO187">
            <v>2.0572086379384335E-3</v>
          </cell>
          <cell r="AP187">
            <v>9719.9636123693672</v>
          </cell>
          <cell r="AQ187">
            <v>0.83014125000000005</v>
          </cell>
          <cell r="AR187">
            <v>2.6010410562913311E-3</v>
          </cell>
          <cell r="AS187">
            <v>9649.5516344645202</v>
          </cell>
          <cell r="AT187">
            <v>0.63359310110294098</v>
          </cell>
          <cell r="AU187">
            <v>1.9852063356105886E-3</v>
          </cell>
          <cell r="AV187">
            <v>9727.403406844056</v>
          </cell>
        </row>
        <row r="188">
          <cell r="B188">
            <v>52</v>
          </cell>
          <cell r="C188">
            <v>3.4358156908126619E-3</v>
          </cell>
          <cell r="D188">
            <v>0.76666666666666627</v>
          </cell>
          <cell r="E188">
            <v>2.6341253629563726E-3</v>
          </cell>
          <cell r="F188">
            <v>9658.4168341523673</v>
          </cell>
          <cell r="G188">
            <v>0.96499999999999997</v>
          </cell>
          <cell r="H188">
            <v>3.3155621416342184E-3</v>
          </cell>
          <cell r="I188">
            <v>9569.6310175604794</v>
          </cell>
          <cell r="J188">
            <v>0.93</v>
          </cell>
          <cell r="K188">
            <v>3.1953085924557758E-3</v>
          </cell>
          <cell r="L188">
            <v>9587.7654118602022</v>
          </cell>
          <cell r="M188">
            <v>0.92500000000000004</v>
          </cell>
          <cell r="N188">
            <v>3.1781295140017123E-3</v>
          </cell>
          <cell r="O188">
            <v>9584.5041928832961</v>
          </cell>
          <cell r="P188">
            <v>0.7398333333333329</v>
          </cell>
          <cell r="Q188">
            <v>2.5419309752528997E-3</v>
          </cell>
          <cell r="R188">
            <v>9667.9609807020915</v>
          </cell>
          <cell r="S188">
            <v>0.71299999999999963</v>
          </cell>
          <cell r="T188">
            <v>2.4497365875494267E-3</v>
          </cell>
          <cell r="U188">
            <v>9681.1704351609314</v>
          </cell>
          <cell r="V188">
            <v>0.70916666666666639</v>
          </cell>
          <cell r="W188">
            <v>2.436565960734645E-3</v>
          </cell>
          <cell r="X188">
            <v>9678.8796119223789</v>
          </cell>
          <cell r="Y188">
            <v>0.89744999999999997</v>
          </cell>
          <cell r="Z188">
            <v>3.0834727917198232E-3</v>
          </cell>
          <cell r="AA188">
            <v>9599.7093059962554</v>
          </cell>
          <cell r="AB188">
            <v>0.892625</v>
          </cell>
          <cell r="AC188">
            <v>3.0668949810116523E-3</v>
          </cell>
          <cell r="AD188">
            <v>9596.5583720460691</v>
          </cell>
          <cell r="AE188">
            <v>0.86025000000000007</v>
          </cell>
          <cell r="AF188">
            <v>2.9556604480215926E-3</v>
          </cell>
          <cell r="AG188">
            <v>9613.3769064219741</v>
          </cell>
          <cell r="AH188">
            <v>0.68804499999999968</v>
          </cell>
          <cell r="AI188">
            <v>2.3639958069851968E-3</v>
          </cell>
          <cell r="AJ188">
            <v>9689.9381207104052</v>
          </cell>
          <cell r="AK188">
            <v>0.68434583333333299</v>
          </cell>
          <cell r="AL188">
            <v>2.3512861521089324E-3</v>
          </cell>
          <cell r="AM188">
            <v>9687.7255059917261</v>
          </cell>
          <cell r="AN188">
            <v>0.65952499999999969</v>
          </cell>
          <cell r="AO188">
            <v>2.2660063434832198E-3</v>
          </cell>
          <cell r="AP188">
            <v>9699.9676192655534</v>
          </cell>
          <cell r="AQ188">
            <v>0.83014125000000005</v>
          </cell>
          <cell r="AR188">
            <v>2.8522123323408369E-3</v>
          </cell>
          <cell r="AS188">
            <v>9624.452754488475</v>
          </cell>
          <cell r="AT188">
            <v>0.63644162499999979</v>
          </cell>
          <cell r="AU188">
            <v>2.1866961214613073E-3</v>
          </cell>
          <cell r="AV188">
            <v>9708.0925039717495</v>
          </cell>
        </row>
        <row r="189">
          <cell r="B189">
            <v>53</v>
          </cell>
          <cell r="C189">
            <v>3.7811931409023995E-3</v>
          </cell>
          <cell r="D189">
            <v>0.77009803921568587</v>
          </cell>
          <cell r="E189">
            <v>2.9118894237047384E-3</v>
          </cell>
          <cell r="F189">
            <v>9632.9753534035226</v>
          </cell>
          <cell r="G189">
            <v>0.96499999999999997</v>
          </cell>
          <cell r="H189">
            <v>3.6488513809708155E-3</v>
          </cell>
          <cell r="I189">
            <v>9537.9023112492468</v>
          </cell>
          <cell r="J189">
            <v>0.93</v>
          </cell>
          <cell r="K189">
            <v>3.5165096210392319E-3</v>
          </cell>
          <cell r="L189">
            <v>9557.129542657236</v>
          </cell>
          <cell r="M189">
            <v>0.92500000000000004</v>
          </cell>
          <cell r="N189">
            <v>3.4976036553347198E-3</v>
          </cell>
          <cell r="O189">
            <v>9554.0433972308201</v>
          </cell>
          <cell r="P189">
            <v>0.74314460784313685</v>
          </cell>
          <cell r="Q189">
            <v>2.8099732938750726E-3</v>
          </cell>
          <cell r="R189">
            <v>9643.3856912177089</v>
          </cell>
          <cell r="S189">
            <v>0.71619117647058794</v>
          </cell>
          <cell r="T189">
            <v>2.7080571640454073E-3</v>
          </cell>
          <cell r="U189">
            <v>9657.454117735615</v>
          </cell>
          <cell r="V189">
            <v>0.71234068627450942</v>
          </cell>
          <cell r="W189">
            <v>2.6934977169268829E-3</v>
          </cell>
          <cell r="X189">
            <v>9655.2963833219201</v>
          </cell>
          <cell r="Y189">
            <v>0.89744999999999997</v>
          </cell>
          <cell r="Z189">
            <v>3.3934317843028585E-3</v>
          </cell>
          <cell r="AA189">
            <v>9570.1088635427968</v>
          </cell>
          <cell r="AB189">
            <v>0.892625</v>
          </cell>
          <cell r="AC189">
            <v>3.3751875273980046E-3</v>
          </cell>
          <cell r="AD189">
            <v>9567.1267353398562</v>
          </cell>
          <cell r="AE189">
            <v>0.86025000000000007</v>
          </cell>
          <cell r="AF189">
            <v>3.2527713994612894E-3</v>
          </cell>
          <cell r="AG189">
            <v>9584.9630285277381</v>
          </cell>
          <cell r="AH189">
            <v>0.6911244852941173</v>
          </cell>
          <cell r="AI189">
            <v>2.6132751633038175E-3</v>
          </cell>
          <cell r="AJ189">
            <v>9667.0311476231</v>
          </cell>
          <cell r="AK189">
            <v>0.68740876225490166</v>
          </cell>
          <cell r="AL189">
            <v>2.5992252968344426E-3</v>
          </cell>
          <cell r="AM189">
            <v>9664.9468911640561</v>
          </cell>
          <cell r="AN189">
            <v>0.66247683823529391</v>
          </cell>
          <cell r="AO189">
            <v>2.5049528767420019E-3</v>
          </cell>
          <cell r="AP189">
            <v>9677.9874311087169</v>
          </cell>
          <cell r="AQ189">
            <v>0.83014125000000005</v>
          </cell>
          <cell r="AR189">
            <v>3.1389244004801442E-3</v>
          </cell>
          <cell r="AS189">
            <v>9597.0017716500915</v>
          </cell>
          <cell r="AT189">
            <v>0.63929014889705849</v>
          </cell>
          <cell r="AU189">
            <v>2.4172795260560312E-3</v>
          </cell>
          <cell r="AV189">
            <v>9686.8638557465274</v>
          </cell>
        </row>
        <row r="190">
          <cell r="B190">
            <v>54</v>
          </cell>
          <cell r="C190">
            <v>4.1620706086686601E-3</v>
          </cell>
          <cell r="D190">
            <v>0.77352941176470547</v>
          </cell>
          <cell r="E190">
            <v>3.2194840296466383E-3</v>
          </cell>
          <cell r="F190">
            <v>9604.9251943531399</v>
          </cell>
          <cell r="G190">
            <v>0.96499999999999997</v>
          </cell>
          <cell r="H190">
            <v>4.0163981373652572E-3</v>
          </cell>
          <cell r="I190">
            <v>9503.0999232292797</v>
          </cell>
          <cell r="J190">
            <v>0.93</v>
          </cell>
          <cell r="K190">
            <v>3.8707256660618539E-3</v>
          </cell>
          <cell r="L190">
            <v>9523.5218046709633</v>
          </cell>
          <cell r="M190">
            <v>0.92500000000000004</v>
          </cell>
          <cell r="N190">
            <v>3.8499153130185106E-3</v>
          </cell>
          <cell r="O190">
            <v>9520.6271401214399</v>
          </cell>
          <cell r="P190">
            <v>0.7464558823529408</v>
          </cell>
          <cell r="Q190">
            <v>3.1068020886090061E-3</v>
          </cell>
          <cell r="R190">
            <v>9616.2880349628504</v>
          </cell>
          <cell r="S190">
            <v>0.71938235294117614</v>
          </cell>
          <cell r="T190">
            <v>2.9941201475713738E-3</v>
          </cell>
          <cell r="U190">
            <v>9631.3011799256419</v>
          </cell>
          <cell r="V190">
            <v>0.71551470588235255</v>
          </cell>
          <cell r="W190">
            <v>2.9780227274231403E-3</v>
          </cell>
          <cell r="X190">
            <v>9629.2898645571913</v>
          </cell>
          <cell r="Y190">
            <v>0.89744999999999997</v>
          </cell>
          <cell r="Z190">
            <v>3.735250267749689E-3</v>
          </cell>
          <cell r="AA190">
            <v>9537.6333519460131</v>
          </cell>
          <cell r="AB190">
            <v>0.892625</v>
          </cell>
          <cell r="AC190">
            <v>3.7151682770628627E-3</v>
          </cell>
          <cell r="AD190">
            <v>9534.8358885097023</v>
          </cell>
          <cell r="AE190">
            <v>0.86025000000000007</v>
          </cell>
          <cell r="AF190">
            <v>3.5804212411072152E-3</v>
          </cell>
          <cell r="AG190">
            <v>9553.7853349236484</v>
          </cell>
          <cell r="AH190">
            <v>0.69420397058823502</v>
          </cell>
          <cell r="AI190">
            <v>2.8893259424063759E-3</v>
          </cell>
          <cell r="AJ190">
            <v>9641.7685352221324</v>
          </cell>
          <cell r="AK190">
            <v>0.69047169117647023</v>
          </cell>
          <cell r="AL190">
            <v>2.8737919319633304E-3</v>
          </cell>
          <cell r="AM190">
            <v>9639.8255167119805</v>
          </cell>
          <cell r="AN190">
            <v>0.66542867647058801</v>
          </cell>
          <cell r="AO190">
            <v>2.769561136503521E-3</v>
          </cell>
          <cell r="AP190">
            <v>9653.7445286520888</v>
          </cell>
          <cell r="AQ190">
            <v>0.83014125000000005</v>
          </cell>
          <cell r="AR190">
            <v>3.4551064976684628E-3</v>
          </cell>
          <cell r="AS190">
            <v>9566.8775086176083</v>
          </cell>
          <cell r="AT190">
            <v>0.6421386727941174</v>
          </cell>
          <cell r="AU190">
            <v>2.6726264967258978E-3</v>
          </cell>
          <cell r="AV190">
            <v>9663.447998076339</v>
          </cell>
        </row>
        <row r="191">
          <cell r="B191">
            <v>55</v>
          </cell>
          <cell r="C191">
            <v>4.5958295906287656E-3</v>
          </cell>
          <cell r="D191">
            <v>0.77696078431372506</v>
          </cell>
          <cell r="E191">
            <v>3.5707793633071518E-3</v>
          </cell>
          <cell r="F191">
            <v>9574.0022910839689</v>
          </cell>
          <cell r="G191">
            <v>0.96499999999999997</v>
          </cell>
          <cell r="H191">
            <v>4.4349755549567584E-3</v>
          </cell>
          <cell r="I191">
            <v>9464.9316903984254</v>
          </cell>
          <cell r="J191">
            <v>0.93</v>
          </cell>
          <cell r="K191">
            <v>4.274121519284752E-3</v>
          </cell>
          <cell r="L191">
            <v>9486.6588643903233</v>
          </cell>
          <cell r="M191">
            <v>0.92500000000000004</v>
          </cell>
          <cell r="N191">
            <v>4.2511423713316081E-3</v>
          </cell>
          <cell r="O191">
            <v>9483.973531905147</v>
          </cell>
          <cell r="P191">
            <v>0.74976715686274464</v>
          </cell>
          <cell r="Q191">
            <v>3.4458020855914011E-3</v>
          </cell>
          <cell r="R191">
            <v>9586.412131211162</v>
          </cell>
          <cell r="S191">
            <v>0.72257352941176434</v>
          </cell>
          <cell r="T191">
            <v>3.3208248078756514E-3</v>
          </cell>
          <cell r="U191">
            <v>9602.463907015499</v>
          </cell>
          <cell r="V191">
            <v>0.71868872549019569</v>
          </cell>
          <cell r="W191">
            <v>3.3029709110591154E-3</v>
          </cell>
          <cell r="X191">
            <v>9600.6136204915947</v>
          </cell>
          <cell r="Y191">
            <v>0.89744999999999997</v>
          </cell>
          <cell r="Z191">
            <v>4.1245272661097855E-3</v>
          </cell>
          <cell r="AA191">
            <v>9502.0079044144586</v>
          </cell>
          <cell r="AB191">
            <v>0.892625</v>
          </cell>
          <cell r="AC191">
            <v>4.1023523883350023E-3</v>
          </cell>
          <cell r="AD191">
            <v>9499.412368689711</v>
          </cell>
          <cell r="AE191">
            <v>0.86025000000000007</v>
          </cell>
          <cell r="AF191">
            <v>3.9535624053383955E-3</v>
          </cell>
          <cell r="AG191">
            <v>9519.5787589775082</v>
          </cell>
          <cell r="AH191">
            <v>0.69728345588235252</v>
          </cell>
          <cell r="AI191">
            <v>3.204595939600003E-3</v>
          </cell>
          <cell r="AJ191">
            <v>9613.9103232626367</v>
          </cell>
          <cell r="AK191">
            <v>0.69353462009803879</v>
          </cell>
          <cell r="AL191">
            <v>3.1873669291720462E-3</v>
          </cell>
          <cell r="AM191">
            <v>9612.1226639165197</v>
          </cell>
          <cell r="AN191">
            <v>0.668380514705882</v>
          </cell>
          <cell r="AO191">
            <v>3.0717629472849775E-3</v>
          </cell>
          <cell r="AP191">
            <v>9627.0078929838</v>
          </cell>
          <cell r="AQ191">
            <v>0.83014125000000005</v>
          </cell>
          <cell r="AR191">
            <v>3.8151877211515519E-3</v>
          </cell>
          <cell r="AS191">
            <v>9533.8229279751849</v>
          </cell>
          <cell r="AT191">
            <v>0.6449871966911761</v>
          </cell>
          <cell r="AU191">
            <v>2.9642512441300029E-3</v>
          </cell>
          <cell r="AV191">
            <v>9637.6212109069475</v>
          </cell>
        </row>
        <row r="192">
          <cell r="B192">
            <v>56</v>
          </cell>
          <cell r="C192">
            <v>5.0864949722486431E-3</v>
          </cell>
          <cell r="D192">
            <v>0.78039215686274466</v>
          </cell>
          <cell r="E192">
            <v>3.9694607822646248E-3</v>
          </cell>
          <cell r="F192">
            <v>9539.8156412787102</v>
          </cell>
          <cell r="G192">
            <v>0.96499999999999997</v>
          </cell>
          <cell r="H192">
            <v>4.9084676482199401E-3</v>
          </cell>
          <cell r="I192">
            <v>9422.9549497221724</v>
          </cell>
          <cell r="J192">
            <v>0.93</v>
          </cell>
          <cell r="K192">
            <v>4.7304403241912388E-3</v>
          </cell>
          <cell r="L192">
            <v>9446.11173159192</v>
          </cell>
          <cell r="M192">
            <v>0.92500000000000004</v>
          </cell>
          <cell r="N192">
            <v>4.705007849329995E-3</v>
          </cell>
          <cell r="O192">
            <v>9443.6558101750779</v>
          </cell>
          <cell r="P192">
            <v>0.7530784313725486</v>
          </cell>
          <cell r="Q192">
            <v>3.8305296548853634E-3</v>
          </cell>
          <cell r="R192">
            <v>9553.3792522960957</v>
          </cell>
          <cell r="S192">
            <v>0.72576470588235253</v>
          </cell>
          <cell r="T192">
            <v>3.6915985275061012E-3</v>
          </cell>
          <cell r="U192">
            <v>9570.5758066563521</v>
          </cell>
          <cell r="V192">
            <v>0.72186274509803883</v>
          </cell>
          <cell r="W192">
            <v>3.6717512235947786E-3</v>
          </cell>
          <cell r="X192">
            <v>9568.9030729747938</v>
          </cell>
          <cell r="Y192">
            <v>0.89744999999999997</v>
          </cell>
          <cell r="Z192">
            <v>4.5648749128445448E-3</v>
          </cell>
          <cell r="AA192">
            <v>9462.8166137299104</v>
          </cell>
          <cell r="AB192">
            <v>0.892625</v>
          </cell>
          <cell r="AC192">
            <v>4.5403325746034449E-3</v>
          </cell>
          <cell r="AD192">
            <v>9460.4424316712375</v>
          </cell>
          <cell r="AE192">
            <v>0.86025000000000007</v>
          </cell>
          <cell r="AF192">
            <v>4.3756572998768957E-3</v>
          </cell>
          <cell r="AG192">
            <v>9481.9425102813566</v>
          </cell>
          <cell r="AH192">
            <v>0.70036294117647024</v>
          </cell>
          <cell r="AI192">
            <v>3.5623925790433881E-3</v>
          </cell>
          <cell r="AJ192">
            <v>9583.1016252770314</v>
          </cell>
          <cell r="AK192">
            <v>0.69659754901960746</v>
          </cell>
          <cell r="AL192">
            <v>3.5432399307689611E-3</v>
          </cell>
          <cell r="AM192">
            <v>9581.4853020184073</v>
          </cell>
          <cell r="AN192">
            <v>0.6713323529411761</v>
          </cell>
          <cell r="AO192">
            <v>3.4147286379431437E-3</v>
          </cell>
          <cell r="AP192">
            <v>9597.4360068449132</v>
          </cell>
          <cell r="AQ192">
            <v>0.83014125000000005</v>
          </cell>
          <cell r="AR192">
            <v>4.2225092943812045E-3</v>
          </cell>
          <cell r="AS192">
            <v>9497.4496038047419</v>
          </cell>
          <cell r="AT192">
            <v>0.64783572058823502</v>
          </cell>
          <cell r="AU192">
            <v>3.2952131356151341E-3</v>
          </cell>
          <cell r="AV192">
            <v>9609.0528802420631</v>
          </cell>
        </row>
        <row r="193">
          <cell r="B193">
            <v>57</v>
          </cell>
          <cell r="C193">
            <v>5.5989546068338147E-3</v>
          </cell>
          <cell r="D193">
            <v>0.78382352941176425</v>
          </cell>
          <cell r="E193">
            <v>4.3885923609447378E-3</v>
          </cell>
          <cell r="F193">
            <v>9501.9477172206189</v>
          </cell>
          <cell r="G193">
            <v>0.96499999999999997</v>
          </cell>
          <cell r="H193">
            <v>5.402991195594631E-3</v>
          </cell>
          <cell r="I193">
            <v>9376.7026802008277</v>
          </cell>
          <cell r="J193">
            <v>0.93</v>
          </cell>
          <cell r="K193">
            <v>5.2070277843554481E-3</v>
          </cell>
          <cell r="L193">
            <v>9401.4274637499821</v>
          </cell>
          <cell r="M193">
            <v>0.92500000000000004</v>
          </cell>
          <cell r="N193">
            <v>5.1790330113212785E-3</v>
          </cell>
          <cell r="O193">
            <v>9399.2233354618329</v>
          </cell>
          <cell r="P193">
            <v>0.75638970588235244</v>
          </cell>
          <cell r="Q193">
            <v>4.2349916283116714E-3</v>
          </cell>
          <cell r="R193">
            <v>9516.7847497658095</v>
          </cell>
          <cell r="S193">
            <v>0.72895588235294084</v>
          </cell>
          <cell r="T193">
            <v>4.0813908956786066E-3</v>
          </cell>
          <cell r="U193">
            <v>9535.2450831011138</v>
          </cell>
          <cell r="V193">
            <v>0.72503676470588196</v>
          </cell>
          <cell r="W193">
            <v>4.0594479338738826E-3</v>
          </cell>
          <cell r="X193">
            <v>9533.7684414081396</v>
          </cell>
          <cell r="Y193">
            <v>0.89744999999999997</v>
          </cell>
          <cell r="Z193">
            <v>5.0247818119030065E-3</v>
          </cell>
          <cell r="AA193">
            <v>9419.6200395650467</v>
          </cell>
          <cell r="AB193">
            <v>0.892625</v>
          </cell>
          <cell r="AC193">
            <v>4.9977668559250338E-3</v>
          </cell>
          <cell r="AD193">
            <v>9417.4888767285611</v>
          </cell>
          <cell r="AE193">
            <v>0.86025000000000007</v>
          </cell>
          <cell r="AF193">
            <v>4.8165007005287891E-3</v>
          </cell>
          <cell r="AG193">
            <v>9440.4527793192319</v>
          </cell>
          <cell r="AH193">
            <v>0.70344242647058786</v>
          </cell>
          <cell r="AI193">
            <v>3.9385422143298548E-3</v>
          </cell>
          <cell r="AJ193">
            <v>9548.9628551629266</v>
          </cell>
          <cell r="AK193">
            <v>0.69966047794117603</v>
          </cell>
          <cell r="AL193">
            <v>3.917367256188296E-3</v>
          </cell>
          <cell r="AM193">
            <v>9547.5358007002196</v>
          </cell>
          <cell r="AN193">
            <v>0.67428419117647032</v>
          </cell>
          <cell r="AO193">
            <v>3.7752865785027111E-3</v>
          </cell>
          <cell r="AP193">
            <v>9564.6633672615135</v>
          </cell>
          <cell r="AQ193">
            <v>0.83014125000000005</v>
          </cell>
          <cell r="AR193">
            <v>4.6479231760102819E-3</v>
          </cell>
          <cell r="AS193">
            <v>9457.3465345797595</v>
          </cell>
          <cell r="AT193">
            <v>0.65068424448529383</v>
          </cell>
          <cell r="AU193">
            <v>3.6431515482551161E-3</v>
          </cell>
          <cell r="AV193">
            <v>9577.3890029702688</v>
          </cell>
        </row>
        <row r="194">
          <cell r="B194">
            <v>58</v>
          </cell>
          <cell r="C194">
            <v>6.1471962885521836E-3</v>
          </cell>
          <cell r="D194">
            <v>0.78725490196078385</v>
          </cell>
          <cell r="E194">
            <v>4.8394104114778437E-3</v>
          </cell>
          <cell r="F194">
            <v>9460.2475420547289</v>
          </cell>
          <cell r="G194">
            <v>0.96499999999999997</v>
          </cell>
          <cell r="H194">
            <v>5.9320444184528566E-3</v>
          </cell>
          <cell r="I194">
            <v>9326.0404381759945</v>
          </cell>
          <cell r="J194">
            <v>0.93</v>
          </cell>
          <cell r="K194">
            <v>5.7168925483535313E-3</v>
          </cell>
          <cell r="L194">
            <v>9352.4739697336336</v>
          </cell>
          <cell r="M194">
            <v>0.92500000000000004</v>
          </cell>
          <cell r="N194">
            <v>5.6861565669107704E-3</v>
          </cell>
          <cell r="O194">
            <v>9350.5444475266941</v>
          </cell>
          <cell r="P194">
            <v>0.75970098039215639</v>
          </cell>
          <cell r="Q194">
            <v>4.6700310470761189E-3</v>
          </cell>
          <cell r="R194">
            <v>9476.4812460221074</v>
          </cell>
          <cell r="S194">
            <v>0.73214705882352904</v>
          </cell>
          <cell r="T194">
            <v>4.5006516826743949E-3</v>
          </cell>
          <cell r="U194">
            <v>9496.3280206308809</v>
          </cell>
          <cell r="V194">
            <v>0.7282107843137251</v>
          </cell>
          <cell r="W194">
            <v>4.476454630617006E-3</v>
          </cell>
          <cell r="X194">
            <v>9495.0666048066323</v>
          </cell>
          <cell r="Y194">
            <v>0.89744999999999997</v>
          </cell>
          <cell r="Z194">
            <v>5.5168013091611567E-3</v>
          </cell>
          <cell r="AA194">
            <v>9372.2885041152022</v>
          </cell>
          <cell r="AB194">
            <v>0.892625</v>
          </cell>
          <cell r="AC194">
            <v>5.487141087068893E-3</v>
          </cell>
          <cell r="AD194">
            <v>9370.4224629544042</v>
          </cell>
          <cell r="AE194">
            <v>0.86025000000000007</v>
          </cell>
          <cell r="AF194">
            <v>5.2881256072270164E-3</v>
          </cell>
          <cell r="AG194">
            <v>9394.9828318943328</v>
          </cell>
          <cell r="AH194">
            <v>0.70652191176470547</v>
          </cell>
          <cell r="AI194">
            <v>4.3431288737807907E-3</v>
          </cell>
          <cell r="AJ194">
            <v>9511.3538618547991</v>
          </cell>
          <cell r="AK194">
            <v>0.7027234068627447</v>
          </cell>
          <cell r="AL194">
            <v>4.3197787185454105E-3</v>
          </cell>
          <cell r="AM194">
            <v>9510.1345965772707</v>
          </cell>
          <cell r="AN194">
            <v>0.67723602941176442</v>
          </cell>
          <cell r="AO194">
            <v>4.1631028064738158E-3</v>
          </cell>
          <cell r="AP194">
            <v>9528.5540220231942</v>
          </cell>
          <cell r="AQ194">
            <v>0.83014125000000005</v>
          </cell>
          <cell r="AR194">
            <v>5.1030412109740707E-3</v>
          </cell>
          <cell r="AS194">
            <v>9413.3895144381258</v>
          </cell>
          <cell r="AT194">
            <v>0.65353276838235264</v>
          </cell>
          <cell r="AU194">
            <v>4.0173942082472316E-3</v>
          </cell>
          <cell r="AV194">
            <v>9542.4971233958568</v>
          </cell>
        </row>
        <row r="195">
          <cell r="B195">
            <v>59</v>
          </cell>
          <cell r="C195">
            <v>6.7503634243750894E-3</v>
          </cell>
          <cell r="D195">
            <v>0.79068627450980344</v>
          </cell>
          <cell r="E195">
            <v>5.3374197076063784E-3</v>
          </cell>
          <cell r="F195">
            <v>9414.4655216045521</v>
          </cell>
          <cell r="G195">
            <v>0.96499999999999997</v>
          </cell>
          <cell r="H195">
            <v>6.5141007045219608E-3</v>
          </cell>
          <cell r="I195">
            <v>9270.7179520484478</v>
          </cell>
          <cell r="J195">
            <v>0.93</v>
          </cell>
          <cell r="K195">
            <v>6.2778379846688331E-3</v>
          </cell>
          <cell r="L195">
            <v>9299.0068809873937</v>
          </cell>
          <cell r="M195">
            <v>0.92500000000000004</v>
          </cell>
          <cell r="N195">
            <v>6.2440861675469583E-3</v>
          </cell>
          <cell r="O195">
            <v>9297.3757878121996</v>
          </cell>
          <cell r="P195">
            <v>0.76301225490196034</v>
          </cell>
          <cell r="Q195">
            <v>5.1506100178401555E-3</v>
          </cell>
          <cell r="R195">
            <v>9432.2257843861498</v>
          </cell>
          <cell r="S195">
            <v>0.73533823529411724</v>
          </cell>
          <cell r="T195">
            <v>4.9638003280739326E-3</v>
          </cell>
          <cell r="U195">
            <v>9453.5883559455997</v>
          </cell>
          <cell r="V195">
            <v>0.73138480392156824</v>
          </cell>
          <cell r="W195">
            <v>4.9371132295359006E-3</v>
          </cell>
          <cell r="X195">
            <v>9452.5623699355292</v>
          </cell>
          <cell r="Y195">
            <v>0.89744999999999997</v>
          </cell>
          <cell r="Z195">
            <v>6.0581136552054242E-3</v>
          </cell>
          <cell r="AA195">
            <v>9320.5834506258634</v>
          </cell>
          <cell r="AB195">
            <v>0.892625</v>
          </cell>
          <cell r="AC195">
            <v>6.0255431516828143E-3</v>
          </cell>
          <cell r="AD195">
            <v>9319.0056328547325</v>
          </cell>
          <cell r="AE195">
            <v>0.86025000000000007</v>
          </cell>
          <cell r="AF195">
            <v>5.8070001358186711E-3</v>
          </cell>
          <cell r="AG195">
            <v>9345.300982601535</v>
          </cell>
          <cell r="AH195">
            <v>0.70960139705882319</v>
          </cell>
          <cell r="AI195">
            <v>4.7900673165913454E-3</v>
          </cell>
          <cell r="AJ195">
            <v>9470.0448262686314</v>
          </cell>
          <cell r="AK195">
            <v>0.70578633578431338</v>
          </cell>
          <cell r="AL195">
            <v>4.7643142665021445E-3</v>
          </cell>
          <cell r="AM195">
            <v>9469.0529195364743</v>
          </cell>
          <cell r="AN195">
            <v>0.68018786764705852</v>
          </cell>
          <cell r="AO195">
            <v>4.5915153034683884E-3</v>
          </cell>
          <cell r="AP195">
            <v>9488.8856720324729</v>
          </cell>
          <cell r="AQ195">
            <v>0.83014125000000005</v>
          </cell>
          <cell r="AR195">
            <v>5.6037551310650175E-3</v>
          </cell>
          <cell r="AS195">
            <v>9365.3525998109963</v>
          </cell>
          <cell r="AT195">
            <v>0.65638129227941144</v>
          </cell>
          <cell r="AU195">
            <v>4.4308122678469947E-3</v>
          </cell>
          <cell r="AV195">
            <v>9504.1611507201105</v>
          </cell>
        </row>
        <row r="196">
          <cell r="B196">
            <v>60</v>
          </cell>
          <cell r="C196">
            <v>7.4729296904729303E-3</v>
          </cell>
          <cell r="D196">
            <v>0.79411764705882304</v>
          </cell>
          <cell r="E196">
            <v>5.9343853424343824E-3</v>
          </cell>
          <cell r="F196">
            <v>9364.2165677929588</v>
          </cell>
          <cell r="G196">
            <v>0.96499999999999997</v>
          </cell>
          <cell r="H196">
            <v>7.2113771513063777E-3</v>
          </cell>
          <cell r="I196">
            <v>9210.3275617055842</v>
          </cell>
          <cell r="J196">
            <v>0.94</v>
          </cell>
          <cell r="K196">
            <v>7.0245539090445543E-3</v>
          </cell>
          <cell r="L196">
            <v>9240.6292223702349</v>
          </cell>
          <cell r="M196">
            <v>0.92500000000000004</v>
          </cell>
          <cell r="N196">
            <v>6.9124599636874607E-3</v>
          </cell>
          <cell r="O196">
            <v>9239.3221722610342</v>
          </cell>
          <cell r="P196">
            <v>0.76632352941176418</v>
          </cell>
          <cell r="Q196">
            <v>5.7266818554491785E-3</v>
          </cell>
          <cell r="R196">
            <v>9383.6440677705614</v>
          </cell>
          <cell r="S196">
            <v>0.74647058823529366</v>
          </cell>
          <cell r="T196">
            <v>5.5783222218883195E-3</v>
          </cell>
          <cell r="U196">
            <v>9406.6626309628809</v>
          </cell>
          <cell r="V196">
            <v>0.73455882352941138</v>
          </cell>
          <cell r="W196">
            <v>5.4893064417518038E-3</v>
          </cell>
          <cell r="X196">
            <v>9405.8939992059077</v>
          </cell>
          <cell r="Y196">
            <v>0.90709999999999991</v>
          </cell>
          <cell r="Z196">
            <v>6.7786945222279944E-3</v>
          </cell>
          <cell r="AA196">
            <v>9264.1182967491441</v>
          </cell>
          <cell r="AB196">
            <v>0.892625</v>
          </cell>
          <cell r="AC196">
            <v>6.6705238649583994E-3</v>
          </cell>
          <cell r="AD196">
            <v>9262.8535622831914</v>
          </cell>
          <cell r="AE196">
            <v>0.86949999999999994</v>
          </cell>
          <cell r="AF196">
            <v>6.4977123658662124E-3</v>
          </cell>
          <cell r="AG196">
            <v>9291.0328185263006</v>
          </cell>
          <cell r="AH196">
            <v>0.7203441176470583</v>
          </cell>
          <cell r="AI196">
            <v>5.3830809441222276E-3</v>
          </cell>
          <cell r="AJ196">
            <v>9424.6826740596662</v>
          </cell>
          <cell r="AK196">
            <v>0.70884926470588194</v>
          </cell>
          <cell r="AL196">
            <v>5.2971807162904908E-3</v>
          </cell>
          <cell r="AM196">
            <v>9423.9393756216632</v>
          </cell>
          <cell r="AN196">
            <v>0.6904852941176467</v>
          </cell>
          <cell r="AO196">
            <v>5.1599480552466954E-3</v>
          </cell>
          <cell r="AP196">
            <v>9445.3173082564736</v>
          </cell>
          <cell r="AQ196">
            <v>0.83906749999999997</v>
          </cell>
          <cell r="AR196">
            <v>6.2702924330608955E-3</v>
          </cell>
          <cell r="AS196">
            <v>9312.8714571255714</v>
          </cell>
          <cell r="AT196">
            <v>0.66631830882352894</v>
          </cell>
          <cell r="AU196">
            <v>4.9793498733130609E-3</v>
          </cell>
          <cell r="AV196">
            <v>9462.0499968979038</v>
          </cell>
        </row>
        <row r="197">
          <cell r="B197">
            <v>61</v>
          </cell>
          <cell r="C197">
            <v>8.2432979112637E-3</v>
          </cell>
          <cell r="D197">
            <v>0.79754901960784264</v>
          </cell>
          <cell r="E197">
            <v>6.5744341674637413E-3</v>
          </cell>
          <cell r="F197">
            <v>9308.6456982496675</v>
          </cell>
          <cell r="G197">
            <v>0.96499999999999997</v>
          </cell>
          <cell r="H197">
            <v>7.9547824843694704E-3</v>
          </cell>
          <cell r="I197">
            <v>9143.9084159710528</v>
          </cell>
          <cell r="J197">
            <v>0.94</v>
          </cell>
          <cell r="K197">
            <v>7.7487000365878776E-3</v>
          </cell>
          <cell r="L197">
            <v>9175.7179242442035</v>
          </cell>
          <cell r="M197">
            <v>0.92500000000000004</v>
          </cell>
          <cell r="N197">
            <v>7.6250505679189232E-3</v>
          </cell>
          <cell r="O197">
            <v>9175.4557276536689</v>
          </cell>
          <cell r="P197">
            <v>0.76963480392156813</v>
          </cell>
          <cell r="Q197">
            <v>6.34432897160251E-3</v>
          </cell>
          <cell r="R197">
            <v>9329.9069235496663</v>
          </cell>
          <cell r="S197">
            <v>0.74969607843137198</v>
          </cell>
          <cell r="T197">
            <v>6.1799681174159156E-3</v>
          </cell>
          <cell r="U197">
            <v>9354.1892357747747</v>
          </cell>
          <cell r="V197">
            <v>0.73773284313725451</v>
          </cell>
          <cell r="W197">
            <v>6.0813516049039607E-3</v>
          </cell>
          <cell r="X197">
            <v>9354.2621646856314</v>
          </cell>
          <cell r="Y197">
            <v>0.90709999999999991</v>
          </cell>
          <cell r="Z197">
            <v>7.4774955353073018E-3</v>
          </cell>
          <cell r="AA197">
            <v>9201.3196687976979</v>
          </cell>
          <cell r="AB197">
            <v>0.892625</v>
          </cell>
          <cell r="AC197">
            <v>7.3581737980417602E-3</v>
          </cell>
          <cell r="AD197">
            <v>9201.0654765383661</v>
          </cell>
          <cell r="AE197">
            <v>0.86949999999999994</v>
          </cell>
          <cell r="AF197">
            <v>7.1675475338437867E-3</v>
          </cell>
          <cell r="AG197">
            <v>9230.6623596896934</v>
          </cell>
          <cell r="AH197">
            <v>0.72345671568627401</v>
          </cell>
          <cell r="AI197">
            <v>5.963669233306359E-3</v>
          </cell>
          <cell r="AJ197">
            <v>9373.948844352537</v>
          </cell>
          <cell r="AK197">
            <v>0.71191219362745051</v>
          </cell>
          <cell r="AL197">
            <v>5.8685042987323219E-3</v>
          </cell>
          <cell r="AM197">
            <v>9374.0190656896302</v>
          </cell>
          <cell r="AN197">
            <v>0.69346887254901912</v>
          </cell>
          <cell r="AO197">
            <v>5.7164705086097225E-3</v>
          </cell>
          <cell r="AP197">
            <v>9396.5799615805481</v>
          </cell>
          <cell r="AQ197">
            <v>0.83906749999999997</v>
          </cell>
          <cell r="AR197">
            <v>6.9166833701592547E-3</v>
          </cell>
          <cell r="AS197">
            <v>9254.4770296978877</v>
          </cell>
          <cell r="AT197">
            <v>0.66919746200980346</v>
          </cell>
          <cell r="AU197">
            <v>5.5163940408083818E-3</v>
          </cell>
          <cell r="AV197">
            <v>9414.9351394445694</v>
          </cell>
        </row>
        <row r="198">
          <cell r="B198">
            <v>62</v>
          </cell>
          <cell r="C198">
            <v>9.0096687600025663E-3</v>
          </cell>
          <cell r="D198">
            <v>0.80098039215686223</v>
          </cell>
          <cell r="E198">
            <v>7.216568016590286E-3</v>
          </cell>
          <cell r="F198">
            <v>9247.4466199182807</v>
          </cell>
          <cell r="G198">
            <v>0.96499999999999997</v>
          </cell>
          <cell r="H198">
            <v>8.6943303534024758E-3</v>
          </cell>
          <cell r="I198">
            <v>9071.1706134650085</v>
          </cell>
          <cell r="J198">
            <v>0.94</v>
          </cell>
          <cell r="K198">
            <v>8.4690886344024122E-3</v>
          </cell>
          <cell r="L198">
            <v>9104.6180384288928</v>
          </cell>
          <cell r="M198">
            <v>0.92500000000000004</v>
          </cell>
          <cell r="N198">
            <v>8.3339436030023736E-3</v>
          </cell>
          <cell r="O198">
            <v>9105.4924137466078</v>
          </cell>
          <cell r="P198">
            <v>0.77294607843137197</v>
          </cell>
          <cell r="Q198">
            <v>6.9639881360096254E-3</v>
          </cell>
          <cell r="R198">
            <v>9270.7149247522357</v>
          </cell>
          <cell r="S198">
            <v>0.75292156862745041</v>
          </cell>
          <cell r="T198">
            <v>6.7835739355948683E-3</v>
          </cell>
          <cell r="U198">
            <v>9296.3806445334103</v>
          </cell>
          <cell r="V198">
            <v>0.74090686274509765</v>
          </cell>
          <cell r="W198">
            <v>6.6753254153460156E-3</v>
          </cell>
          <cell r="X198">
            <v>9297.3756074577286</v>
          </cell>
          <cell r="Y198">
            <v>0.90709999999999991</v>
          </cell>
          <cell r="Z198">
            <v>8.172670532198327E-3</v>
          </cell>
          <cell r="AA198">
            <v>9132.5168420553273</v>
          </cell>
          <cell r="AB198">
            <v>0.892625</v>
          </cell>
          <cell r="AC198">
            <v>8.0422555768972902E-3</v>
          </cell>
          <cell r="AD198">
            <v>9133.3624376348362</v>
          </cell>
          <cell r="AE198">
            <v>0.86949999999999994</v>
          </cell>
          <cell r="AF198">
            <v>7.8339069868222314E-3</v>
          </cell>
          <cell r="AG198">
            <v>9164.5011484577553</v>
          </cell>
          <cell r="AH198">
            <v>0.72656931372548961</v>
          </cell>
          <cell r="AI198">
            <v>6.5461488478490478E-3</v>
          </cell>
          <cell r="AJ198">
            <v>9318.0457140348844</v>
          </cell>
          <cell r="AK198">
            <v>0.71497512254901907</v>
          </cell>
          <cell r="AL198">
            <v>6.4416890258089032E-3</v>
          </cell>
          <cell r="AM198">
            <v>9319.0075945062326</v>
          </cell>
          <cell r="AN198">
            <v>0.69645245098039166</v>
          </cell>
          <cell r="AO198">
            <v>6.2748058904252531E-3</v>
          </cell>
          <cell r="AP198">
            <v>9342.8646893483801</v>
          </cell>
          <cell r="AQ198">
            <v>0.83906749999999997</v>
          </cell>
          <cell r="AR198">
            <v>7.5597202422834527E-3</v>
          </cell>
          <cell r="AS198">
            <v>9190.4667423270548</v>
          </cell>
          <cell r="AT198">
            <v>0.67207661519607786</v>
          </cell>
          <cell r="AU198">
            <v>6.0551876842603689E-3</v>
          </cell>
          <cell r="AV198">
            <v>9362.9986473467397</v>
          </cell>
        </row>
        <row r="199">
          <cell r="B199">
            <v>63</v>
          </cell>
          <cell r="C199">
            <v>9.8535728674526354E-3</v>
          </cell>
          <cell r="D199">
            <v>0.80441176470588183</v>
          </cell>
          <cell r="E199">
            <v>7.9263299389655713E-3</v>
          </cell>
          <cell r="F199">
            <v>9180.711792405853</v>
          </cell>
          <cell r="G199">
            <v>0.96499999999999997</v>
          </cell>
          <cell r="H199">
            <v>9.5086978170917935E-3</v>
          </cell>
          <cell r="I199">
            <v>8992.3028594594671</v>
          </cell>
          <cell r="J199">
            <v>0.94</v>
          </cell>
          <cell r="K199">
            <v>9.2623584954054771E-3</v>
          </cell>
          <cell r="L199">
            <v>9027.5102212790589</v>
          </cell>
          <cell r="M199">
            <v>0.92500000000000004</v>
          </cell>
          <cell r="N199">
            <v>9.114554902393688E-3</v>
          </cell>
          <cell r="O199">
            <v>9029.6077534928772</v>
          </cell>
          <cell r="P199">
            <v>0.77625735294117593</v>
          </cell>
          <cell r="Q199">
            <v>7.6489083911017754E-3</v>
          </cell>
          <cell r="R199">
            <v>9206.1537760039337</v>
          </cell>
          <cell r="S199">
            <v>0.75614705882352884</v>
          </cell>
          <cell r="T199">
            <v>7.4507501426276353E-3</v>
          </cell>
          <cell r="U199">
            <v>9233.3179590977852</v>
          </cell>
          <cell r="V199">
            <v>0.74408088235294068</v>
          </cell>
          <cell r="W199">
            <v>7.3318551935431528E-3</v>
          </cell>
          <cell r="X199">
            <v>9235.3125997692478</v>
          </cell>
          <cell r="Y199">
            <v>0.90709999999999991</v>
          </cell>
          <cell r="Z199">
            <v>8.9381759480662848E-3</v>
          </cell>
          <cell r="AA199">
            <v>9057.8797907754579</v>
          </cell>
          <cell r="AB199">
            <v>0.892625</v>
          </cell>
          <cell r="AC199">
            <v>8.7955454808099093E-3</v>
          </cell>
          <cell r="AD199">
            <v>9059.9096026349434</v>
          </cell>
          <cell r="AE199">
            <v>0.86949999999999994</v>
          </cell>
          <cell r="AF199">
            <v>8.5676816082500655E-3</v>
          </cell>
          <cell r="AG199">
            <v>9092.7072988801119</v>
          </cell>
          <cell r="AH199">
            <v>0.72968191176470532</v>
          </cell>
          <cell r="AI199">
            <v>7.1899738876356686E-3</v>
          </cell>
          <cell r="AJ199">
            <v>9257.0483998197506</v>
          </cell>
          <cell r="AK199">
            <v>0.71803805147058775</v>
          </cell>
          <cell r="AL199">
            <v>7.075240261769142E-3</v>
          </cell>
          <cell r="AM199">
            <v>9258.9774455532715</v>
          </cell>
          <cell r="AN199">
            <v>0.69943602941176419</v>
          </cell>
          <cell r="AO199">
            <v>6.8919438819305635E-3</v>
          </cell>
          <cell r="AP199">
            <v>9284.2400269622103</v>
          </cell>
          <cell r="AQ199">
            <v>0.83906749999999997</v>
          </cell>
          <cell r="AR199">
            <v>8.2678127519613138E-3</v>
          </cell>
          <cell r="AS199">
            <v>9120.9893848590527</v>
          </cell>
          <cell r="AT199">
            <v>0.67495576838235249</v>
          </cell>
          <cell r="AU199">
            <v>6.6507258460629937E-3</v>
          </cell>
          <cell r="AV199">
            <v>9306.3039332495791</v>
          </cell>
        </row>
        <row r="200">
          <cell r="B200">
            <v>64</v>
          </cell>
          <cell r="C200">
            <v>1.0751421255475952E-2</v>
          </cell>
          <cell r="D200">
            <v>0.80784313725490142</v>
          </cell>
          <cell r="E200">
            <v>8.6854618769727238E-3</v>
          </cell>
          <cell r="F200">
            <v>9107.9424416646925</v>
          </cell>
          <cell r="G200">
            <v>0.96499999999999997</v>
          </cell>
          <cell r="H200">
            <v>1.0375121511534293E-2</v>
          </cell>
          <cell r="I200">
            <v>8906.7977688890969</v>
          </cell>
          <cell r="J200">
            <v>0.94</v>
          </cell>
          <cell r="K200">
            <v>1.0106335980147395E-2</v>
          </cell>
          <cell r="L200">
            <v>8943.8941852886346</v>
          </cell>
          <cell r="M200">
            <v>0.92500000000000004</v>
          </cell>
          <cell r="N200">
            <v>9.945064661315256E-3</v>
          </cell>
          <cell r="O200">
            <v>8947.3068978765878</v>
          </cell>
          <cell r="P200">
            <v>0.77956862745097988</v>
          </cell>
          <cell r="Q200">
            <v>8.3814707112786786E-3</v>
          </cell>
          <cell r="R200">
            <v>9135.7367491368841</v>
          </cell>
          <cell r="S200">
            <v>0.75937254901960727</v>
          </cell>
          <cell r="T200">
            <v>8.1643341643543605E-3</v>
          </cell>
          <cell r="U200">
            <v>9164.5228139971114</v>
          </cell>
          <cell r="V200">
            <v>0.74725490196078381</v>
          </cell>
          <cell r="W200">
            <v>8.0340522361997697E-3</v>
          </cell>
          <cell r="X200">
            <v>9167.6006251206345</v>
          </cell>
          <cell r="Y200">
            <v>0.90709999999999991</v>
          </cell>
          <cell r="Z200">
            <v>9.7526142208422349E-3</v>
          </cell>
          <cell r="AA200">
            <v>8976.9188674890738</v>
          </cell>
          <cell r="AB200">
            <v>0.892625</v>
          </cell>
          <cell r="AC200">
            <v>9.5969873981692211E-3</v>
          </cell>
          <cell r="AD200">
            <v>8980.2227556729413</v>
          </cell>
          <cell r="AE200">
            <v>0.86949999999999994</v>
          </cell>
          <cell r="AF200">
            <v>9.348360781636339E-3</v>
          </cell>
          <cell r="AG200">
            <v>9014.8038777862967</v>
          </cell>
          <cell r="AH200">
            <v>0.73279450980392102</v>
          </cell>
          <cell r="AI200">
            <v>7.8785824686019579E-3</v>
          </cell>
          <cell r="AJ200">
            <v>9190.4904635484672</v>
          </cell>
          <cell r="AK200">
            <v>0.72110098039215642</v>
          </cell>
          <cell r="AL200">
            <v>7.7528604079327781E-3</v>
          </cell>
          <cell r="AM200">
            <v>9193.4679555476814</v>
          </cell>
          <cell r="AN200">
            <v>0.70241960784313673</v>
          </cell>
          <cell r="AO200">
            <v>7.5520091020277831E-3</v>
          </cell>
          <cell r="AP200">
            <v>9220.2535657100125</v>
          </cell>
          <cell r="AQ200">
            <v>0.83906749999999997</v>
          </cell>
          <cell r="AR200">
            <v>9.0211681542790682E-3</v>
          </cell>
          <cell r="AS200">
            <v>9045.5787525124106</v>
          </cell>
          <cell r="AT200">
            <v>0.67783492156862701</v>
          </cell>
          <cell r="AU200">
            <v>7.2876887834568112E-3</v>
          </cell>
          <cell r="AV200">
            <v>9244.4102571493986</v>
          </cell>
        </row>
        <row r="201">
          <cell r="B201">
            <v>65</v>
          </cell>
          <cell r="C201">
            <v>1.1750664674359756E-2</v>
          </cell>
          <cell r="D201">
            <v>0.81127450980392102</v>
          </cell>
          <cell r="E201">
            <v>9.5330147235614619E-3</v>
          </cell>
          <cell r="F201">
            <v>9028.835754809952</v>
          </cell>
          <cell r="G201">
            <v>0.96499999999999997</v>
          </cell>
          <cell r="H201">
            <v>1.1339391410757165E-2</v>
          </cell>
          <cell r="I201">
            <v>8814.3886597582095</v>
          </cell>
          <cell r="J201">
            <v>0.94</v>
          </cell>
          <cell r="K201">
            <v>1.104562479389817E-2</v>
          </cell>
          <cell r="L201">
            <v>8853.5041856812204</v>
          </cell>
          <cell r="M201">
            <v>0.92500000000000004</v>
          </cell>
          <cell r="N201">
            <v>1.0869364823782776E-2</v>
          </cell>
          <cell r="O201">
            <v>8858.3253522325722</v>
          </cell>
          <cell r="P201">
            <v>0.78287990196078372</v>
          </cell>
          <cell r="Q201">
            <v>9.1993592082368104E-3</v>
          </cell>
          <cell r="R201">
            <v>9059.1658391480414</v>
          </cell>
          <cell r="S201">
            <v>0.7625980392156857</v>
          </cell>
          <cell r="T201">
            <v>8.9610338401477745E-3</v>
          </cell>
          <cell r="U201">
            <v>9089.7005872867903</v>
          </cell>
          <cell r="V201">
            <v>0.75042892156862695</v>
          </cell>
          <cell r="W201">
            <v>8.8180386192943522E-3</v>
          </cell>
          <cell r="X201">
            <v>9093.9476428177968</v>
          </cell>
          <cell r="Y201">
            <v>0.90709999999999991</v>
          </cell>
          <cell r="Z201">
            <v>1.0659027926111734E-2</v>
          </cell>
          <cell r="AA201">
            <v>8889.3704408826525</v>
          </cell>
          <cell r="AB201">
            <v>0.892625</v>
          </cell>
          <cell r="AC201">
            <v>1.0488937054950378E-2</v>
          </cell>
          <cell r="AD201">
            <v>8894.0396710539953</v>
          </cell>
          <cell r="AE201">
            <v>0.86949999999999994</v>
          </cell>
          <cell r="AF201">
            <v>1.0217202934355808E-2</v>
          </cell>
          <cell r="AG201">
            <v>8930.5302387610554</v>
          </cell>
          <cell r="AH201">
            <v>0.73590710784313662</v>
          </cell>
          <cell r="AI201">
            <v>8.647397655742602E-3</v>
          </cell>
          <cell r="AJ201">
            <v>9118.0824265045012</v>
          </cell>
          <cell r="AK201">
            <v>0.72416390931372498</v>
          </cell>
          <cell r="AL201">
            <v>8.5094072676190503E-3</v>
          </cell>
          <cell r="AM201">
            <v>9122.192281823518</v>
          </cell>
          <cell r="AN201">
            <v>0.70540318627450926</v>
          </cell>
          <cell r="AO201">
            <v>8.2889563021366908E-3</v>
          </cell>
          <cell r="AP201">
            <v>9150.6221268587669</v>
          </cell>
          <cell r="AQ201">
            <v>0.83906749999999997</v>
          </cell>
          <cell r="AR201">
            <v>9.8596008316533552E-3</v>
          </cell>
          <cell r="AS201">
            <v>8963.9770655332213</v>
          </cell>
          <cell r="AT201">
            <v>0.68071407475490142</v>
          </cell>
          <cell r="AU201">
            <v>7.9988428315619069E-3</v>
          </cell>
          <cell r="AV201">
            <v>9177.0398722086975</v>
          </cell>
        </row>
        <row r="202">
          <cell r="B202">
            <v>66</v>
          </cell>
          <cell r="C202">
            <v>1.2904866403905939E-2</v>
          </cell>
          <cell r="D202">
            <v>0.81470588235294061</v>
          </cell>
          <cell r="E202">
            <v>1.0513670570241008E-2</v>
          </cell>
          <cell r="F202">
            <v>8942.7637306227298</v>
          </cell>
          <cell r="G202">
            <v>0.96499999999999997</v>
          </cell>
          <cell r="H202">
            <v>1.2453196079769231E-2</v>
          </cell>
          <cell r="I202">
            <v>8714.4388566986727</v>
          </cell>
          <cell r="J202">
            <v>0.94</v>
          </cell>
          <cell r="K202">
            <v>1.2130574419671582E-2</v>
          </cell>
          <cell r="L202">
            <v>8755.7117003349795</v>
          </cell>
          <cell r="M202">
            <v>0.92500000000000004</v>
          </cell>
          <cell r="N202">
            <v>1.1937001423612995E-2</v>
          </cell>
          <cell r="O202">
            <v>8762.0409822513921</v>
          </cell>
          <cell r="P202">
            <v>0.78619117647058767</v>
          </cell>
          <cell r="Q202">
            <v>1.0145692100282572E-2</v>
          </cell>
          <cell r="R202">
            <v>8975.8273184667305</v>
          </cell>
          <cell r="S202">
            <v>0.76582352941176413</v>
          </cell>
          <cell r="T202">
            <v>9.8828503360265472E-3</v>
          </cell>
          <cell r="U202">
            <v>9008.247472727302</v>
          </cell>
          <cell r="V202">
            <v>0.75360294117647009</v>
          </cell>
          <cell r="W202">
            <v>9.7251452774729328E-3</v>
          </cell>
          <cell r="X202">
            <v>9013.7568613015883</v>
          </cell>
          <cell r="Y202">
            <v>0.90709999999999991</v>
          </cell>
          <cell r="Z202">
            <v>1.1706004314983077E-2</v>
          </cell>
          <cell r="AA202">
            <v>8794.6183931077321</v>
          </cell>
          <cell r="AB202">
            <v>0.892625</v>
          </cell>
          <cell r="AC202">
            <v>1.1519206373786539E-2</v>
          </cell>
          <cell r="AD202">
            <v>8800.7506487800783</v>
          </cell>
          <cell r="AE202">
            <v>0.86949999999999994</v>
          </cell>
          <cell r="AF202">
            <v>1.1220781338196213E-2</v>
          </cell>
          <cell r="AG202">
            <v>8839.2851990002328</v>
          </cell>
          <cell r="AH202">
            <v>0.73901970588235233</v>
          </cell>
          <cell r="AI202">
            <v>9.5369505742656166E-3</v>
          </cell>
          <cell r="AJ202">
            <v>9039.2347419046782</v>
          </cell>
          <cell r="AK202">
            <v>0.72722683823529366</v>
          </cell>
          <cell r="AL202">
            <v>9.3847651927613795E-3</v>
          </cell>
          <cell r="AM202">
            <v>9044.5678325239496</v>
          </cell>
          <cell r="AN202">
            <v>0.7083867647058818</v>
          </cell>
          <cell r="AO202">
            <v>9.1416365608245551E-3</v>
          </cell>
          <cell r="AP202">
            <v>9074.7730199118705</v>
          </cell>
          <cell r="AQ202">
            <v>0.83906749999999997</v>
          </cell>
          <cell r="AR202">
            <v>1.0828053991359346E-2</v>
          </cell>
          <cell r="AS202">
            <v>8875.5958298029673</v>
          </cell>
          <cell r="AT202">
            <v>0.68359322794117594</v>
          </cell>
          <cell r="AU202">
            <v>8.8216792811956959E-3</v>
          </cell>
          <cell r="AV202">
            <v>9103.6341726119226</v>
          </cell>
        </row>
        <row r="203">
          <cell r="B203">
            <v>67</v>
          </cell>
          <cell r="C203">
            <v>1.4137450912856519E-2</v>
          </cell>
          <cell r="D203">
            <v>0.81813725490196021</v>
          </cell>
          <cell r="E203">
            <v>1.1566375281155644E-2</v>
          </cell>
          <cell r="F203">
            <v>8848.7424587714631</v>
          </cell>
          <cell r="G203">
            <v>0.96499999999999997</v>
          </cell>
          <cell r="H203">
            <v>1.364264013090654E-2</v>
          </cell>
          <cell r="I203">
            <v>8605.9162408910433</v>
          </cell>
          <cell r="J203">
            <v>0.94</v>
          </cell>
          <cell r="K203">
            <v>1.3289203858085127E-2</v>
          </cell>
          <cell r="L203">
            <v>8649.4998879568775</v>
          </cell>
          <cell r="M203">
            <v>0.92500000000000004</v>
          </cell>
          <cell r="N203">
            <v>1.307714209439228E-2</v>
          </cell>
          <cell r="O203">
            <v>8657.4484865725026</v>
          </cell>
          <cell r="P203">
            <v>0.78950245098039162</v>
          </cell>
          <cell r="Q203">
            <v>1.1161552146315196E-2</v>
          </cell>
          <cell r="R203">
            <v>8884.7613381482624</v>
          </cell>
          <cell r="S203">
            <v>0.76904901960784255</v>
          </cell>
          <cell r="T203">
            <v>1.0872392764286304E-2</v>
          </cell>
          <cell r="U203">
            <v>8919.2203111644485</v>
          </cell>
          <cell r="V203">
            <v>0.75677696078431322</v>
          </cell>
          <cell r="W203">
            <v>1.0698897135068971E-2</v>
          </cell>
          <cell r="X203">
            <v>8926.0967663296124</v>
          </cell>
          <cell r="Y203">
            <v>0.90709999999999991</v>
          </cell>
          <cell r="Z203">
            <v>1.2824081723052147E-2</v>
          </cell>
          <cell r="AA203">
            <v>8691.6685522493844</v>
          </cell>
          <cell r="AB203">
            <v>0.892625</v>
          </cell>
          <cell r="AC203">
            <v>1.261944212108855E-2</v>
          </cell>
          <cell r="AD203">
            <v>8699.3729858125444</v>
          </cell>
          <cell r="AE203">
            <v>0.86949999999999994</v>
          </cell>
          <cell r="AF203">
            <v>1.2292513568728743E-2</v>
          </cell>
          <cell r="AG203">
            <v>8740.1015125962967</v>
          </cell>
          <cell r="AH203">
            <v>0.74213230392156804</v>
          </cell>
          <cell r="AI203">
            <v>1.0491859017536284E-2</v>
          </cell>
          <cell r="AJ203">
            <v>8953.0280069419478</v>
          </cell>
          <cell r="AK203">
            <v>0.73028976715686234</v>
          </cell>
          <cell r="AL203">
            <v>1.0324435735341558E-2</v>
          </cell>
          <cell r="AM203">
            <v>8959.6866871457096</v>
          </cell>
          <cell r="AN203">
            <v>0.71137034313725445</v>
          </cell>
          <cell r="AO203">
            <v>1.0056963306964832E-2</v>
          </cell>
          <cell r="AP203">
            <v>8991.8147430918598</v>
          </cell>
          <cell r="AQ203">
            <v>0.83906749999999997</v>
          </cell>
          <cell r="AR203">
            <v>1.1862275593823237E-2</v>
          </cell>
          <cell r="AS203">
            <v>8779.4903989523773</v>
          </cell>
          <cell r="AT203">
            <v>0.68647238112745046</v>
          </cell>
          <cell r="AU203">
            <v>9.7049695912210625E-3</v>
          </cell>
          <cell r="AV203">
            <v>9023.3248316478075</v>
          </cell>
        </row>
        <row r="204">
          <cell r="B204">
            <v>68</v>
          </cell>
          <cell r="C204">
            <v>1.5448637636367845E-2</v>
          </cell>
          <cell r="D204">
            <v>0.8215686274509798</v>
          </cell>
          <cell r="E204">
            <v>1.2692116018898279E-2</v>
          </cell>
          <cell r="F204">
            <v>8746.3945827270163</v>
          </cell>
          <cell r="G204">
            <v>0.96499999999999997</v>
          </cell>
          <cell r="H204">
            <v>1.490793531909497E-2</v>
          </cell>
          <cell r="I204">
            <v>8488.5088226198422</v>
          </cell>
          <cell r="J204">
            <v>0.94</v>
          </cell>
          <cell r="K204">
            <v>1.4521719378185773E-2</v>
          </cell>
          <cell r="L204">
            <v>8534.5549206753349</v>
          </cell>
          <cell r="M204">
            <v>0.92500000000000004</v>
          </cell>
          <cell r="N204">
            <v>1.4289989813640257E-2</v>
          </cell>
          <cell r="O204">
            <v>8544.2338025387126</v>
          </cell>
          <cell r="P204">
            <v>0.79281372549019546</v>
          </cell>
          <cell r="Q204">
            <v>1.2247891958236839E-2</v>
          </cell>
          <cell r="R204">
            <v>8785.5936111649553</v>
          </cell>
          <cell r="S204">
            <v>0.77227450980392098</v>
          </cell>
          <cell r="T204">
            <v>1.1930589057764382E-2</v>
          </cell>
          <cell r="U204">
            <v>8822.2470447902688</v>
          </cell>
          <cell r="V204">
            <v>0.75995098039215636</v>
          </cell>
          <cell r="W204">
            <v>1.1740207317480909E-2</v>
          </cell>
          <cell r="X204">
            <v>8830.5973752089794</v>
          </cell>
          <cell r="Y204">
            <v>0.90709999999999991</v>
          </cell>
          <cell r="Z204">
            <v>1.4013459199949271E-2</v>
          </cell>
          <cell r="AA204">
            <v>8580.2058844256553</v>
          </cell>
          <cell r="AB204">
            <v>0.892625</v>
          </cell>
          <cell r="AC204">
            <v>1.3789840170162848E-2</v>
          </cell>
          <cell r="AD204">
            <v>8589.5917519283212</v>
          </cell>
          <cell r="AE204">
            <v>0.86949999999999994</v>
          </cell>
          <cell r="AF204">
            <v>1.343259042482184E-2</v>
          </cell>
          <cell r="AG204">
            <v>8632.66369616064</v>
          </cell>
          <cell r="AH204">
            <v>0.74524490196078375</v>
          </cell>
          <cell r="AI204">
            <v>1.1513018440742628E-2</v>
          </cell>
          <cell r="AJ204">
            <v>8859.0940993130589</v>
          </cell>
          <cell r="AK204">
            <v>0.73335269607843079</v>
          </cell>
          <cell r="AL204">
            <v>1.1329300061369075E-2</v>
          </cell>
          <cell r="AM204">
            <v>8867.1829777354778</v>
          </cell>
          <cell r="AN204">
            <v>0.71435392156862698</v>
          </cell>
          <cell r="AO204">
            <v>1.1035794878432054E-2</v>
          </cell>
          <cell r="AP204">
            <v>8901.384392157559</v>
          </cell>
          <cell r="AQ204">
            <v>0.83906749999999997</v>
          </cell>
          <cell r="AR204">
            <v>1.2962449759953077E-2</v>
          </cell>
          <cell r="AS204">
            <v>8675.3456642666788</v>
          </cell>
          <cell r="AT204">
            <v>0.68935153431372498</v>
          </cell>
          <cell r="AU204">
            <v>1.0649542057686931E-2</v>
          </cell>
          <cell r="AV204">
            <v>8935.7537385449559</v>
          </cell>
        </row>
        <row r="205">
          <cell r="B205">
            <v>69</v>
          </cell>
          <cell r="C205">
            <v>1.6924482137769266E-2</v>
          </cell>
          <cell r="D205">
            <v>0.8249999999999994</v>
          </cell>
          <cell r="E205">
            <v>1.3962697763659633E-2</v>
          </cell>
          <cell r="F205">
            <v>8635.3843279359808</v>
          </cell>
          <cell r="G205">
            <v>0.96499999999999997</v>
          </cell>
          <cell r="H205">
            <v>1.633212526294734E-2</v>
          </cell>
          <cell r="I205">
            <v>8361.9626821366583</v>
          </cell>
          <cell r="J205">
            <v>0.94</v>
          </cell>
          <cell r="K205">
            <v>1.5909013209503109E-2</v>
          </cell>
          <cell r="L205">
            <v>8410.6185090995732</v>
          </cell>
          <cell r="M205">
            <v>0.92500000000000004</v>
          </cell>
          <cell r="N205">
            <v>1.5655145977436571E-2</v>
          </cell>
          <cell r="O205">
            <v>8422.1367885350737</v>
          </cell>
          <cell r="P205">
            <v>0.79612499999999942</v>
          </cell>
          <cell r="Q205">
            <v>1.3474003341931547E-2</v>
          </cell>
          <cell r="R205">
            <v>8677.9886098264305</v>
          </cell>
          <cell r="S205">
            <v>0.77549999999999941</v>
          </cell>
          <cell r="T205">
            <v>1.3124935897840057E-2</v>
          </cell>
          <cell r="U205">
            <v>8716.9924407327999</v>
          </cell>
          <cell r="V205">
            <v>0.7631249999999995</v>
          </cell>
          <cell r="W205">
            <v>1.2915495431385163E-2</v>
          </cell>
          <cell r="X205">
            <v>8726.9243312868239</v>
          </cell>
          <cell r="Y205">
            <v>0.90709999999999991</v>
          </cell>
          <cell r="Z205">
            <v>1.5352197747170499E-2</v>
          </cell>
          <cell r="AA205">
            <v>8459.9675193370913</v>
          </cell>
          <cell r="AB205">
            <v>0.892625</v>
          </cell>
          <cell r="AC205">
            <v>1.5107215868226291E-2</v>
          </cell>
          <cell r="AD205">
            <v>8471.1426545422801</v>
          </cell>
          <cell r="AE205">
            <v>0.86949999999999994</v>
          </cell>
          <cell r="AF205">
            <v>1.4715837218790375E-2</v>
          </cell>
          <cell r="AG205">
            <v>8516.704660454885</v>
          </cell>
          <cell r="AH205">
            <v>0.74835749999999945</v>
          </cell>
          <cell r="AI205">
            <v>1.2665563141415655E-2</v>
          </cell>
          <cell r="AJ205">
            <v>8757.0991855793945</v>
          </cell>
          <cell r="AK205">
            <v>0.73641562499999946</v>
          </cell>
          <cell r="AL205">
            <v>1.2463453091286681E-2</v>
          </cell>
          <cell r="AM205">
            <v>8766.7240010816477</v>
          </cell>
          <cell r="AN205">
            <v>0.71733749999999952</v>
          </cell>
          <cell r="AO205">
            <v>1.2140565705502053E-2</v>
          </cell>
          <cell r="AP205">
            <v>8803.1505398716308</v>
          </cell>
          <cell r="AQ205">
            <v>0.83906749999999997</v>
          </cell>
          <cell r="AR205">
            <v>1.4200782916132713E-2</v>
          </cell>
          <cell r="AS205">
            <v>8562.8919319433953</v>
          </cell>
          <cell r="AT205">
            <v>0.6922306874999995</v>
          </cell>
          <cell r="AU205">
            <v>1.171564590580948E-2</v>
          </cell>
          <cell r="AV205">
            <v>8840.5920532891869</v>
          </cell>
        </row>
        <row r="206">
          <cell r="B206">
            <v>70</v>
          </cell>
          <cell r="C206">
            <v>1.8588305036856562E-2</v>
          </cell>
          <cell r="D206">
            <v>0.828431372549019</v>
          </cell>
          <cell r="E206">
            <v>1.5399135055042925E-2</v>
          </cell>
          <cell r="F206">
            <v>8514.8110664919677</v>
          </cell>
          <cell r="G206">
            <v>0.96499999999999997</v>
          </cell>
          <cell r="H206">
            <v>1.7937714360566581E-2</v>
          </cell>
          <cell r="I206">
            <v>8225.3940601679114</v>
          </cell>
          <cell r="J206">
            <v>0.95</v>
          </cell>
          <cell r="K206">
            <v>1.7658889785013735E-2</v>
          </cell>
          <cell r="L206">
            <v>8276.813868138217</v>
          </cell>
          <cell r="M206">
            <v>0.92500000000000004</v>
          </cell>
          <cell r="N206">
            <v>1.7194182159092321E-2</v>
          </cell>
          <cell r="O206">
            <v>8290.2870076686177</v>
          </cell>
          <cell r="P206">
            <v>0.79943627450980326</v>
          </cell>
          <cell r="Q206">
            <v>1.4860165328116421E-2</v>
          </cell>
          <cell r="R206">
            <v>8561.0613622963865</v>
          </cell>
          <cell r="S206">
            <v>0.78700980392156805</v>
          </cell>
          <cell r="T206">
            <v>1.4629178302290779E-2</v>
          </cell>
          <cell r="U206">
            <v>8602.5824737262265</v>
          </cell>
          <cell r="V206">
            <v>0.76629901960784264</v>
          </cell>
          <cell r="W206">
            <v>1.4244199925914707E-2</v>
          </cell>
          <cell r="X206">
            <v>8614.2117799560456</v>
          </cell>
          <cell r="Y206">
            <v>0.91674999999999995</v>
          </cell>
          <cell r="Z206">
            <v>1.7040828642538253E-2</v>
          </cell>
          <cell r="AA206">
            <v>8330.0884250455892</v>
          </cell>
          <cell r="AB206">
            <v>0.892625</v>
          </cell>
          <cell r="AC206">
            <v>1.6592385783524091E-2</v>
          </cell>
          <cell r="AD206">
            <v>8343.1672738095713</v>
          </cell>
          <cell r="AE206">
            <v>0.87875000000000003</v>
          </cell>
          <cell r="AF206">
            <v>1.6334473051137704E-2</v>
          </cell>
          <cell r="AG206">
            <v>8391.3742210311175</v>
          </cell>
          <cell r="AH206">
            <v>0.75946446078431307</v>
          </cell>
          <cell r="AI206">
            <v>1.41171570617106E-2</v>
          </cell>
          <cell r="AJ206">
            <v>8646.1855929087997</v>
          </cell>
          <cell r="AK206">
            <v>0.73947855392156803</v>
          </cell>
          <cell r="AL206">
            <v>1.374565292850769E-2</v>
          </cell>
          <cell r="AM206">
            <v>8657.4603477299097</v>
          </cell>
          <cell r="AN206">
            <v>0.72798406862745046</v>
          </cell>
          <cell r="AO206">
            <v>1.3531989929618972E-2</v>
          </cell>
          <cell r="AP206">
            <v>8696.275312326894</v>
          </cell>
          <cell r="AQ206">
            <v>0.84799374999999999</v>
          </cell>
          <cell r="AR206">
            <v>1.5762766494347883E-2</v>
          </cell>
          <cell r="AS206">
            <v>8441.2921624835635</v>
          </cell>
          <cell r="AT206">
            <v>0.70250462622548959</v>
          </cell>
          <cell r="AU206">
            <v>1.3058370282082305E-2</v>
          </cell>
          <cell r="AV206">
            <v>8737.0188071951379</v>
          </cell>
        </row>
        <row r="207">
          <cell r="B207">
            <v>71</v>
          </cell>
          <cell r="C207">
            <v>2.0493925223653293E-2</v>
          </cell>
          <cell r="D207">
            <v>0.83186274509803859</v>
          </cell>
          <cell r="E207">
            <v>1.7048132894382163E-2</v>
          </cell>
          <cell r="F207">
            <v>8383.6903409108836</v>
          </cell>
          <cell r="G207">
            <v>0.96499999999999997</v>
          </cell>
          <cell r="H207">
            <v>1.9776637840825426E-2</v>
          </cell>
          <cell r="I207">
            <v>8077.8492910135183</v>
          </cell>
          <cell r="J207">
            <v>0.95</v>
          </cell>
          <cell r="K207">
            <v>1.9469228962470629E-2</v>
          </cell>
          <cell r="L207">
            <v>8130.6545242696911</v>
          </cell>
          <cell r="M207">
            <v>0.92500000000000004</v>
          </cell>
          <cell r="N207">
            <v>1.8956880831879297E-2</v>
          </cell>
          <cell r="O207">
            <v>8147.7423027076075</v>
          </cell>
          <cell r="P207">
            <v>0.80274754901960721</v>
          </cell>
          <cell r="Q207">
            <v>1.6451448243078787E-2</v>
          </cell>
          <cell r="R207">
            <v>8433.8425750685128</v>
          </cell>
          <cell r="S207">
            <v>0.7902696078431366</v>
          </cell>
          <cell r="T207">
            <v>1.6195726249663055E-2</v>
          </cell>
          <cell r="U207">
            <v>8476.7337608579237</v>
          </cell>
          <cell r="V207">
            <v>0.76947303921568577</v>
          </cell>
          <cell r="W207">
            <v>1.5769522927303502E-2</v>
          </cell>
          <cell r="X207">
            <v>8491.5092251581809</v>
          </cell>
          <cell r="Y207">
            <v>0.91674999999999995</v>
          </cell>
          <cell r="Z207">
            <v>1.8787805948784157E-2</v>
          </cell>
          <cell r="AA207">
            <v>8188.1368156171957</v>
          </cell>
          <cell r="AB207">
            <v>0.892625</v>
          </cell>
          <cell r="AC207">
            <v>1.8293390002763522E-2</v>
          </cell>
          <cell r="AD207">
            <v>8204.7342237460507</v>
          </cell>
          <cell r="AE207">
            <v>0.87875000000000003</v>
          </cell>
          <cell r="AF207">
            <v>1.8009036790285333E-2</v>
          </cell>
          <cell r="AG207">
            <v>8254.3055449556741</v>
          </cell>
          <cell r="AH207">
            <v>0.76261017156862676</v>
          </cell>
          <cell r="AI207">
            <v>1.5628875830924847E-2</v>
          </cell>
          <cell r="AJ207">
            <v>8524.1260329090073</v>
          </cell>
          <cell r="AK207">
            <v>0.7425414828431367</v>
          </cell>
          <cell r="AL207">
            <v>1.5217589624847878E-2</v>
          </cell>
          <cell r="AM207">
            <v>8538.457902547696</v>
          </cell>
          <cell r="AN207">
            <v>0.73099938725490143</v>
          </cell>
          <cell r="AO207">
            <v>1.4981046780938326E-2</v>
          </cell>
          <cell r="AP207">
            <v>8578.5974023752915</v>
          </cell>
          <cell r="AQ207">
            <v>0.84799374999999999</v>
          </cell>
          <cell r="AR207">
            <v>1.7378720502625344E-2</v>
          </cell>
          <cell r="AS207">
            <v>8308.2340452157659</v>
          </cell>
          <cell r="AT207">
            <v>0.70541440870097982</v>
          </cell>
          <cell r="AU207">
            <v>1.4456710143605484E-2</v>
          </cell>
          <cell r="AV207">
            <v>8622.9275804492663</v>
          </cell>
        </row>
        <row r="208">
          <cell r="B208">
            <v>72</v>
          </cell>
          <cell r="C208">
            <v>2.2691399790049218E-2</v>
          </cell>
          <cell r="D208">
            <v>0.83529411764705819</v>
          </cell>
          <cell r="E208">
            <v>1.8953992765805804E-2</v>
          </cell>
          <cell r="F208">
            <v>8240.7640738336868</v>
          </cell>
          <cell r="G208">
            <v>0.96499999999999997</v>
          </cell>
          <cell r="H208">
            <v>2.1897200797397494E-2</v>
          </cell>
          <cell r="I208">
            <v>7918.0965910523755</v>
          </cell>
          <cell r="J208">
            <v>0.95</v>
          </cell>
          <cell r="K208">
            <v>2.1556829800546757E-2</v>
          </cell>
          <cell r="L208">
            <v>7972.3569497219369</v>
          </cell>
          <cell r="M208">
            <v>0.92500000000000004</v>
          </cell>
          <cell r="N208">
            <v>2.0989544805795526E-2</v>
          </cell>
          <cell r="O208">
            <v>7993.2865228263172</v>
          </cell>
          <cell r="P208">
            <v>0.80605882352941116</v>
          </cell>
          <cell r="Q208">
            <v>1.8290603019002601E-2</v>
          </cell>
          <cell r="R208">
            <v>8295.0936504544989</v>
          </cell>
          <cell r="S208">
            <v>0.79352941176470526</v>
          </cell>
          <cell r="T208">
            <v>1.8006293127515512E-2</v>
          </cell>
          <cell r="U208">
            <v>8339.4469013757916</v>
          </cell>
          <cell r="V208">
            <v>0.77264705882352891</v>
          </cell>
          <cell r="W208">
            <v>1.7532443308370369E-2</v>
          </cell>
          <cell r="X208">
            <v>8357.6021757446397</v>
          </cell>
          <cell r="Y208">
            <v>0.91674999999999995</v>
          </cell>
          <cell r="Z208">
            <v>2.080234075752762E-2</v>
          </cell>
          <cell r="AA208">
            <v>8034.2996900432845</v>
          </cell>
          <cell r="AB208">
            <v>0.892625</v>
          </cell>
          <cell r="AC208">
            <v>2.0254910737592682E-2</v>
          </cell>
          <cell r="AD208">
            <v>8054.6418207220431</v>
          </cell>
          <cell r="AE208">
            <v>0.87875000000000003</v>
          </cell>
          <cell r="AF208">
            <v>1.9940067565505752E-2</v>
          </cell>
          <cell r="AG208">
            <v>8105.6534527183112</v>
          </cell>
          <cell r="AH208">
            <v>0.76575588235294056</v>
          </cell>
          <cell r="AI208">
            <v>1.737607286805247E-2</v>
          </cell>
          <cell r="AJ208">
            <v>8390.903525573518</v>
          </cell>
          <cell r="AK208">
            <v>0.74560441176470538</v>
          </cell>
          <cell r="AL208">
            <v>1.6918807792577407E-2</v>
          </cell>
          <cell r="AM208">
            <v>8408.523154157685</v>
          </cell>
          <cell r="AN208">
            <v>0.7340147058823524</v>
          </cell>
          <cell r="AO208">
            <v>1.6655821142951849E-2</v>
          </cell>
          <cell r="AP208">
            <v>8450.0810333754707</v>
          </cell>
          <cell r="AQ208">
            <v>0.84799374999999999</v>
          </cell>
          <cell r="AR208">
            <v>1.9242165200713049E-2</v>
          </cell>
          <cell r="AS208">
            <v>8163.8475678735649</v>
          </cell>
          <cell r="AT208">
            <v>0.70832419117647005</v>
          </cell>
          <cell r="AU208">
            <v>1.6072867402948533E-2</v>
          </cell>
          <cell r="AV208">
            <v>8498.2684158294105</v>
          </cell>
        </row>
        <row r="209">
          <cell r="B209">
            <v>73</v>
          </cell>
          <cell r="C209">
            <v>2.5226401781314387E-2</v>
          </cell>
          <cell r="D209">
            <v>0.83872549019607778</v>
          </cell>
          <cell r="E209">
            <v>2.1158026199916118E-2</v>
          </cell>
          <cell r="F209">
            <v>8084.5686911935309</v>
          </cell>
          <cell r="G209">
            <v>0.96499999999999997</v>
          </cell>
          <cell r="H209">
            <v>2.4343477718968384E-2</v>
          </cell>
          <cell r="I209">
            <v>7744.7124400649127</v>
          </cell>
          <cell r="J209">
            <v>0.95</v>
          </cell>
          <cell r="K209">
            <v>2.3965081692248667E-2</v>
          </cell>
          <cell r="L209">
            <v>7800.498207847575</v>
          </cell>
          <cell r="M209">
            <v>0.92500000000000004</v>
          </cell>
          <cell r="N209">
            <v>2.3334421647715809E-2</v>
          </cell>
          <cell r="O209">
            <v>7825.5110772098924</v>
          </cell>
          <cell r="P209">
            <v>0.809370098039215</v>
          </cell>
          <cell r="Q209">
            <v>2.0417495282919054E-2</v>
          </cell>
          <cell r="R209">
            <v>8143.3713854885864</v>
          </cell>
          <cell r="S209">
            <v>0.79678921568627381</v>
          </cell>
          <cell r="T209">
            <v>2.0100124889920312E-2</v>
          </cell>
          <cell r="U209">
            <v>8189.2843759482676</v>
          </cell>
          <cell r="V209">
            <v>0.77582107843137194</v>
          </cell>
          <cell r="W209">
            <v>1.9571174234922412E-2</v>
          </cell>
          <cell r="X209">
            <v>8211.0729894044835</v>
          </cell>
          <cell r="Y209">
            <v>0.91674999999999995</v>
          </cell>
          <cell r="Z209">
            <v>2.3126303833019963E-2</v>
          </cell>
          <cell r="AA209">
            <v>7867.1674501429052</v>
          </cell>
          <cell r="AB209">
            <v>0.892625</v>
          </cell>
          <cell r="AC209">
            <v>2.2517716890045756E-2</v>
          </cell>
          <cell r="AD209">
            <v>7891.4957696200372</v>
          </cell>
          <cell r="AE209">
            <v>0.87875000000000003</v>
          </cell>
          <cell r="AF209">
            <v>2.2167700565330017E-2</v>
          </cell>
          <cell r="AG209">
            <v>7944.0261752085335</v>
          </cell>
          <cell r="AH209">
            <v>0.76890159313725426</v>
          </cell>
          <cell r="AI209">
            <v>1.9396620518773101E-2</v>
          </cell>
          <cell r="AJ209">
            <v>8245.1025744843537</v>
          </cell>
          <cell r="AK209">
            <v>0.74866734068627394</v>
          </cell>
          <cell r="AL209">
            <v>1.8886183136700128E-2</v>
          </cell>
          <cell r="AM209">
            <v>8266.2609670930542</v>
          </cell>
          <cell r="AN209">
            <v>0.73703002450980326</v>
          </cell>
          <cell r="AO209">
            <v>1.8592615523176287E-2</v>
          </cell>
          <cell r="AP209">
            <v>8309.3379950401195</v>
          </cell>
          <cell r="AQ209">
            <v>0.84799374999999999</v>
          </cell>
          <cell r="AR209">
            <v>2.1391831045543468E-2</v>
          </cell>
          <cell r="AS209">
            <v>8006.7574642991021</v>
          </cell>
          <cell r="AT209">
            <v>0.71123397365196017</v>
          </cell>
          <cell r="AU209">
            <v>1.7941873979865117E-2</v>
          </cell>
          <cell r="AV209">
            <v>8361.6768744271194</v>
          </cell>
        </row>
        <row r="210">
          <cell r="B210">
            <v>74</v>
          </cell>
          <cell r="C210">
            <v>2.8245545420109552E-2</v>
          </cell>
          <cell r="D210">
            <v>0.84215686274509738</v>
          </cell>
          <cell r="E210">
            <v>2.3787179917523615E-2</v>
          </cell>
          <cell r="F210">
            <v>7913.5151750102368</v>
          </cell>
          <cell r="G210">
            <v>0.96499999999999997</v>
          </cell>
          <cell r="H210">
            <v>2.7256951330405718E-2</v>
          </cell>
          <cell r="I210">
            <v>7556.1792053403751</v>
          </cell>
          <cell r="J210">
            <v>0.95</v>
          </cell>
          <cell r="K210">
            <v>2.6833268149104073E-2</v>
          </cell>
          <cell r="L210">
            <v>7613.5586310562685</v>
          </cell>
          <cell r="M210">
            <v>0.92500000000000004</v>
          </cell>
          <cell r="N210">
            <v>2.6127129513601337E-2</v>
          </cell>
          <cell r="O210">
            <v>7642.9073021254062</v>
          </cell>
          <cell r="P210">
            <v>0.81268137254901895</v>
          </cell>
          <cell r="Q210">
            <v>2.2954628620410287E-2</v>
          </cell>
          <cell r="R210">
            <v>7977.1041386383158</v>
          </cell>
          <cell r="S210">
            <v>0.80004901960784247</v>
          </cell>
          <cell r="T210">
            <v>2.2597820921647433E-2</v>
          </cell>
          <cell r="U210">
            <v>8024.6787372326344</v>
          </cell>
          <cell r="V210">
            <v>0.77899509803921507</v>
          </cell>
          <cell r="W210">
            <v>2.2003141423709342E-2</v>
          </cell>
          <cell r="X210">
            <v>8050.372649273183</v>
          </cell>
          <cell r="Y210">
            <v>0.91674999999999995</v>
          </cell>
          <cell r="Z210">
            <v>2.5894103763885429E-2</v>
          </cell>
          <cell r="AA210">
            <v>7685.2289453856556</v>
          </cell>
          <cell r="AB210">
            <v>0.892625</v>
          </cell>
          <cell r="AC210">
            <v>2.5212679980625288E-2</v>
          </cell>
          <cell r="AD210">
            <v>7713.7973020407389</v>
          </cell>
          <cell r="AE210">
            <v>0.87875000000000003</v>
          </cell>
          <cell r="AF210">
            <v>2.4820773037921271E-2</v>
          </cell>
          <cell r="AG210">
            <v>7767.9253816733672</v>
          </cell>
          <cell r="AH210">
            <v>0.77204730392156795</v>
          </cell>
          <cell r="AI210">
            <v>2.180689718938977E-2</v>
          </cell>
          <cell r="AJ210">
            <v>8085.1754487087219</v>
          </cell>
          <cell r="AK210">
            <v>0.75173026960784262</v>
          </cell>
          <cell r="AL210">
            <v>2.1233031473879518E-2</v>
          </cell>
          <cell r="AM210">
            <v>8110.1428486127788</v>
          </cell>
          <cell r="AN210">
            <v>0.74004534313725434</v>
          </cell>
          <cell r="AO210">
            <v>2.0902984352523878E-2</v>
          </cell>
          <cell r="AP210">
            <v>8154.845668446218</v>
          </cell>
          <cell r="AQ210">
            <v>0.84799374999999999</v>
          </cell>
          <cell r="AR210">
            <v>2.3952045981594023E-2</v>
          </cell>
          <cell r="AS210">
            <v>7835.4782614001724</v>
          </cell>
          <cell r="AT210">
            <v>0.7141437561274504</v>
          </cell>
          <cell r="AU210">
            <v>2.017137990018554E-2</v>
          </cell>
          <cell r="AV210">
            <v>8211.6527216857958</v>
          </cell>
        </row>
        <row r="211">
          <cell r="B211">
            <v>75</v>
          </cell>
          <cell r="C211">
            <v>3.1727384796276306E-2</v>
          </cell>
          <cell r="D211">
            <v>0.84558823529411697</v>
          </cell>
          <cell r="E211">
            <v>2.6828303320380678E-2</v>
          </cell>
          <cell r="F211">
            <v>7725.2749657622144</v>
          </cell>
          <cell r="G211">
            <v>0.96499999999999997</v>
          </cell>
          <cell r="H211">
            <v>3.0616926328406634E-2</v>
          </cell>
          <cell r="I211">
            <v>7350.2207964965883</v>
          </cell>
          <cell r="J211">
            <v>0.95</v>
          </cell>
          <cell r="K211">
            <v>3.0141015556462491E-2</v>
          </cell>
          <cell r="L211">
            <v>7409.26197074021</v>
          </cell>
          <cell r="M211">
            <v>0.92500000000000004</v>
          </cell>
          <cell r="N211">
            <v>2.9347830936555585E-2</v>
          </cell>
          <cell r="O211">
            <v>7443.2200731823268</v>
          </cell>
          <cell r="P211">
            <v>0.81599264705882291</v>
          </cell>
          <cell r="Q211">
            <v>2.5889312704167357E-2</v>
          </cell>
          <cell r="R211">
            <v>7793.9926756695349</v>
          </cell>
          <cell r="S211">
            <v>0.80330882352941113</v>
          </cell>
          <cell r="T211">
            <v>2.5486888154361644E-2</v>
          </cell>
          <cell r="U211">
            <v>7843.3384841748993</v>
          </cell>
          <cell r="V211">
            <v>0.78216911764705821</v>
          </cell>
          <cell r="W211">
            <v>2.4816180571352129E-2</v>
          </cell>
          <cell r="X211">
            <v>7873.2391613576638</v>
          </cell>
          <cell r="Y211">
            <v>0.91674999999999995</v>
          </cell>
          <cell r="Z211">
            <v>2.9086080011986301E-2</v>
          </cell>
          <cell r="AA211">
            <v>7486.2268296246239</v>
          </cell>
          <cell r="AB211">
            <v>0.892625</v>
          </cell>
          <cell r="AC211">
            <v>2.8320656853776136E-2</v>
          </cell>
          <cell r="AD211">
            <v>7519.3117992289754</v>
          </cell>
          <cell r="AE211">
            <v>0.87875000000000003</v>
          </cell>
          <cell r="AF211">
            <v>2.7880439389727805E-2</v>
          </cell>
          <cell r="AG211">
            <v>7575.1194687993448</v>
          </cell>
          <cell r="AH211">
            <v>0.77519301470588176</v>
          </cell>
          <cell r="AI211">
            <v>2.4594847068958987E-2</v>
          </cell>
          <cell r="AJ211">
            <v>7908.8628589405525</v>
          </cell>
          <cell r="AK211">
            <v>0.75479319852941118</v>
          </cell>
          <cell r="AL211">
            <v>2.3947614251354804E-2</v>
          </cell>
          <cell r="AM211">
            <v>7937.9399302505244</v>
          </cell>
          <cell r="AN211">
            <v>0.74306066176470531</v>
          </cell>
          <cell r="AO211">
            <v>2.3575371542784523E-2</v>
          </cell>
          <cell r="AP211">
            <v>7984.3850570414397</v>
          </cell>
          <cell r="AQ211">
            <v>0.84799374999999999</v>
          </cell>
          <cell r="AR211">
            <v>2.6904624011087331E-2</v>
          </cell>
          <cell r="AS211">
            <v>7647.802525795335</v>
          </cell>
          <cell r="AT211">
            <v>0.71705353860294063</v>
          </cell>
          <cell r="AU211">
            <v>2.2750233538787065E-2</v>
          </cell>
          <cell r="AV211">
            <v>8046.0123550282788</v>
          </cell>
        </row>
        <row r="212">
          <cell r="B212">
            <v>76</v>
          </cell>
          <cell r="C212">
            <v>3.5726616922927265E-2</v>
          </cell>
          <cell r="D212">
            <v>0.84901960784313657</v>
          </cell>
          <cell r="E212">
            <v>3.0332598289465672E-2</v>
          </cell>
          <cell r="F212">
            <v>7518.0189457474025</v>
          </cell>
          <cell r="G212">
            <v>0.96499999999999997</v>
          </cell>
          <cell r="H212">
            <v>3.4476185330624812E-2</v>
          </cell>
          <cell r="I212">
            <v>7125.1796278727297</v>
          </cell>
          <cell r="J212">
            <v>0.95</v>
          </cell>
          <cell r="K212">
            <v>3.3940286076780901E-2</v>
          </cell>
          <cell r="L212">
            <v>7185.9392904182232</v>
          </cell>
          <cell r="M212">
            <v>0.92500000000000004</v>
          </cell>
          <cell r="N212">
            <v>3.3047120653707719E-2</v>
          </cell>
          <cell r="O212">
            <v>7224.7777088509947</v>
          </cell>
          <cell r="P212">
            <v>0.81930392156862675</v>
          </cell>
          <cell r="Q212">
            <v>2.9270957349334374E-2</v>
          </cell>
          <cell r="R212">
            <v>7592.2115620751365</v>
          </cell>
          <cell r="S212">
            <v>0.80656862745097968</v>
          </cell>
          <cell r="T212">
            <v>2.8815968374992389E-2</v>
          </cell>
          <cell r="U212">
            <v>7643.4361934719336</v>
          </cell>
          <cell r="V212">
            <v>0.78534313725490135</v>
          </cell>
          <cell r="W212">
            <v>2.8057653417755749E-2</v>
          </cell>
          <cell r="X212">
            <v>7677.8554366479711</v>
          </cell>
          <cell r="Y212">
            <v>0.91674999999999995</v>
          </cell>
          <cell r="Z212">
            <v>3.275237606409357E-2</v>
          </cell>
          <cell r="AA212">
            <v>7268.4818370702833</v>
          </cell>
          <cell r="AB212">
            <v>0.892625</v>
          </cell>
          <cell r="AC212">
            <v>3.1890471430827953E-2</v>
          </cell>
          <cell r="AD212">
            <v>7306.3599499864613</v>
          </cell>
          <cell r="AE212">
            <v>0.87875000000000003</v>
          </cell>
          <cell r="AF212">
            <v>3.1394764621022336E-2</v>
          </cell>
          <cell r="AG212">
            <v>7363.9218095795377</v>
          </cell>
          <cell r="AH212">
            <v>0.77833872549019534</v>
          </cell>
          <cell r="AI212">
            <v>2.7807409481867652E-2</v>
          </cell>
          <cell r="AJ212">
            <v>7714.3455864355401</v>
          </cell>
          <cell r="AK212">
            <v>0.75785612745097974</v>
          </cell>
          <cell r="AL212">
            <v>2.7075635548134296E-2</v>
          </cell>
          <cell r="AM212">
            <v>7747.8452068504585</v>
          </cell>
          <cell r="AN212">
            <v>0.74607598039215628</v>
          </cell>
          <cell r="AO212">
            <v>2.6654770746867961E-2</v>
          </cell>
          <cell r="AP212">
            <v>7796.1502127810309</v>
          </cell>
          <cell r="AQ212">
            <v>0.84799374999999999</v>
          </cell>
          <cell r="AR212">
            <v>3.0295947859286552E-2</v>
          </cell>
          <cell r="AS212">
            <v>7442.0412743277675</v>
          </cell>
          <cell r="AT212">
            <v>0.71996332107843075</v>
          </cell>
          <cell r="AU212">
            <v>2.5721853770727582E-2</v>
          </cell>
          <cell r="AV212">
            <v>7862.9636948954194</v>
          </cell>
        </row>
        <row r="213">
          <cell r="B213">
            <v>77</v>
          </cell>
          <cell r="C213">
            <v>4.0346586116242339E-2</v>
          </cell>
          <cell r="D213">
            <v>0.85245098039215617</v>
          </cell>
          <cell r="E213">
            <v>3.439348689026734E-2</v>
          </cell>
          <cell r="F213">
            <v>7289.9778971334545</v>
          </cell>
          <cell r="G213">
            <v>0.96499999999999997</v>
          </cell>
          <cell r="H213">
            <v>3.8934455602173859E-2</v>
          </cell>
          <cell r="I213">
            <v>6879.5306145081977</v>
          </cell>
          <cell r="J213">
            <v>0.95</v>
          </cell>
          <cell r="K213">
            <v>3.8329256810430222E-2</v>
          </cell>
          <cell r="L213">
            <v>6942.0464551710484</v>
          </cell>
          <cell r="M213">
            <v>0.92500000000000004</v>
          </cell>
          <cell r="N213">
            <v>3.7320592157524167E-2</v>
          </cell>
          <cell r="O213">
            <v>6986.0196082103776</v>
          </cell>
          <cell r="P213">
            <v>0.8226151960784307</v>
          </cell>
          <cell r="Q213">
            <v>3.318971484910798E-2</v>
          </cell>
          <cell r="R213">
            <v>7369.9802612545118</v>
          </cell>
          <cell r="S213">
            <v>0.80982843137254834</v>
          </cell>
          <cell r="T213">
            <v>3.2673812545753973E-2</v>
          </cell>
          <cell r="U213">
            <v>7423.1831778445749</v>
          </cell>
          <cell r="V213">
            <v>0.78851715686274448</v>
          </cell>
          <cell r="W213">
            <v>3.181397537349729E-2</v>
          </cell>
          <cell r="X213">
            <v>7462.4328298148703</v>
          </cell>
          <cell r="Y213">
            <v>0.91674999999999995</v>
          </cell>
          <cell r="Z213">
            <v>3.6987732822065161E-2</v>
          </cell>
          <cell r="AA213">
            <v>7030.4217865275241</v>
          </cell>
          <cell r="AB213">
            <v>0.892625</v>
          </cell>
          <cell r="AC213">
            <v>3.6014371432010819E-2</v>
          </cell>
          <cell r="AD213">
            <v>7073.3566867380732</v>
          </cell>
          <cell r="AE213">
            <v>0.87875000000000003</v>
          </cell>
          <cell r="AF213">
            <v>3.5454562549647954E-2</v>
          </cell>
          <cell r="AG213">
            <v>7132.7332176801756</v>
          </cell>
          <cell r="AH213">
            <v>0.78148443627450914</v>
          </cell>
          <cell r="AI213">
            <v>3.1530229106652582E-2</v>
          </cell>
          <cell r="AJ213">
            <v>7499.8296198288881</v>
          </cell>
          <cell r="AK213">
            <v>0.76091905637254842</v>
          </cell>
          <cell r="AL213">
            <v>3.0700486235424884E-2</v>
          </cell>
          <cell r="AM213">
            <v>7538.0673737464158</v>
          </cell>
          <cell r="AN213">
            <v>0.74909129901960725</v>
          </cell>
          <cell r="AO213">
            <v>3.0223276604822425E-2</v>
          </cell>
          <cell r="AP213">
            <v>7588.3456161512067</v>
          </cell>
          <cell r="AQ213">
            <v>0.84799374999999999</v>
          </cell>
          <cell r="AR213">
            <v>3.4213652860410275E-2</v>
          </cell>
          <cell r="AS213">
            <v>7216.5775799140747</v>
          </cell>
          <cell r="AT213">
            <v>0.72287310355392098</v>
          </cell>
          <cell r="AU213">
            <v>2.916546192365364E-2</v>
          </cell>
          <cell r="AV213">
            <v>7660.7136925307796</v>
          </cell>
        </row>
        <row r="214">
          <cell r="B214">
            <v>78</v>
          </cell>
          <cell r="C214">
            <v>4.5512888342080192E-2</v>
          </cell>
          <cell r="D214">
            <v>0.85588235294117576</v>
          </cell>
          <cell r="E214">
            <v>3.8953677963368599E-2</v>
          </cell>
          <cell r="F214">
            <v>7039.250137898056</v>
          </cell>
          <cell r="G214">
            <v>0.96499999999999997</v>
          </cell>
          <cell r="H214">
            <v>4.3919937250107385E-2</v>
          </cell>
          <cell r="I214">
            <v>6611.6798352338319</v>
          </cell>
          <cell r="J214">
            <v>0.95</v>
          </cell>
          <cell r="K214">
            <v>4.3237243924976181E-2</v>
          </cell>
          <cell r="L214">
            <v>6675.9629738008607</v>
          </cell>
          <cell r="M214">
            <v>0.92500000000000004</v>
          </cell>
          <cell r="N214">
            <v>4.2099421716424182E-2</v>
          </cell>
          <cell r="O214">
            <v>6725.2972196078917</v>
          </cell>
          <cell r="P214">
            <v>0.82592647058823454</v>
          </cell>
          <cell r="Q214">
            <v>3.7590299234650695E-2</v>
          </cell>
          <cell r="R214">
            <v>7125.3727179399202</v>
          </cell>
          <cell r="S214">
            <v>0.81308823529411689</v>
          </cell>
          <cell r="T214">
            <v>3.7005994065200172E-2</v>
          </cell>
          <cell r="U214">
            <v>7180.639482198887</v>
          </cell>
          <cell r="V214">
            <v>0.79169117647058762</v>
          </cell>
          <cell r="W214">
            <v>3.6032152116115962E-2</v>
          </cell>
          <cell r="X214">
            <v>7225.0231755407622</v>
          </cell>
          <cell r="Y214">
            <v>0.91674999999999995</v>
          </cell>
          <cell r="Z214">
            <v>4.1723940387602014E-2</v>
          </cell>
          <cell r="AA214">
            <v>6770.3824238610177</v>
          </cell>
          <cell r="AB214">
            <v>0.892625</v>
          </cell>
          <cell r="AC214">
            <v>4.0625941956349332E-2</v>
          </cell>
          <cell r="AD214">
            <v>6818.6141917507912</v>
          </cell>
          <cell r="AE214">
            <v>0.87875000000000003</v>
          </cell>
          <cell r="AF214">
            <v>3.9994450630602973E-2</v>
          </cell>
          <cell r="AG214">
            <v>6879.845281663982</v>
          </cell>
          <cell r="AH214">
            <v>0.78463014705882272</v>
          </cell>
          <cell r="AI214">
            <v>3.5710784272918163E-2</v>
          </cell>
          <cell r="AJ214">
            <v>7263.3582736548242</v>
          </cell>
          <cell r="AK214">
            <v>0.76398198529411698</v>
          </cell>
          <cell r="AL214">
            <v>3.47710267920519E-2</v>
          </cell>
          <cell r="AM214">
            <v>7306.6450400970089</v>
          </cell>
          <cell r="AN214">
            <v>0.75210661764705811</v>
          </cell>
          <cell r="AO214">
            <v>3.4230544510310157E-2</v>
          </cell>
          <cell r="AP214">
            <v>7359.0009476212772</v>
          </cell>
          <cell r="AQ214">
            <v>0.84799374999999999</v>
          </cell>
          <cell r="AR214">
            <v>3.8594644858531861E-2</v>
          </cell>
          <cell r="AS214">
            <v>6969.6720997546754</v>
          </cell>
          <cell r="AT214">
            <v>0.7257828860294111</v>
          </cell>
          <cell r="AU214">
            <v>3.3032475452449299E-2</v>
          </cell>
          <cell r="AV214">
            <v>7437.2854390232606</v>
          </cell>
        </row>
        <row r="215">
          <cell r="B215">
            <v>79</v>
          </cell>
          <cell r="C215">
            <v>5.1262479990769237E-2</v>
          </cell>
          <cell r="D215">
            <v>0.85931372549019536</v>
          </cell>
          <cell r="E215">
            <v>4.4050552658734511E-2</v>
          </cell>
          <cell r="F215">
            <v>6765.045454922777</v>
          </cell>
          <cell r="G215">
            <v>0.96499999999999997</v>
          </cell>
          <cell r="H215">
            <v>4.9468293191092312E-2</v>
          </cell>
          <cell r="I215">
            <v>6321.2952717525623</v>
          </cell>
          <cell r="J215">
            <v>0.95</v>
          </cell>
          <cell r="K215">
            <v>4.8699355991230771E-2</v>
          </cell>
          <cell r="L215">
            <v>6387.3127342685239</v>
          </cell>
          <cell r="M215">
            <v>0.92500000000000004</v>
          </cell>
          <cell r="N215">
            <v>4.7417793991461545E-2</v>
          </cell>
          <cell r="O215">
            <v>6442.1660957913236</v>
          </cell>
          <cell r="P215">
            <v>0.82923774509803849</v>
          </cell>
          <cell r="Q215">
            <v>4.2508783315678797E-2</v>
          </cell>
          <cell r="R215">
            <v>6857.5278253141423</v>
          </cell>
          <cell r="S215">
            <v>0.81634803921568555</v>
          </cell>
          <cell r="T215">
            <v>4.1848025025797778E-2</v>
          </cell>
          <cell r="U215">
            <v>6914.9127801362929</v>
          </cell>
          <cell r="V215">
            <v>0.79486519607843076</v>
          </cell>
          <cell r="W215">
            <v>4.0746761209329421E-2</v>
          </cell>
          <cell r="X215">
            <v>6964.6900414372139</v>
          </cell>
          <cell r="Y215">
            <v>0.91674999999999995</v>
          </cell>
          <cell r="Z215">
            <v>4.6994878531537693E-2</v>
          </cell>
          <cell r="AA215">
            <v>6487.8953912065726</v>
          </cell>
          <cell r="AB215">
            <v>0.892625</v>
          </cell>
          <cell r="AC215">
            <v>4.5758171201760393E-2</v>
          </cell>
          <cell r="AD215">
            <v>6541.6015673739839</v>
          </cell>
          <cell r="AE215">
            <v>0.87875000000000003</v>
          </cell>
          <cell r="AF215">
            <v>4.504690429188847E-2</v>
          </cell>
          <cell r="AG215">
            <v>6604.6896492002852</v>
          </cell>
          <cell r="AH215">
            <v>0.78777585784313653</v>
          </cell>
          <cell r="AI215">
            <v>4.0383344149894855E-2</v>
          </cell>
          <cell r="AJ215">
            <v>7003.9780532474215</v>
          </cell>
          <cell r="AK215">
            <v>0.76704491421568566</v>
          </cell>
          <cell r="AL215">
            <v>3.9320624567002894E-2</v>
          </cell>
          <cell r="AM215">
            <v>7052.5854896477822</v>
          </cell>
          <cell r="AN215">
            <v>0.75512193627450919</v>
          </cell>
          <cell r="AO215">
            <v>3.8709423148862949E-2</v>
          </cell>
          <cell r="AP215">
            <v>7107.0983381323122</v>
          </cell>
          <cell r="AQ215">
            <v>0.84799374999999999</v>
          </cell>
          <cell r="AR215">
            <v>4.3470262641672371E-2</v>
          </cell>
          <cell r="AS215">
            <v>6700.6800802842263</v>
          </cell>
          <cell r="AT215">
            <v>0.72869266850490133</v>
          </cell>
          <cell r="AU215">
            <v>3.7354593338652743E-2</v>
          </cell>
          <cell r="AV215">
            <v>7191.6134903258662</v>
          </cell>
        </row>
        <row r="216">
          <cell r="B216">
            <v>80</v>
          </cell>
          <cell r="C216">
            <v>5.7538637884183584E-2</v>
          </cell>
          <cell r="D216">
            <v>0.86274509803921495</v>
          </cell>
          <cell r="E216">
            <v>4.9641177782432856E-2</v>
          </cell>
          <cell r="F216">
            <v>6467.0414638719685</v>
          </cell>
          <cell r="G216">
            <v>0.96499999999999997</v>
          </cell>
          <cell r="H216">
            <v>5.5524785558237158E-2</v>
          </cell>
          <cell r="I216">
            <v>6008.5915839020408</v>
          </cell>
          <cell r="J216">
            <v>0.95</v>
          </cell>
          <cell r="K216">
            <v>5.4661705989974399E-2</v>
          </cell>
          <cell r="L216">
            <v>6076.2547175950594</v>
          </cell>
          <cell r="M216">
            <v>0.92500000000000004</v>
          </cell>
          <cell r="N216">
            <v>5.3223240042869817E-2</v>
          </cell>
          <cell r="O216">
            <v>6136.6927910023123</v>
          </cell>
          <cell r="P216">
            <v>0.83254901960784244</v>
          </cell>
          <cell r="Q216">
            <v>4.7903736560047705E-2</v>
          </cell>
          <cell r="R216">
            <v>6566.0226609066258</v>
          </cell>
          <cell r="S216">
            <v>0.81960784313725421</v>
          </cell>
          <cell r="T216">
            <v>4.715911889331121E-2</v>
          </cell>
          <cell r="U216">
            <v>6625.5373370619409</v>
          </cell>
          <cell r="V216">
            <v>0.7980392156862739</v>
          </cell>
          <cell r="W216">
            <v>4.5918089448750393E-2</v>
          </cell>
          <cell r="X216">
            <v>6680.9014794217774</v>
          </cell>
          <cell r="Y216">
            <v>0.91674999999999995</v>
          </cell>
          <cell r="Z216">
            <v>5.2748546280325298E-2</v>
          </cell>
          <cell r="AA216">
            <v>6182.9975353714963</v>
          </cell>
          <cell r="AB216">
            <v>0.892625</v>
          </cell>
          <cell r="AC216">
            <v>5.1360426641369375E-2</v>
          </cell>
          <cell r="AD216">
            <v>6242.2698429203811</v>
          </cell>
          <cell r="AE216">
            <v>0.87875000000000003</v>
          </cell>
          <cell r="AF216">
            <v>5.0562078040726328E-2</v>
          </cell>
          <cell r="AG216">
            <v>6307.1688266951332</v>
          </cell>
          <cell r="AH216">
            <v>0.79092156862745033</v>
          </cell>
          <cell r="AI216">
            <v>4.5508549732045323E-2</v>
          </cell>
          <cell r="AJ216">
            <v>6721.1339971048201</v>
          </cell>
          <cell r="AK216">
            <v>0.77010784313725433</v>
          </cell>
          <cell r="AL216">
            <v>4.4310956318044131E-2</v>
          </cell>
          <cell r="AM216">
            <v>6775.2734233826495</v>
          </cell>
          <cell r="AN216">
            <v>0.75813725490196016</v>
          </cell>
          <cell r="AO216">
            <v>4.3622184976312872E-2</v>
          </cell>
          <cell r="AP216">
            <v>6831.9866612009682</v>
          </cell>
          <cell r="AQ216">
            <v>0.84799374999999999</v>
          </cell>
          <cell r="AR216">
            <v>4.8792405309300901E-2</v>
          </cell>
          <cell r="AS216">
            <v>6409.3997573164479</v>
          </cell>
          <cell r="AT216">
            <v>0.73160245098039156</v>
          </cell>
          <cell r="AU216">
            <v>4.2095408502141919E-2</v>
          </cell>
          <cell r="AV216">
            <v>6922.9736929459741</v>
          </cell>
        </row>
        <row r="217">
          <cell r="B217">
            <v>81</v>
          </cell>
          <cell r="C217">
            <v>6.4438207006621728E-2</v>
          </cell>
          <cell r="D217">
            <v>0.86617647058823455</v>
          </cell>
          <cell r="E217">
            <v>5.5814858716029654E-2</v>
          </cell>
          <cell r="F217">
            <v>6146.0099088375355</v>
          </cell>
          <cell r="G217">
            <v>0.96499999999999997</v>
          </cell>
          <cell r="H217">
            <v>6.2182869761389967E-2</v>
          </cell>
          <cell r="I217">
            <v>5674.965824698852</v>
          </cell>
          <cell r="J217">
            <v>0.95</v>
          </cell>
          <cell r="K217">
            <v>6.1216296656290636E-2</v>
          </cell>
          <cell r="L217">
            <v>5744.1162687016831</v>
          </cell>
          <cell r="M217">
            <v>0.92500000000000004</v>
          </cell>
          <cell r="N217">
            <v>5.9605341481125104E-2</v>
          </cell>
          <cell r="O217">
            <v>5810.0781175174479</v>
          </cell>
          <cell r="P217">
            <v>0.83586029411764629</v>
          </cell>
          <cell r="Q217">
            <v>5.3861338660968615E-2</v>
          </cell>
          <cell r="R217">
            <v>6251.4856411112514</v>
          </cell>
          <cell r="S217">
            <v>0.82286764705882276</v>
          </cell>
          <cell r="T217">
            <v>5.302411578022817E-2</v>
          </cell>
          <cell r="U217">
            <v>6313.0828340513635</v>
          </cell>
          <cell r="V217">
            <v>0.80121323529411703</v>
          </cell>
          <cell r="W217">
            <v>5.1628744312327439E-2</v>
          </cell>
          <cell r="X217">
            <v>6374.1272476913991</v>
          </cell>
          <cell r="Y217">
            <v>0.91674999999999995</v>
          </cell>
          <cell r="Z217">
            <v>5.9073726273320463E-2</v>
          </cell>
          <cell r="AA217">
            <v>5856.853403725815</v>
          </cell>
          <cell r="AB217">
            <v>0.892625</v>
          </cell>
          <cell r="AC217">
            <v>5.7519154529285722E-2</v>
          </cell>
          <cell r="AD217">
            <v>5921.6642005774365</v>
          </cell>
          <cell r="AE217">
            <v>0.87875000000000003</v>
          </cell>
          <cell r="AF217">
            <v>5.6625074407068848E-2</v>
          </cell>
          <cell r="AG217">
            <v>5988.2652642637377</v>
          </cell>
          <cell r="AH217">
            <v>0.79406727941176392</v>
          </cell>
          <cell r="AI217">
            <v>5.1168271727920177E-2</v>
          </cell>
          <cell r="AJ217">
            <v>6415.264936341835</v>
          </cell>
          <cell r="AK217">
            <v>0.7731707720588229</v>
          </cell>
          <cell r="AL217">
            <v>4.9821738261395972E-2</v>
          </cell>
          <cell r="AM217">
            <v>6475.054578676335</v>
          </cell>
          <cell r="AN217">
            <v>0.76115257352941113</v>
          </cell>
          <cell r="AO217">
            <v>4.9047307096711061E-2</v>
          </cell>
          <cell r="AP217">
            <v>6533.9604753103577</v>
          </cell>
          <cell r="AQ217">
            <v>0.84799374999999999</v>
          </cell>
          <cell r="AR217">
            <v>5.4643196802821432E-2</v>
          </cell>
          <cell r="AS217">
            <v>6096.6697265681287</v>
          </cell>
          <cell r="AT217">
            <v>0.73451223345588168</v>
          </cell>
          <cell r="AU217">
            <v>4.7330651348326168E-2</v>
          </cell>
          <cell r="AV217">
            <v>6631.5482872918319</v>
          </cell>
        </row>
        <row r="218">
          <cell r="B218">
            <v>82</v>
          </cell>
          <cell r="C218">
            <v>7.2201117396391012E-2</v>
          </cell>
          <cell r="D218">
            <v>0.86960784313725414</v>
          </cell>
          <cell r="E218">
            <v>6.2786657971175261E-2</v>
          </cell>
          <cell r="F218">
            <v>5802.9712341084505</v>
          </cell>
          <cell r="G218">
            <v>0.96499999999999997</v>
          </cell>
          <cell r="H218">
            <v>6.967407828751733E-2</v>
          </cell>
          <cell r="I218">
            <v>5322.0801639212641</v>
          </cell>
          <cell r="J218">
            <v>0.95</v>
          </cell>
          <cell r="K218">
            <v>6.8591061526571462E-2</v>
          </cell>
          <cell r="L218">
            <v>5392.4827431686163</v>
          </cell>
          <cell r="M218">
            <v>0.92500000000000004</v>
          </cell>
          <cell r="N218">
            <v>6.6786033591661687E-2</v>
          </cell>
          <cell r="O218">
            <v>5463.7664272908078</v>
          </cell>
          <cell r="P218">
            <v>0.83917156862745024</v>
          </cell>
          <cell r="Q218">
            <v>6.058912494218413E-2</v>
          </cell>
          <cell r="R218">
            <v>5914.7722558611758</v>
          </cell>
          <cell r="S218">
            <v>0.82612745098039142</v>
          </cell>
          <cell r="T218">
            <v>5.9647325072616504E-2</v>
          </cell>
          <cell r="U218">
            <v>5978.3371989284533</v>
          </cell>
          <cell r="V218">
            <v>0.80438725490196017</v>
          </cell>
          <cell r="W218">
            <v>5.8077658623337129E-2</v>
          </cell>
          <cell r="X218">
            <v>6045.0390618061001</v>
          </cell>
          <cell r="Y218">
            <v>0.91674999999999995</v>
          </cell>
          <cell r="Z218">
            <v>6.6190374373141458E-2</v>
          </cell>
          <cell r="AA218">
            <v>5510.8672489311512</v>
          </cell>
          <cell r="AB218">
            <v>0.892625</v>
          </cell>
          <cell r="AC218">
            <v>6.444852241595353E-2</v>
          </cell>
          <cell r="AD218">
            <v>5581.0550823538842</v>
          </cell>
          <cell r="AE218">
            <v>0.87875000000000003</v>
          </cell>
          <cell r="AF218">
            <v>6.3446731912078599E-2</v>
          </cell>
          <cell r="AG218">
            <v>5649.1792981055378</v>
          </cell>
          <cell r="AH218">
            <v>0.79721299019607772</v>
          </cell>
          <cell r="AI218">
            <v>5.7559668695074923E-2</v>
          </cell>
          <cell r="AJ218">
            <v>6087.0069168724976</v>
          </cell>
          <cell r="AK218">
            <v>0.77623370098039146</v>
          </cell>
          <cell r="AL218">
            <v>5.6044940571520319E-2</v>
          </cell>
          <cell r="AM218">
            <v>6152.4561042292689</v>
          </cell>
          <cell r="AN218">
            <v>0.76416789215686209</v>
          </cell>
          <cell r="AO218">
            <v>5.5173775692170267E-2</v>
          </cell>
          <cell r="AP218">
            <v>6213.4873093200385</v>
          </cell>
          <cell r="AQ218">
            <v>0.84799374999999999</v>
          </cell>
          <cell r="AR218">
            <v>6.1226096295155852E-2</v>
          </cell>
          <cell r="AS218">
            <v>5763.5282028574629</v>
          </cell>
          <cell r="AT218">
            <v>0.73742201593137191</v>
          </cell>
          <cell r="AU218">
            <v>5.3242693542944308E-2</v>
          </cell>
          <cell r="AV218">
            <v>6317.6727874064327</v>
          </cell>
        </row>
        <row r="219">
          <cell r="B219">
            <v>83</v>
          </cell>
          <cell r="C219">
            <v>8.0924620001189634E-2</v>
          </cell>
          <cell r="D219">
            <v>0.87303921568627374</v>
          </cell>
          <cell r="E219">
            <v>7.065036677554834E-2</v>
          </cell>
          <cell r="F219">
            <v>5438.6220640159145</v>
          </cell>
          <cell r="G219">
            <v>0.96499999999999997</v>
          </cell>
          <cell r="H219">
            <v>7.8092258301147993E-2</v>
          </cell>
          <cell r="I219">
            <v>4951.2691339277708</v>
          </cell>
          <cell r="J219">
            <v>0.95</v>
          </cell>
          <cell r="K219">
            <v>7.6878389001130143E-2</v>
          </cell>
          <cell r="L219">
            <v>5022.6066275509629</v>
          </cell>
          <cell r="M219">
            <v>0.92500000000000004</v>
          </cell>
          <cell r="N219">
            <v>7.4855273501100411E-2</v>
          </cell>
          <cell r="O219">
            <v>5098.8631391407707</v>
          </cell>
          <cell r="P219">
            <v>0.84248284313725408</v>
          </cell>
          <cell r="Q219">
            <v>6.8177603938404135E-2</v>
          </cell>
          <cell r="R219">
            <v>5556.401380646239</v>
          </cell>
          <cell r="S219">
            <v>0.82938725490195997</v>
          </cell>
          <cell r="T219">
            <v>6.7117848436770919E-2</v>
          </cell>
          <cell r="U219">
            <v>5621.7453766302524</v>
          </cell>
          <cell r="V219">
            <v>0.8075612745098032</v>
          </cell>
          <cell r="W219">
            <v>6.5351589267382215E-2</v>
          </cell>
          <cell r="X219">
            <v>5693.9573468097869</v>
          </cell>
          <cell r="Y219">
            <v>0.91674999999999995</v>
          </cell>
          <cell r="Z219">
            <v>7.41876453860906E-2</v>
          </cell>
          <cell r="AA219">
            <v>5146.1008826037141</v>
          </cell>
          <cell r="AB219">
            <v>0.892625</v>
          </cell>
          <cell r="AC219">
            <v>7.2235338928561904E-2</v>
          </cell>
          <cell r="AD219">
            <v>5221.3643287741288</v>
          </cell>
          <cell r="AE219">
            <v>0.87875000000000003</v>
          </cell>
          <cell r="AF219">
            <v>7.1112509826045389E-2</v>
          </cell>
          <cell r="AG219">
            <v>5290.7573336553714</v>
          </cell>
          <cell r="AH219">
            <v>0.8003587009803913</v>
          </cell>
          <cell r="AI219">
            <v>6.476872374148393E-2</v>
          </cell>
          <cell r="AJ219">
            <v>5736.6408153926877</v>
          </cell>
          <cell r="AK219">
            <v>0.77929662990196003</v>
          </cell>
          <cell r="AL219">
            <v>6.3064283643023827E-2</v>
          </cell>
          <cell r="AM219">
            <v>5807.6420674988522</v>
          </cell>
          <cell r="AN219">
            <v>0.76718321078431306</v>
          </cell>
          <cell r="AO219">
            <v>6.2084009804013102E-2</v>
          </cell>
          <cell r="AP219">
            <v>5870.6657542494677</v>
          </cell>
          <cell r="AQ219">
            <v>0.84799374999999999</v>
          </cell>
          <cell r="AR219">
            <v>6.8623571982133799E-2</v>
          </cell>
          <cell r="AS219">
            <v>5410.6498701094652</v>
          </cell>
          <cell r="AT219">
            <v>0.74033179840686203</v>
          </cell>
          <cell r="AU219">
            <v>5.9911069460872636E-2</v>
          </cell>
          <cell r="AV219">
            <v>5981.3028712819532</v>
          </cell>
        </row>
        <row r="220">
          <cell r="B220">
            <v>84</v>
          </cell>
          <cell r="C220">
            <v>9.0763626243137344E-2</v>
          </cell>
          <cell r="D220">
            <v>0.87647058823529334</v>
          </cell>
          <cell r="E220">
            <v>7.9551648883690901E-2</v>
          </cell>
          <cell r="F220">
            <v>5054.3814204396003</v>
          </cell>
          <cell r="G220">
            <v>0.96499999999999997</v>
          </cell>
          <cell r="H220">
            <v>8.7586899324627529E-2</v>
          </cell>
          <cell r="I220">
            <v>4564.6133458025824</v>
          </cell>
          <cell r="J220">
            <v>0.95</v>
          </cell>
          <cell r="K220">
            <v>8.6225444930980472E-2</v>
          </cell>
          <cell r="L220">
            <v>4636.4767214384456</v>
          </cell>
          <cell r="M220">
            <v>0.92500000000000004</v>
          </cell>
          <cell r="N220">
            <v>8.3956354274902043E-2</v>
          </cell>
          <cell r="O220">
            <v>4717.186344315709</v>
          </cell>
          <cell r="P220">
            <v>0.84579411764705803</v>
          </cell>
          <cell r="Q220">
            <v>7.6767341172761711E-2</v>
          </cell>
          <cell r="R220">
            <v>5177.5792479937381</v>
          </cell>
          <cell r="S220">
            <v>0.83264705882352863</v>
          </cell>
          <cell r="T220">
            <v>7.5574066439506343E-2</v>
          </cell>
          <cell r="U220">
            <v>5244.4259224914658</v>
          </cell>
          <cell r="V220">
            <v>0.81073529411764633</v>
          </cell>
          <cell r="W220">
            <v>7.3585275217414078E-2</v>
          </cell>
          <cell r="X220">
            <v>5321.8481849750806</v>
          </cell>
          <cell r="Y220">
            <v>0.91674999999999995</v>
          </cell>
          <cell r="Z220">
            <v>8.3207554358396149E-2</v>
          </cell>
          <cell r="AA220">
            <v>4764.3237752040623</v>
          </cell>
          <cell r="AB220">
            <v>0.892625</v>
          </cell>
          <cell r="AC220">
            <v>8.1017881875280473E-2</v>
          </cell>
          <cell r="AD220">
            <v>4844.1973068156267</v>
          </cell>
          <cell r="AE220">
            <v>0.87875000000000003</v>
          </cell>
          <cell r="AF220">
            <v>7.9758536561156945E-2</v>
          </cell>
          <cell r="AG220">
            <v>4914.5183007785818</v>
          </cell>
          <cell r="AH220">
            <v>0.80350441176470511</v>
          </cell>
          <cell r="AI220">
            <v>7.2928974114123621E-2</v>
          </cell>
          <cell r="AJ220">
            <v>5365.085911216398</v>
          </cell>
          <cell r="AK220">
            <v>0.7823595588235287</v>
          </cell>
          <cell r="AL220">
            <v>7.1009790584804583E-2</v>
          </cell>
          <cell r="AM220">
            <v>5441.3872808569467</v>
          </cell>
          <cell r="AN220">
            <v>0.77019852941176403</v>
          </cell>
          <cell r="AO220">
            <v>6.9906011456543377E-2</v>
          </cell>
          <cell r="AP220">
            <v>5506.1912840065597</v>
          </cell>
          <cell r="AQ220">
            <v>0.84799374999999999</v>
          </cell>
          <cell r="AR220">
            <v>7.6966987781516449E-2</v>
          </cell>
          <cell r="AS220">
            <v>5039.3517492778856</v>
          </cell>
          <cell r="AT220">
            <v>0.74324158088235226</v>
          </cell>
          <cell r="AU220">
            <v>6.7459301055564358E-2</v>
          </cell>
          <cell r="AV220">
            <v>5622.9566194940635</v>
          </cell>
        </row>
        <row r="221">
          <cell r="B221">
            <v>85</v>
          </cell>
          <cell r="C221">
            <v>0.10139359973808063</v>
          </cell>
          <cell r="D221">
            <v>0.87990196078431293</v>
          </cell>
          <cell r="E221">
            <v>8.9216427220516939E-2</v>
          </cell>
          <cell r="F221">
            <v>4652.2970443565382</v>
          </cell>
          <cell r="G221">
            <v>0.96499999999999997</v>
          </cell>
          <cell r="H221">
            <v>9.7844823747247803E-2</v>
          </cell>
          <cell r="I221">
            <v>4164.8130162279203</v>
          </cell>
          <cell r="J221">
            <v>0.95</v>
          </cell>
          <cell r="K221">
            <v>9.6323919751176587E-2</v>
          </cell>
          <cell r="L221">
            <v>4236.6944532202815</v>
          </cell>
          <cell r="M221">
            <v>0.92500000000000004</v>
          </cell>
          <cell r="N221">
            <v>9.3789079757724589E-2</v>
          </cell>
          <cell r="O221">
            <v>4321.1485764116096</v>
          </cell>
          <cell r="P221">
            <v>0.84910539215686198</v>
          </cell>
          <cell r="Q221">
            <v>8.6093852267798851E-2</v>
          </cell>
          <cell r="R221">
            <v>4780.1102554139916</v>
          </cell>
          <cell r="S221">
            <v>0.83590686274509729</v>
          </cell>
          <cell r="T221">
            <v>8.4755605859491087E-2</v>
          </cell>
          <cell r="U221">
            <v>4848.083329388026</v>
          </cell>
          <cell r="V221">
            <v>0.81390931372548947</v>
          </cell>
          <cell r="W221">
            <v>8.2525195178978175E-2</v>
          </cell>
          <cell r="X221">
            <v>4930.2385216183939</v>
          </cell>
          <cell r="Y221">
            <v>0.91674999999999995</v>
          </cell>
          <cell r="Z221">
            <v>9.2952582559885408E-2</v>
          </cell>
          <cell r="AA221">
            <v>4367.8960456977711</v>
          </cell>
          <cell r="AB221">
            <v>0.892625</v>
          </cell>
          <cell r="AC221">
            <v>9.0506461966204224E-2</v>
          </cell>
          <cell r="AD221">
            <v>4451.7307016314862</v>
          </cell>
          <cell r="AE221">
            <v>0.87875000000000003</v>
          </cell>
          <cell r="AF221">
            <v>8.9099625769838348E-2</v>
          </cell>
          <cell r="AG221">
            <v>4522.5435132054581</v>
          </cell>
          <cell r="AH221">
            <v>0.8066501225490188</v>
          </cell>
          <cell r="AI221">
            <v>8.1789159654408902E-2</v>
          </cell>
          <cell r="AJ221">
            <v>4973.8156996772486</v>
          </cell>
          <cell r="AK221">
            <v>0.78542248774509738</v>
          </cell>
          <cell r="AL221">
            <v>7.9636813347713942E-2</v>
          </cell>
          <cell r="AM221">
            <v>5054.9955095524756</v>
          </cell>
          <cell r="AN221">
            <v>0.773213848039215</v>
          </cell>
          <cell r="AO221">
            <v>7.8398935420029264E-2</v>
          </cell>
          <cell r="AP221">
            <v>5121.2754130248777</v>
          </cell>
          <cell r="AQ221">
            <v>0.84799374999999999</v>
          </cell>
          <cell r="AR221">
            <v>8.5981138867894005E-2</v>
          </cell>
          <cell r="AS221">
            <v>4651.4880247644514</v>
          </cell>
          <cell r="AT221">
            <v>0.74615136335784238</v>
          </cell>
          <cell r="AU221">
            <v>7.5654972680328225E-2</v>
          </cell>
          <cell r="AV221">
            <v>5243.635896077235</v>
          </cell>
        </row>
        <row r="222">
          <cell r="B222">
            <v>86</v>
          </cell>
          <cell r="C222">
            <v>0.11250253562952975</v>
          </cell>
          <cell r="D222">
            <v>0.88333333333333253</v>
          </cell>
          <cell r="E222">
            <v>9.9377239806084525E-2</v>
          </cell>
          <cell r="F222">
            <v>4237.2357236904772</v>
          </cell>
          <cell r="G222">
            <v>0.96499999999999997</v>
          </cell>
          <cell r="H222">
            <v>0.10856494688249621</v>
          </cell>
          <cell r="I222">
            <v>3757.3076207148561</v>
          </cell>
          <cell r="J222">
            <v>0.95</v>
          </cell>
          <cell r="K222">
            <v>0.10687740884805326</v>
          </cell>
          <cell r="L222">
            <v>3828.5994366980362</v>
          </cell>
          <cell r="M222">
            <v>0.92500000000000004</v>
          </cell>
          <cell r="N222">
            <v>0.10406484545731502</v>
          </cell>
          <cell r="O222">
            <v>3915.8720279335635</v>
          </cell>
          <cell r="P222">
            <v>0.85241666666666582</v>
          </cell>
          <cell r="Q222">
            <v>9.5899036412871549E-2</v>
          </cell>
          <cell r="R222">
            <v>4368.572149260589</v>
          </cell>
          <cell r="S222">
            <v>0.83916666666666584</v>
          </cell>
          <cell r="T222">
            <v>9.4408377815780292E-2</v>
          </cell>
          <cell r="U222">
            <v>4437.181089548445</v>
          </cell>
          <cell r="V222">
            <v>0.81708333333333261</v>
          </cell>
          <cell r="W222">
            <v>9.1923946820628183E-2</v>
          </cell>
          <cell r="X222">
            <v>4523.3696253429189</v>
          </cell>
          <cell r="Y222">
            <v>0.91674999999999995</v>
          </cell>
          <cell r="Z222">
            <v>0.10313669953837139</v>
          </cell>
          <cell r="AA222">
            <v>3961.8888278970521</v>
          </cell>
          <cell r="AB222">
            <v>0.892625</v>
          </cell>
          <cell r="AC222">
            <v>0.100422575866309</v>
          </cell>
          <cell r="AD222">
            <v>4048.8203062004923</v>
          </cell>
          <cell r="AE222">
            <v>0.87875000000000003</v>
          </cell>
          <cell r="AF222">
            <v>9.8861603184449268E-2</v>
          </cell>
          <cell r="AG222">
            <v>4119.5865786510421</v>
          </cell>
          <cell r="AH222">
            <v>0.80979583333333249</v>
          </cell>
          <cell r="AI222">
            <v>9.1104084592227977E-2</v>
          </cell>
          <cell r="AJ222">
            <v>4567.0114933247405</v>
          </cell>
          <cell r="AK222">
            <v>0.78848541666666594</v>
          </cell>
          <cell r="AL222">
            <v>8.8706608681906191E-2</v>
          </cell>
          <cell r="AM222">
            <v>4652.4317756847131</v>
          </cell>
          <cell r="AN222">
            <v>0.77622916666666597</v>
          </cell>
          <cell r="AO222">
            <v>8.7327749479596775E-2</v>
          </cell>
          <cell r="AP222">
            <v>4719.7728726509567</v>
          </cell>
          <cell r="AQ222">
            <v>0.84799374999999999</v>
          </cell>
          <cell r="AR222">
            <v>9.5401447072993542E-2</v>
          </cell>
          <cell r="AS222">
            <v>4251.547786964833</v>
          </cell>
          <cell r="AT222">
            <v>0.74906114583333261</v>
          </cell>
          <cell r="AU222">
            <v>8.4271278247810874E-2</v>
          </cell>
          <cell r="AV222">
            <v>4846.928765613924</v>
          </cell>
        </row>
        <row r="223">
          <cell r="B223">
            <v>87</v>
          </cell>
          <cell r="C223">
            <v>0.1246291607890887</v>
          </cell>
          <cell r="D223">
            <v>0.88676470588235212</v>
          </cell>
          <cell r="E223">
            <v>0.11051674111150062</v>
          </cell>
          <cell r="F223">
            <v>3816.1509330623808</v>
          </cell>
          <cell r="G223">
            <v>0.96499999999999997</v>
          </cell>
          <cell r="H223">
            <v>0.1202671401614706</v>
          </cell>
          <cell r="I223">
            <v>3349.3957184507494</v>
          </cell>
          <cell r="J223">
            <v>0.95</v>
          </cell>
          <cell r="K223">
            <v>0.11839770274963426</v>
          </cell>
          <cell r="L223">
            <v>3419.4086493866334</v>
          </cell>
          <cell r="M223">
            <v>0.92500000000000004</v>
          </cell>
          <cell r="N223">
            <v>0.11528197372990705</v>
          </cell>
          <cell r="O223">
            <v>3508.3674105160344</v>
          </cell>
          <cell r="P223">
            <v>0.85572794117646978</v>
          </cell>
          <cell r="Q223">
            <v>0.10664865517259808</v>
          </cell>
          <cell r="R223">
            <v>3949.6302896463912</v>
          </cell>
          <cell r="S223">
            <v>0.8424264705882345</v>
          </cell>
          <cell r="T223">
            <v>0.10499090405592558</v>
          </cell>
          <cell r="U223">
            <v>4018.2740208093201</v>
          </cell>
          <cell r="V223">
            <v>0.82025735294117574</v>
          </cell>
          <cell r="W223">
            <v>0.10222798552813807</v>
          </cell>
          <cell r="X223">
            <v>4107.5636364528518</v>
          </cell>
          <cell r="Y223">
            <v>0.91674999999999995</v>
          </cell>
          <cell r="Z223">
            <v>0.11425378315339706</v>
          </cell>
          <cell r="AA223">
            <v>3553.2726902498034</v>
          </cell>
          <cell r="AB223">
            <v>0.892625</v>
          </cell>
          <cell r="AC223">
            <v>0.1112471046493603</v>
          </cell>
          <cell r="AD223">
            <v>3642.227341832021</v>
          </cell>
          <cell r="AE223">
            <v>0.87875000000000003</v>
          </cell>
          <cell r="AF223">
            <v>0.10951787504341171</v>
          </cell>
          <cell r="AG223">
            <v>3712.31764502846</v>
          </cell>
          <cell r="AH223">
            <v>0.8129415441176463</v>
          </cell>
          <cell r="AI223">
            <v>0.10131622241396819</v>
          </cell>
          <cell r="AJ223">
            <v>4150.9380919032064</v>
          </cell>
          <cell r="AK223">
            <v>0.79154834558823461</v>
          </cell>
          <cell r="AL223">
            <v>9.8650006034653237E-2</v>
          </cell>
          <cell r="AM223">
            <v>4239.7303307397833</v>
          </cell>
          <cell r="AN223">
            <v>0.77924448529411694</v>
          </cell>
          <cell r="AO223">
            <v>9.7116586251731168E-2</v>
          </cell>
          <cell r="AP223">
            <v>4307.6057296274976</v>
          </cell>
          <cell r="AQ223">
            <v>0.84799374999999999</v>
          </cell>
          <cell r="AR223">
            <v>0.10568474941689228</v>
          </cell>
          <cell r="AS223">
            <v>3845.9439757884043</v>
          </cell>
          <cell r="AT223">
            <v>0.75197092830882284</v>
          </cell>
          <cell r="AU223">
            <v>9.3717505732920578E-2</v>
          </cell>
          <cell r="AV223">
            <v>4438.4718829595549</v>
          </cell>
        </row>
        <row r="224">
          <cell r="B224">
            <v>88</v>
          </cell>
          <cell r="C224">
            <v>0.13773070857533176</v>
          </cell>
          <cell r="D224">
            <v>0.89019607843137172</v>
          </cell>
          <cell r="E224">
            <v>0.12260733665333444</v>
          </cell>
          <cell r="F224">
            <v>3394.4023683507139</v>
          </cell>
          <cell r="G224">
            <v>0.96499999999999997</v>
          </cell>
          <cell r="H224">
            <v>0.13291013377519514</v>
          </cell>
          <cell r="I224">
            <v>2946.5734741236038</v>
          </cell>
          <cell r="J224">
            <v>0.95</v>
          </cell>
          <cell r="K224">
            <v>0.13084417314656516</v>
          </cell>
          <cell r="L224">
            <v>3014.5585205370267</v>
          </cell>
          <cell r="M224">
            <v>0.92500000000000004</v>
          </cell>
          <cell r="N224">
            <v>0.12740090543218188</v>
          </cell>
          <cell r="O224">
            <v>3103.915890862063</v>
          </cell>
          <cell r="P224">
            <v>0.85903921568627373</v>
          </cell>
          <cell r="Q224">
            <v>0.11831607987046773</v>
          </cell>
          <cell r="R224">
            <v>3528.4075308266447</v>
          </cell>
          <cell r="S224">
            <v>0.84568627450980305</v>
          </cell>
          <cell r="T224">
            <v>0.1164769698206677</v>
          </cell>
          <cell r="U224">
            <v>3596.3917986201104</v>
          </cell>
          <cell r="V224">
            <v>0.82343137254901888</v>
          </cell>
          <cell r="W224">
            <v>0.11341178640433436</v>
          </cell>
          <cell r="X224">
            <v>3687.6556804696434</v>
          </cell>
          <cell r="Y224">
            <v>0.91674999999999995</v>
          </cell>
          <cell r="Z224">
            <v>0.12626462708643538</v>
          </cell>
          <cell r="AA224">
            <v>3147.2978428131146</v>
          </cell>
          <cell r="AB224">
            <v>0.892625</v>
          </cell>
          <cell r="AC224">
            <v>0.12294187374205551</v>
          </cell>
          <cell r="AD224">
            <v>3237.040095578473</v>
          </cell>
          <cell r="AE224">
            <v>0.87875000000000003</v>
          </cell>
          <cell r="AF224">
            <v>0.1210308601605728</v>
          </cell>
          <cell r="AG224">
            <v>3305.7525050587806</v>
          </cell>
          <cell r="AH224">
            <v>0.81608725490195999</v>
          </cell>
          <cell r="AI224">
            <v>0.11240027587694434</v>
          </cell>
          <cell r="AJ224">
            <v>3730.3807249573283</v>
          </cell>
          <cell r="AK224">
            <v>0.79461127450980329</v>
          </cell>
          <cell r="AL224">
            <v>0.10944237388018266</v>
          </cell>
          <cell r="AM224">
            <v>3821.4809080270015</v>
          </cell>
          <cell r="AN224">
            <v>0.78225980392156791</v>
          </cell>
          <cell r="AO224">
            <v>0.10774119708411764</v>
          </cell>
          <cell r="AP224">
            <v>3889.2657662476777</v>
          </cell>
          <cell r="AQ224">
            <v>0.84799374999999999</v>
          </cell>
          <cell r="AR224">
            <v>0.11679478005495274</v>
          </cell>
          <cell r="AS224">
            <v>3439.4863504358</v>
          </cell>
          <cell r="AT224">
            <v>0.75488071078431307</v>
          </cell>
          <cell r="AU224">
            <v>0.10397025518617352</v>
          </cell>
          <cell r="AV224">
            <v>4022.5093688228858</v>
          </cell>
        </row>
        <row r="225">
          <cell r="B225">
            <v>89</v>
          </cell>
          <cell r="C225">
            <v>0.15216781717344233</v>
          </cell>
          <cell r="D225">
            <v>0.89362745098039131</v>
          </cell>
          <cell r="E225">
            <v>0.13598133858195349</v>
          </cell>
          <cell r="F225">
            <v>2978.2237344374621</v>
          </cell>
          <cell r="G225">
            <v>0.96499999999999997</v>
          </cell>
          <cell r="H225">
            <v>0.14684194357237185</v>
          </cell>
          <cell r="I225">
            <v>2554.9439994993941</v>
          </cell>
          <cell r="J225">
            <v>0.95</v>
          </cell>
          <cell r="K225">
            <v>0.1445594263147702</v>
          </cell>
          <cell r="L225">
            <v>2620.1211035154265</v>
          </cell>
          <cell r="M225">
            <v>0.92500000000000004</v>
          </cell>
          <cell r="N225">
            <v>0.14075523088543415</v>
          </cell>
          <cell r="O225">
            <v>2708.4741959808989</v>
          </cell>
          <cell r="P225">
            <v>0.86235049019607757</v>
          </cell>
          <cell r="Q225">
            <v>0.13122199173158511</v>
          </cell>
          <cell r="R225">
            <v>3110.9401835937992</v>
          </cell>
          <cell r="S225">
            <v>0.84894607843137171</v>
          </cell>
          <cell r="T225">
            <v>0.12918227165285581</v>
          </cell>
          <cell r="U225">
            <v>3177.4949796289388</v>
          </cell>
          <cell r="V225">
            <v>0.82660539215686202</v>
          </cell>
          <cell r="W225">
            <v>0.12578273818830699</v>
          </cell>
          <cell r="X225">
            <v>3269.4320621034899</v>
          </cell>
          <cell r="Y225">
            <v>0.91674999999999995</v>
          </cell>
          <cell r="Z225">
            <v>0.13949984639375324</v>
          </cell>
          <cell r="AA225">
            <v>2749.9054543603743</v>
          </cell>
          <cell r="AB225">
            <v>0.892625</v>
          </cell>
          <cell r="AC225">
            <v>0.13582879780444396</v>
          </cell>
          <cell r="AD225">
            <v>2839.072320849893</v>
          </cell>
          <cell r="AE225">
            <v>0.87875000000000003</v>
          </cell>
          <cell r="AF225">
            <v>0.13371746934116244</v>
          </cell>
          <cell r="AG225">
            <v>2905.6544358935485</v>
          </cell>
          <cell r="AH225">
            <v>0.81923296568627368</v>
          </cell>
          <cell r="AI225">
            <v>0.12466089214500585</v>
          </cell>
          <cell r="AJ225">
            <v>3311.0849023460892</v>
          </cell>
          <cell r="AK225">
            <v>0.79767420343137174</v>
          </cell>
          <cell r="AL225">
            <v>0.12138034235171621</v>
          </cell>
          <cell r="AM225">
            <v>3403.2489657147307</v>
          </cell>
          <cell r="AN225">
            <v>0.78527512254901888</v>
          </cell>
          <cell r="AO225">
            <v>0.11949360127889162</v>
          </cell>
          <cell r="AP225">
            <v>3470.2316168138746</v>
          </cell>
          <cell r="AQ225">
            <v>0.84799374999999999</v>
          </cell>
          <cell r="AR225">
            <v>0.12903735791422175</v>
          </cell>
          <cell r="AS225">
            <v>3037.7722986346389</v>
          </cell>
          <cell r="AT225">
            <v>0.75779049325980319</v>
          </cell>
          <cell r="AU225">
            <v>0.11531132523413042</v>
          </cell>
          <cell r="AV225">
            <v>3604.2880432575967</v>
          </cell>
        </row>
        <row r="226">
          <cell r="B226">
            <v>90</v>
          </cell>
          <cell r="C226">
            <v>0.1681338199815868</v>
          </cell>
          <cell r="D226">
            <v>0.89705882352941091</v>
          </cell>
          <cell r="E226">
            <v>0.15082592674818801</v>
          </cell>
          <cell r="F226">
            <v>2573.2408844321117</v>
          </cell>
          <cell r="G226">
            <v>0.96499999999999997</v>
          </cell>
          <cell r="H226">
            <v>0.16224913628223125</v>
          </cell>
          <cell r="I226">
            <v>2179.7710568943339</v>
          </cell>
          <cell r="J226">
            <v>1</v>
          </cell>
          <cell r="K226">
            <v>0.1681338199815868</v>
          </cell>
          <cell r="L226">
            <v>2241.3578999160136</v>
          </cell>
          <cell r="M226">
            <v>0.92500000000000004</v>
          </cell>
          <cell r="N226">
            <v>0.1555237834829678</v>
          </cell>
          <cell r="O226">
            <v>2327.2422851783667</v>
          </cell>
          <cell r="P226">
            <v>0.86566176470588152</v>
          </cell>
          <cell r="Q226">
            <v>0.14554701931200142</v>
          </cell>
          <cell r="R226">
            <v>2702.716416544798</v>
          </cell>
          <cell r="S226">
            <v>0.89705882352941091</v>
          </cell>
          <cell r="T226">
            <v>0.15082592674818801</v>
          </cell>
          <cell r="U226">
            <v>2767.0189599949276</v>
          </cell>
          <cell r="V226">
            <v>0.82977941176470515</v>
          </cell>
          <cell r="W226">
            <v>0.13951398224207393</v>
          </cell>
          <cell r="X226">
            <v>2858.1939450114701</v>
          </cell>
          <cell r="Y226">
            <v>0.96499999999999997</v>
          </cell>
          <cell r="Z226">
            <v>0.16224913628223125</v>
          </cell>
          <cell r="AA226">
            <v>2366.2940658797579</v>
          </cell>
          <cell r="AB226">
            <v>0.892625</v>
          </cell>
          <cell r="AC226">
            <v>0.15008045106106391</v>
          </cell>
          <cell r="AD226">
            <v>2453.4445406289797</v>
          </cell>
          <cell r="AE226">
            <v>0.92500000000000004</v>
          </cell>
          <cell r="AF226">
            <v>0.1555237834829678</v>
          </cell>
          <cell r="AG226">
            <v>2517.1176779459402</v>
          </cell>
          <cell r="AH226">
            <v>0.86566176470588152</v>
          </cell>
          <cell r="AI226">
            <v>0.14554701931200142</v>
          </cell>
          <cell r="AJ226">
            <v>2898.3221044517659</v>
          </cell>
          <cell r="AK226">
            <v>0.80073713235294042</v>
          </cell>
          <cell r="AL226">
            <v>0.13463099286360133</v>
          </cell>
          <cell r="AM226">
            <v>2990.1614411481523</v>
          </cell>
          <cell r="AN226">
            <v>0.82977941176470515</v>
          </cell>
          <cell r="AO226">
            <v>0.13951398224207393</v>
          </cell>
          <cell r="AP226">
            <v>3055.5611436489139</v>
          </cell>
          <cell r="AQ226">
            <v>0.892625</v>
          </cell>
          <cell r="AR226">
            <v>0.15008045106106391</v>
          </cell>
          <cell r="AS226">
            <v>2645.7861872738126</v>
          </cell>
          <cell r="AT226">
            <v>0.80073713235294042</v>
          </cell>
          <cell r="AU226">
            <v>0.13463099286360133</v>
          </cell>
          <cell r="AV226">
            <v>3188.6728124640322</v>
          </cell>
        </row>
        <row r="227">
          <cell r="B227">
            <v>91</v>
          </cell>
          <cell r="C227">
            <v>0.18399399149383427</v>
          </cell>
          <cell r="D227">
            <v>0.9004901960784305</v>
          </cell>
          <cell r="E227">
            <v>0.1656847854775359</v>
          </cell>
          <cell r="F227">
            <v>2185.1294432913114</v>
          </cell>
          <cell r="G227">
            <v>0.96499999999999997</v>
          </cell>
          <cell r="H227">
            <v>0.17755420179155007</v>
          </cell>
          <cell r="I227">
            <v>1826.1050856202219</v>
          </cell>
          <cell r="J227">
            <v>1</v>
          </cell>
          <cell r="K227">
            <v>0.18399399149383427</v>
          </cell>
          <cell r="L227">
            <v>1864.5098342572271</v>
          </cell>
          <cell r="M227">
            <v>0.92500000000000004</v>
          </cell>
          <cell r="N227">
            <v>0.17019444213179671</v>
          </cell>
          <cell r="O227">
            <v>1965.3007599058792</v>
          </cell>
          <cell r="P227">
            <v>0.86897303921568536</v>
          </cell>
          <cell r="Q227">
            <v>0.15988581798582213</v>
          </cell>
          <cell r="R227">
            <v>2309.3440980710889</v>
          </cell>
          <cell r="S227">
            <v>0.9004901960784305</v>
          </cell>
          <cell r="T227">
            <v>0.1656847854775359</v>
          </cell>
          <cell r="U227">
            <v>2349.6807610238857</v>
          </cell>
          <cell r="V227">
            <v>0.83295343137254829</v>
          </cell>
          <cell r="W227">
            <v>0.15325842656672073</v>
          </cell>
          <cell r="X227">
            <v>2459.4359257227366</v>
          </cell>
          <cell r="Y227">
            <v>0.96499999999999997</v>
          </cell>
          <cell r="Z227">
            <v>0.17755420179155007</v>
          </cell>
          <cell r="AA227">
            <v>1982.364897500998</v>
          </cell>
          <cell r="AB227">
            <v>0.892625</v>
          </cell>
          <cell r="AC227">
            <v>0.16423763665718383</v>
          </cell>
          <cell r="AD227">
            <v>2085.2304773180776</v>
          </cell>
          <cell r="AE227">
            <v>0.92500000000000004</v>
          </cell>
          <cell r="AF227">
            <v>0.17019444213179671</v>
          </cell>
          <cell r="AG227">
            <v>2125.6460131999252</v>
          </cell>
          <cell r="AH227">
            <v>0.86897303921568536</v>
          </cell>
          <cell r="AI227">
            <v>0.15988581798582213</v>
          </cell>
          <cell r="AJ227">
            <v>2476.4799611427243</v>
          </cell>
          <cell r="AK227">
            <v>0.80380006127450898</v>
          </cell>
          <cell r="AL227">
            <v>0.14789438163688548</v>
          </cell>
          <cell r="AM227">
            <v>2587.5930375039193</v>
          </cell>
          <cell r="AN227">
            <v>0.83295343137254829</v>
          </cell>
          <cell r="AO227">
            <v>0.15325842656672073</v>
          </cell>
          <cell r="AP227">
            <v>2629.2676405143084</v>
          </cell>
          <cell r="AQ227">
            <v>0.892625</v>
          </cell>
          <cell r="AR227">
            <v>0.16423763665718383</v>
          </cell>
          <cell r="AS227">
            <v>2248.7054028766261</v>
          </cell>
          <cell r="AT227">
            <v>0.80380006127450898</v>
          </cell>
          <cell r="AU227">
            <v>0.14789438163688548</v>
          </cell>
          <cell r="AV227">
            <v>2759.3786258048272</v>
          </cell>
        </row>
        <row r="228">
          <cell r="B228">
            <v>92</v>
          </cell>
          <cell r="C228">
            <v>0.20112373293520233</v>
          </cell>
          <cell r="D228">
            <v>0.9039215686274501</v>
          </cell>
          <cell r="E228">
            <v>0.18180008016299645</v>
          </cell>
          <cell r="F228">
            <v>1823.0867402389431</v>
          </cell>
          <cell r="G228">
            <v>0.96499999999999997</v>
          </cell>
          <cell r="H228">
            <v>0.19408440228247023</v>
          </cell>
          <cell r="I228">
            <v>1501.8724547554332</v>
          </cell>
          <cell r="J228">
            <v>1</v>
          </cell>
          <cell r="K228">
            <v>0.20112373293520233</v>
          </cell>
          <cell r="L228">
            <v>1521.4512276727326</v>
          </cell>
          <cell r="M228">
            <v>0.92500000000000004</v>
          </cell>
          <cell r="N228">
            <v>0.18603945296506216</v>
          </cell>
          <cell r="O228">
            <v>1630.817493452502</v>
          </cell>
          <cell r="P228">
            <v>0.87228431372548931</v>
          </cell>
          <cell r="Q228">
            <v>0.17543707735729155</v>
          </cell>
          <cell r="R228">
            <v>1940.1127279402622</v>
          </cell>
          <cell r="S228">
            <v>0.9039215686274501</v>
          </cell>
          <cell r="T228">
            <v>0.18180008016299645</v>
          </cell>
          <cell r="U228">
            <v>1960.3744081929501</v>
          </cell>
          <cell r="V228">
            <v>0.83612745098039143</v>
          </cell>
          <cell r="W228">
            <v>0.16816507415077173</v>
          </cell>
          <cell r="X228">
            <v>2082.5066455048036</v>
          </cell>
          <cell r="Y228">
            <v>0.96499999999999997</v>
          </cell>
          <cell r="Z228">
            <v>0.19408440228247023</v>
          </cell>
          <cell r="AA228">
            <v>1630.3876804656202</v>
          </cell>
          <cell r="AB228">
            <v>0.892625</v>
          </cell>
          <cell r="AC228">
            <v>0.17952807211128499</v>
          </cell>
          <cell r="AD228">
            <v>1742.7571518378252</v>
          </cell>
          <cell r="AE228">
            <v>0.92500000000000004</v>
          </cell>
          <cell r="AF228">
            <v>0.18603945296506216</v>
          </cell>
          <cell r="AG228">
            <v>1763.8728758136863</v>
          </cell>
          <cell r="AH228">
            <v>0.87228431372548931</v>
          </cell>
          <cell r="AI228">
            <v>0.17543707735729155</v>
          </cell>
          <cell r="AJ228">
            <v>2080.525936829923</v>
          </cell>
          <cell r="AK228">
            <v>0.80686299019607766</v>
          </cell>
          <cell r="AL228">
            <v>0.1622792965554947</v>
          </cell>
          <cell r="AM228">
            <v>2204.9025652943669</v>
          </cell>
          <cell r="AN228">
            <v>0.83612745098039143</v>
          </cell>
          <cell r="AO228">
            <v>0.16816507415077173</v>
          </cell>
          <cell r="AP228">
            <v>2226.3102189062911</v>
          </cell>
          <cell r="AQ228">
            <v>0.892625</v>
          </cell>
          <cell r="AR228">
            <v>0.17952807211128499</v>
          </cell>
          <cell r="AS228">
            <v>1879.3833419699286</v>
          </cell>
          <cell r="AT228">
            <v>0.80686299019607766</v>
          </cell>
          <cell r="AU228">
            <v>0.1622792965554947</v>
          </cell>
          <cell r="AV228">
            <v>2351.2820302393834</v>
          </cell>
        </row>
        <row r="229">
          <cell r="B229">
            <v>93</v>
          </cell>
          <cell r="C229">
            <v>0.21907494204779512</v>
          </cell>
          <cell r="D229">
            <v>0.9073529411764697</v>
          </cell>
          <cell r="E229">
            <v>0.19877829300513156</v>
          </cell>
          <cell r="F229">
            <v>1491.6494247194073</v>
          </cell>
          <cell r="G229">
            <v>0.96499999999999997</v>
          </cell>
          <cell r="H229">
            <v>0.21140731907612229</v>
          </cell>
          <cell r="I229">
            <v>1210.3824370697187</v>
          </cell>
          <cell r="J229">
            <v>1</v>
          </cell>
          <cell r="K229">
            <v>0.21907494204779512</v>
          </cell>
          <cell r="L229">
            <v>1215.4512772843461</v>
          </cell>
          <cell r="M229">
            <v>0.92500000000000004</v>
          </cell>
          <cell r="N229">
            <v>0.20264432139421049</v>
          </cell>
          <cell r="O229">
            <v>1327.4210990847446</v>
          </cell>
          <cell r="P229">
            <v>0.87559558823529327</v>
          </cell>
          <cell r="Q229">
            <v>0.19182105274995195</v>
          </cell>
          <cell r="R229">
            <v>1599.7450212067406</v>
          </cell>
          <cell r="S229">
            <v>0.9073529411764697</v>
          </cell>
          <cell r="T229">
            <v>0.19877829300513156</v>
          </cell>
          <cell r="U229">
            <v>1603.9781836339851</v>
          </cell>
          <cell r="V229">
            <v>0.83930147058823446</v>
          </cell>
          <cell r="W229">
            <v>0.1838699210297467</v>
          </cell>
          <cell r="X229">
            <v>1732.3017610440133</v>
          </cell>
          <cell r="Y229">
            <v>0.96499999999999997</v>
          </cell>
          <cell r="Z229">
            <v>0.21140731907612229</v>
          </cell>
          <cell r="AA229">
            <v>1313.9548620137473</v>
          </cell>
          <cell r="AB229">
            <v>0.892625</v>
          </cell>
          <cell r="AC229">
            <v>0.19555177014541311</v>
          </cell>
          <cell r="AD229">
            <v>1429.8833202102264</v>
          </cell>
          <cell r="AE229">
            <v>0.92500000000000004</v>
          </cell>
          <cell r="AF229">
            <v>0.20264432139421049</v>
          </cell>
          <cell r="AG229">
            <v>1435.722930897397</v>
          </cell>
          <cell r="AH229">
            <v>0.87559558823529327</v>
          </cell>
          <cell r="AI229">
            <v>0.19182105274995195</v>
          </cell>
          <cell r="AJ229">
            <v>1715.5245471064404</v>
          </cell>
          <cell r="AK229">
            <v>0.80992591911764633</v>
          </cell>
          <cell r="AL229">
            <v>0.17743447379370558</v>
          </cell>
          <cell r="AM229">
            <v>1847.0925280249915</v>
          </cell>
          <cell r="AN229">
            <v>0.83930147058823446</v>
          </cell>
          <cell r="AO229">
            <v>0.1838699210297467</v>
          </cell>
          <cell r="AP229">
            <v>1851.9225958612938</v>
          </cell>
          <cell r="AQ229">
            <v>0.892625</v>
          </cell>
          <cell r="AR229">
            <v>0.19555177014541311</v>
          </cell>
          <cell r="AS229">
            <v>1541.9812738280034</v>
          </cell>
          <cell r="AT229">
            <v>0.80992591911764633</v>
          </cell>
          <cell r="AU229">
            <v>0.17743447379370558</v>
          </cell>
          <cell r="AV229">
            <v>1969.717636368561</v>
          </cell>
        </row>
        <row r="230">
          <cell r="B230">
            <v>94</v>
          </cell>
          <cell r="C230">
            <v>0.2376242176932776</v>
          </cell>
          <cell r="D230">
            <v>0.91078431372548929</v>
          </cell>
          <cell r="E230">
            <v>0.21642441003632812</v>
          </cell>
          <cell r="F230">
            <v>1195.1418983115971</v>
          </cell>
          <cell r="G230">
            <v>0.96499999999999997</v>
          </cell>
          <cell r="H230">
            <v>0.22930737007401289</v>
          </cell>
          <cell r="I230">
            <v>954.49873099198612</v>
          </cell>
          <cell r="J230">
            <v>1</v>
          </cell>
          <cell r="K230">
            <v>0.2376242176932776</v>
          </cell>
          <cell r="L230">
            <v>949.17635915135952</v>
          </cell>
          <cell r="M230">
            <v>0.92500000000000004</v>
          </cell>
          <cell r="N230">
            <v>0.21980240136628179</v>
          </cell>
          <cell r="O230">
            <v>1058.4267512563595</v>
          </cell>
          <cell r="P230">
            <v>0.87890686274509711</v>
          </cell>
          <cell r="Q230">
            <v>0.20884955568505661</v>
          </cell>
          <cell r="R230">
            <v>1292.8802471073693</v>
          </cell>
          <cell r="S230">
            <v>0.91078431372548929</v>
          </cell>
          <cell r="T230">
            <v>0.21642441003632812</v>
          </cell>
          <cell r="U230">
            <v>1285.1421382737499</v>
          </cell>
          <cell r="V230">
            <v>0.84247549019607759</v>
          </cell>
          <cell r="W230">
            <v>0.20019257928360351</v>
          </cell>
          <cell r="X230">
            <v>1413.7835730411593</v>
          </cell>
          <cell r="Y230">
            <v>0.96499999999999997</v>
          </cell>
          <cell r="Z230">
            <v>0.22930737007401289</v>
          </cell>
          <cell r="AA230">
            <v>1036.1751872483846</v>
          </cell>
          <cell r="AB230">
            <v>0.892625</v>
          </cell>
          <cell r="AC230">
            <v>0.21210931731846192</v>
          </cell>
          <cell r="AD230">
            <v>1150.2671058417161</v>
          </cell>
          <cell r="AE230">
            <v>0.92500000000000004</v>
          </cell>
          <cell r="AF230">
            <v>0.21980240136628179</v>
          </cell>
          <cell r="AG230">
            <v>1144.7818318555869</v>
          </cell>
          <cell r="AH230">
            <v>0.87890686274509711</v>
          </cell>
          <cell r="AI230">
            <v>0.20884955568505661</v>
          </cell>
          <cell r="AJ230">
            <v>1386.4508224620984</v>
          </cell>
          <cell r="AK230">
            <v>0.8129888480392149</v>
          </cell>
          <cell r="AL230">
            <v>0.19318583900867739</v>
          </cell>
          <cell r="AM230">
            <v>1519.3546372665917</v>
          </cell>
          <cell r="AN230">
            <v>0.84247549019607759</v>
          </cell>
          <cell r="AO230">
            <v>0.20019257928360351</v>
          </cell>
          <cell r="AP230">
            <v>1511.409734407074</v>
          </cell>
          <cell r="AQ230">
            <v>0.892625</v>
          </cell>
          <cell r="AR230">
            <v>0.21210931731846192</v>
          </cell>
          <cell r="AS230">
            <v>1240.4441061998584</v>
          </cell>
          <cell r="AT230">
            <v>0.8129888480392149</v>
          </cell>
          <cell r="AU230">
            <v>0.19318583900867739</v>
          </cell>
          <cell r="AV230">
            <v>1620.2218240373238</v>
          </cell>
        </row>
        <row r="231">
          <cell r="B231">
            <v>95</v>
          </cell>
          <cell r="C231">
            <v>0.25752766903788005</v>
          </cell>
          <cell r="D231">
            <v>0.91421568627450889</v>
          </cell>
          <cell r="E231">
            <v>0.23543583468414009</v>
          </cell>
          <cell r="F231">
            <v>936.48401805981234</v>
          </cell>
          <cell r="G231">
            <v>0.96499999999999997</v>
          </cell>
          <cell r="H231">
            <v>0.24851420062155424</v>
          </cell>
          <cell r="I231">
            <v>735.6251372492311</v>
          </cell>
          <cell r="J231">
            <v>1</v>
          </cell>
          <cell r="K231">
            <v>0.25752766903788005</v>
          </cell>
          <cell r="L231">
            <v>723.6290693550643</v>
          </cell>
          <cell r="M231">
            <v>0.92500000000000004</v>
          </cell>
          <cell r="N231">
            <v>0.23821309386003905</v>
          </cell>
          <cell r="O231">
            <v>825.78200965989936</v>
          </cell>
          <cell r="P231">
            <v>0.88221813725490106</v>
          </cell>
          <cell r="Q231">
            <v>0.2271955804701952</v>
          </cell>
          <cell r="R231">
            <v>1022.862781945009</v>
          </cell>
          <cell r="S231">
            <v>0.91421568627450889</v>
          </cell>
          <cell r="T231">
            <v>0.23543583468414009</v>
          </cell>
          <cell r="U231">
            <v>1007.0060091850282</v>
          </cell>
          <cell r="V231">
            <v>0.84564950980392073</v>
          </cell>
          <cell r="W231">
            <v>0.21777814708282961</v>
          </cell>
          <cell r="X231">
            <v>1130.7545930052609</v>
          </cell>
          <cell r="Y231">
            <v>0.96499999999999997</v>
          </cell>
          <cell r="Z231">
            <v>0.24851420062155424</v>
          </cell>
          <cell r="AA231">
            <v>798.57258012450973</v>
          </cell>
          <cell r="AB231">
            <v>0.892625</v>
          </cell>
          <cell r="AC231">
            <v>0.22987563557493768</v>
          </cell>
          <cell r="AD231">
            <v>906.28473528774668</v>
          </cell>
          <cell r="AE231">
            <v>0.92500000000000004</v>
          </cell>
          <cell r="AF231">
            <v>0.23821309386003905</v>
          </cell>
          <cell r="AG231">
            <v>893.15603617323791</v>
          </cell>
          <cell r="AH231">
            <v>0.88221813725490106</v>
          </cell>
          <cell r="AI231">
            <v>0.2271955804701952</v>
          </cell>
          <cell r="AJ231">
            <v>1096.8911842117079</v>
          </cell>
          <cell r="AK231">
            <v>0.81605177696078357</v>
          </cell>
          <cell r="AL231">
            <v>0.21015591193493058</v>
          </cell>
          <cell r="AM231">
            <v>1225.8368369145205</v>
          </cell>
          <cell r="AN231">
            <v>0.84564950980392073</v>
          </cell>
          <cell r="AO231">
            <v>0.21777814708282961</v>
          </cell>
          <cell r="AP231">
            <v>1208.8367213217757</v>
          </cell>
          <cell r="AQ231">
            <v>0.892625</v>
          </cell>
          <cell r="AR231">
            <v>0.22987563557493768</v>
          </cell>
          <cell r="AS231">
            <v>977.33435366209676</v>
          </cell>
          <cell r="AT231">
            <v>0.81605177696078357</v>
          </cell>
          <cell r="AU231">
            <v>0.21015591193493058</v>
          </cell>
          <cell r="AV231">
            <v>1307.2179115805038</v>
          </cell>
        </row>
        <row r="232">
          <cell r="B232">
            <v>96</v>
          </cell>
          <cell r="C232">
            <v>0.27800064881697367</v>
          </cell>
          <cell r="D232">
            <v>0.91764705882352848</v>
          </cell>
          <cell r="E232">
            <v>0.25510647773792855</v>
          </cell>
          <cell r="F232">
            <v>716.0021215995431</v>
          </cell>
          <cell r="G232">
            <v>0.96499999999999997</v>
          </cell>
          <cell r="H232">
            <v>0.2682706261083796</v>
          </cell>
          <cell r="I232">
            <v>552.81184430861731</v>
          </cell>
          <cell r="J232">
            <v>1</v>
          </cell>
          <cell r="K232">
            <v>0.27800064881697367</v>
          </cell>
          <cell r="L232">
            <v>537.2745618760041</v>
          </cell>
          <cell r="M232">
            <v>0.92500000000000004</v>
          </cell>
          <cell r="N232">
            <v>0.25715060015570068</v>
          </cell>
          <cell r="O232">
            <v>629.0699222848541</v>
          </cell>
          <cell r="P232">
            <v>0.88552941176470501</v>
          </cell>
          <cell r="Q232">
            <v>0.24617775101710104</v>
          </cell>
          <cell r="R232">
            <v>790.472878459654</v>
          </cell>
          <cell r="S232">
            <v>0.91764705882352848</v>
          </cell>
          <cell r="T232">
            <v>0.25510647773792855</v>
          </cell>
          <cell r="U232">
            <v>769.9207088806063</v>
          </cell>
          <cell r="V232">
            <v>0.84882352941176387</v>
          </cell>
          <cell r="W232">
            <v>0.23597349190758388</v>
          </cell>
          <cell r="X232">
            <v>884.50095293517597</v>
          </cell>
          <cell r="Y232">
            <v>0.96499999999999997</v>
          </cell>
          <cell r="Z232">
            <v>0.2682706261083796</v>
          </cell>
          <cell r="AA232">
            <v>600.11595373657508</v>
          </cell>
          <cell r="AB232">
            <v>0.892625</v>
          </cell>
          <cell r="AC232">
            <v>0.24815032915025112</v>
          </cell>
          <cell r="AD232">
            <v>697.95195575161176</v>
          </cell>
          <cell r="AE232">
            <v>0.92500000000000004</v>
          </cell>
          <cell r="AF232">
            <v>0.25715060015570068</v>
          </cell>
          <cell r="AG232">
            <v>680.3945734966419</v>
          </cell>
          <cell r="AH232">
            <v>0.88552941176470501</v>
          </cell>
          <cell r="AI232">
            <v>0.24617775101710104</v>
          </cell>
          <cell r="AJ232">
            <v>847.68235490208917</v>
          </cell>
          <cell r="AK232">
            <v>0.81911470588235213</v>
          </cell>
          <cell r="AL232">
            <v>0.22771441969081846</v>
          </cell>
          <cell r="AM232">
            <v>968.21997856931876</v>
          </cell>
          <cell r="AN232">
            <v>0.84882352941176387</v>
          </cell>
          <cell r="AO232">
            <v>0.23597349190758388</v>
          </cell>
          <cell r="AP232">
            <v>945.57850002663656</v>
          </cell>
          <cell r="AQ232">
            <v>0.892625</v>
          </cell>
          <cell r="AR232">
            <v>0.24815032915025112</v>
          </cell>
          <cell r="AS232">
            <v>752.66899794480139</v>
          </cell>
          <cell r="AT232">
            <v>0.81911470588235213</v>
          </cell>
          <cell r="AU232">
            <v>0.22771441969081846</v>
          </cell>
          <cell r="AV232">
            <v>1032.4983392746276</v>
          </cell>
        </row>
        <row r="233">
          <cell r="B233">
            <v>97</v>
          </cell>
          <cell r="C233">
            <v>0.29968531995689851</v>
          </cell>
          <cell r="D233">
            <v>0.92107843137254808</v>
          </cell>
          <cell r="E233">
            <v>0.27603368441128023</v>
          </cell>
          <cell r="F233">
            <v>533.34534230539964</v>
          </cell>
          <cell r="G233">
            <v>0.96499999999999997</v>
          </cell>
          <cell r="H233">
            <v>0.28919633375840703</v>
          </cell>
          <cell r="I233">
            <v>404.50866471581651</v>
          </cell>
          <cell r="J233">
            <v>1</v>
          </cell>
          <cell r="K233">
            <v>0.29968531995689851</v>
          </cell>
          <cell r="L233">
            <v>387.91188508161969</v>
          </cell>
          <cell r="M233">
            <v>0.92500000000000004</v>
          </cell>
          <cell r="N233">
            <v>0.27720892096013111</v>
          </cell>
          <cell r="O233">
            <v>467.3042142294039</v>
          </cell>
          <cell r="P233">
            <v>0.88884068627450885</v>
          </cell>
          <cell r="Q233">
            <v>0.26637250545688546</v>
          </cell>
          <cell r="R233">
            <v>595.87604300044211</v>
          </cell>
          <cell r="S233">
            <v>0.92107843137254808</v>
          </cell>
          <cell r="T233">
            <v>0.27603368441128023</v>
          </cell>
          <cell r="U233">
            <v>573.50894870058573</v>
          </cell>
          <cell r="V233">
            <v>0.851997549019607</v>
          </cell>
          <cell r="W233">
            <v>0.25533115808043427</v>
          </cell>
          <cell r="X233">
            <v>675.78217447547695</v>
          </cell>
          <cell r="Y233">
            <v>0.96499999999999997</v>
          </cell>
          <cell r="Z233">
            <v>0.28919633375840703</v>
          </cell>
          <cell r="AA233">
            <v>439.1224710900367</v>
          </cell>
          <cell r="AB233">
            <v>0.892625</v>
          </cell>
          <cell r="AC233">
            <v>0.26750660872652654</v>
          </cell>
          <cell r="AD233">
            <v>524.75494820078779</v>
          </cell>
          <cell r="AE233">
            <v>0.92500000000000004</v>
          </cell>
          <cell r="AF233">
            <v>0.27720892096013111</v>
          </cell>
          <cell r="AG233">
            <v>505.43070057929845</v>
          </cell>
          <cell r="AH233">
            <v>0.88884068627450885</v>
          </cell>
          <cell r="AI233">
            <v>0.26637250545688546</v>
          </cell>
          <cell r="AJ233">
            <v>639.00181919541274</v>
          </cell>
          <cell r="AK233">
            <v>0.8221776348039207</v>
          </cell>
          <cell r="AL233">
            <v>0.24639456754761904</v>
          </cell>
          <cell r="AM233">
            <v>747.74232801634957</v>
          </cell>
          <cell r="AN233">
            <v>0.851997549019607</v>
          </cell>
          <cell r="AO233">
            <v>0.25533115808043427</v>
          </cell>
          <cell r="AP233">
            <v>722.44703950261578</v>
          </cell>
          <cell r="AQ233">
            <v>0.892625</v>
          </cell>
          <cell r="AR233">
            <v>0.26750660872652654</v>
          </cell>
          <cell r="AS233">
            <v>565.89393836360921</v>
          </cell>
          <cell r="AT233">
            <v>0.8221776348039207</v>
          </cell>
          <cell r="AU233">
            <v>0.24639456754761904</v>
          </cell>
          <cell r="AV233">
            <v>797.38357911497189</v>
          </cell>
        </row>
        <row r="234">
          <cell r="B234">
            <v>98</v>
          </cell>
          <cell r="C234">
            <v>0.32264302167819708</v>
          </cell>
          <cell r="D234">
            <v>0.92450980392156767</v>
          </cell>
          <cell r="E234">
            <v>0.29828663670837208</v>
          </cell>
          <cell r="F234">
            <v>386.12406240524467</v>
          </cell>
          <cell r="G234">
            <v>0.96499999999999997</v>
          </cell>
          <cell r="H234">
            <v>0.31135051591946017</v>
          </cell>
          <cell r="I234">
            <v>287.52624190649368</v>
          </cell>
          <cell r="J234">
            <v>1</v>
          </cell>
          <cell r="K234">
            <v>0.32264302167819708</v>
          </cell>
          <cell r="L234">
            <v>271.66038768585082</v>
          </cell>
          <cell r="M234">
            <v>0.92500000000000004</v>
          </cell>
          <cell r="N234">
            <v>0.29844479505233229</v>
          </cell>
          <cell r="O234">
            <v>337.76331724274888</v>
          </cell>
          <cell r="P234">
            <v>0.8921519607843128</v>
          </cell>
          <cell r="Q234">
            <v>0.28784660442357907</v>
          </cell>
          <cell r="R234">
            <v>437.15104848467951</v>
          </cell>
          <cell r="S234">
            <v>0.92450980392156767</v>
          </cell>
          <cell r="T234">
            <v>0.29828663670837208</v>
          </cell>
          <cell r="U234">
            <v>415.20116054792311</v>
          </cell>
          <cell r="V234">
            <v>0.85517156862745014</v>
          </cell>
          <cell r="W234">
            <v>0.27591513895524422</v>
          </cell>
          <cell r="X234">
            <v>503.23392925653934</v>
          </cell>
          <cell r="Y234">
            <v>0.96499999999999997</v>
          </cell>
          <cell r="Z234">
            <v>0.31135051591946017</v>
          </cell>
          <cell r="AA234">
            <v>312.12986237986598</v>
          </cell>
          <cell r="AB234">
            <v>0.892625</v>
          </cell>
          <cell r="AC234">
            <v>0.2879992272255007</v>
          </cell>
          <cell r="AD234">
            <v>384.37953159513097</v>
          </cell>
          <cell r="AE234">
            <v>0.92500000000000004</v>
          </cell>
          <cell r="AF234">
            <v>0.29844479505233229</v>
          </cell>
          <cell r="AG234">
            <v>365.32080145158795</v>
          </cell>
          <cell r="AH234">
            <v>0.8921519607843128</v>
          </cell>
          <cell r="AI234">
            <v>0.28784660442357907</v>
          </cell>
          <cell r="AJ234">
            <v>468.78930362482288</v>
          </cell>
          <cell r="AK234">
            <v>0.82524056372548937</v>
          </cell>
          <cell r="AL234">
            <v>0.26625810909181064</v>
          </cell>
          <cell r="AM234">
            <v>563.50268046771123</v>
          </cell>
          <cell r="AN234">
            <v>0.85517156862745014</v>
          </cell>
          <cell r="AO234">
            <v>0.27591513895524422</v>
          </cell>
          <cell r="AP234">
            <v>537.98380025463166</v>
          </cell>
          <cell r="AQ234">
            <v>0.892625</v>
          </cell>
          <cell r="AR234">
            <v>0.2879992272255007</v>
          </cell>
          <cell r="AS234">
            <v>414.51357001306206</v>
          </cell>
          <cell r="AT234">
            <v>0.82524056372548937</v>
          </cell>
          <cell r="AU234">
            <v>0.26625810909181064</v>
          </cell>
          <cell r="AV234">
            <v>600.91259696936572</v>
          </cell>
        </row>
        <row r="235">
          <cell r="B235">
            <v>99</v>
          </cell>
          <cell r="C235">
            <v>0.34602773650175234</v>
          </cell>
          <cell r="D235">
            <v>0.92794117647058727</v>
          </cell>
          <cell r="E235">
            <v>0.32109338490089046</v>
          </cell>
          <cell r="F235">
            <v>270.94841447821068</v>
          </cell>
          <cell r="G235">
            <v>0.96499999999999997</v>
          </cell>
          <cell r="H235">
            <v>0.33391676572419099</v>
          </cell>
          <cell r="I235">
            <v>198.00479814852338</v>
          </cell>
          <cell r="J235">
            <v>1</v>
          </cell>
          <cell r="K235">
            <v>0.34602773650175234</v>
          </cell>
          <cell r="L235">
            <v>184.01105933261744</v>
          </cell>
          <cell r="M235">
            <v>0.92500000000000004</v>
          </cell>
          <cell r="N235">
            <v>0.32007565626412093</v>
          </cell>
          <cell r="O235">
            <v>236.95961325204078</v>
          </cell>
          <cell r="P235">
            <v>0.89546323529411664</v>
          </cell>
          <cell r="Q235">
            <v>0.30985511642935926</v>
          </cell>
          <cell r="R235">
            <v>311.31860355815718</v>
          </cell>
          <cell r="S235">
            <v>0.92794117647058727</v>
          </cell>
          <cell r="T235">
            <v>0.32109338490089046</v>
          </cell>
          <cell r="U235">
            <v>291.35220281067029</v>
          </cell>
          <cell r="V235">
            <v>0.85834558823529328</v>
          </cell>
          <cell r="W235">
            <v>0.2970113810333237</v>
          </cell>
          <cell r="X235">
            <v>364.38406973872776</v>
          </cell>
          <cell r="Y235">
            <v>0.96499999999999997</v>
          </cell>
          <cell r="Z235">
            <v>0.33391676572419099</v>
          </cell>
          <cell r="AA235">
            <v>214.94806869402461</v>
          </cell>
          <cell r="AB235">
            <v>0.892625</v>
          </cell>
          <cell r="AC235">
            <v>0.30887300829487668</v>
          </cell>
          <cell r="AD235">
            <v>273.67852353443328</v>
          </cell>
          <cell r="AE235">
            <v>0.92500000000000004</v>
          </cell>
          <cell r="AF235">
            <v>0.32007565626412093</v>
          </cell>
          <cell r="AG235">
            <v>256.29270973401498</v>
          </cell>
          <cell r="AH235">
            <v>0.89546323529411664</v>
          </cell>
          <cell r="AI235">
            <v>0.30985511642935926</v>
          </cell>
          <cell r="AJ235">
            <v>333.8498943863234</v>
          </cell>
          <cell r="AK235">
            <v>0.82830349264705794</v>
          </cell>
          <cell r="AL235">
            <v>0.28661598269715732</v>
          </cell>
          <cell r="AM235">
            <v>413.46552229821168</v>
          </cell>
          <cell r="AN235">
            <v>0.85834558823529328</v>
          </cell>
          <cell r="AO235">
            <v>0.2970113810333237</v>
          </cell>
          <cell r="AP235">
            <v>389.5459252517046</v>
          </cell>
          <cell r="AQ235">
            <v>0.892625</v>
          </cell>
          <cell r="AR235">
            <v>0.30887300829487668</v>
          </cell>
          <cell r="AS235">
            <v>295.13398217481671</v>
          </cell>
          <cell r="AT235">
            <v>0.82830349264705794</v>
          </cell>
          <cell r="AU235">
            <v>0.28661598269715732</v>
          </cell>
          <cell r="AV235">
            <v>440.91474517085317</v>
          </cell>
        </row>
        <row r="236">
          <cell r="B236">
            <v>100</v>
          </cell>
          <cell r="C236">
            <v>0.37046854279378294</v>
          </cell>
          <cell r="D236">
            <v>0.93137254901960687</v>
          </cell>
          <cell r="E236">
            <v>0.34504423103342491</v>
          </cell>
          <cell r="F236">
            <v>183.94867093987258</v>
          </cell>
          <cell r="G236">
            <v>0.96499999999999997</v>
          </cell>
          <cell r="H236">
            <v>0.35750214379600054</v>
          </cell>
          <cell r="I236">
            <v>131.88767635289716</v>
          </cell>
          <cell r="J236">
            <v>1</v>
          </cell>
          <cell r="K236">
            <v>0.37046854279378294</v>
          </cell>
          <cell r="L236">
            <v>120.33812898046217</v>
          </cell>
          <cell r="M236">
            <v>0.92500000000000004</v>
          </cell>
          <cell r="N236">
            <v>0.34268340208424924</v>
          </cell>
          <cell r="O236">
            <v>161.11460953230153</v>
          </cell>
          <cell r="P236">
            <v>0.8987745098039206</v>
          </cell>
          <cell r="Q236">
            <v>0.33296768294725504</v>
          </cell>
          <cell r="R236">
            <v>214.85494140601884</v>
          </cell>
          <cell r="S236">
            <v>0.93137254901960687</v>
          </cell>
          <cell r="T236">
            <v>0.34504423103342491</v>
          </cell>
          <cell r="U236">
            <v>197.80093781186144</v>
          </cell>
          <cell r="V236">
            <v>0.86151960784313641</v>
          </cell>
          <cell r="W236">
            <v>0.31916591370591807</v>
          </cell>
          <cell r="X236">
            <v>256.15785395908529</v>
          </cell>
          <cell r="Y236">
            <v>0.96499999999999997</v>
          </cell>
          <cell r="Z236">
            <v>0.35750214379600054</v>
          </cell>
          <cell r="AA236">
            <v>143.17330479705467</v>
          </cell>
          <cell r="AB236">
            <v>0.892625</v>
          </cell>
          <cell r="AC236">
            <v>0.33068948301130052</v>
          </cell>
          <cell r="AD236">
            <v>189.14661466465265</v>
          </cell>
          <cell r="AE236">
            <v>0.92500000000000004</v>
          </cell>
          <cell r="AF236">
            <v>0.34268340208424924</v>
          </cell>
          <cell r="AG236">
            <v>174.25965247019028</v>
          </cell>
          <cell r="AH236">
            <v>0.8987745098039206</v>
          </cell>
          <cell r="AI236">
            <v>0.33296768294725504</v>
          </cell>
          <cell r="AJ236">
            <v>230.40479649131987</v>
          </cell>
          <cell r="AK236">
            <v>0.83136642156862661</v>
          </cell>
          <cell r="AL236">
            <v>0.30799510672621094</v>
          </cell>
          <cell r="AM236">
            <v>294.95969531331633</v>
          </cell>
          <cell r="AN236">
            <v>0.86151960784313641</v>
          </cell>
          <cell r="AO236">
            <v>0.31916591370591807</v>
          </cell>
          <cell r="AP236">
            <v>273.84635201679191</v>
          </cell>
          <cell r="AQ236">
            <v>0.892625</v>
          </cell>
          <cell r="AR236">
            <v>0.33068948301130052</v>
          </cell>
          <cell r="AS236">
            <v>203.97506125043455</v>
          </cell>
          <cell r="AT236">
            <v>0.83136642156862661</v>
          </cell>
          <cell r="AU236">
            <v>0.30799510672621094</v>
          </cell>
          <cell r="AV236">
            <v>314.54153219804243</v>
          </cell>
        </row>
        <row r="237">
          <cell r="B237">
            <v>101</v>
          </cell>
          <cell r="C237">
            <v>0.39507654444426671</v>
          </cell>
          <cell r="D237">
            <v>0.93480392156862646</v>
          </cell>
          <cell r="E237">
            <v>0.36931910306628224</v>
          </cell>
          <cell r="F237">
            <v>120.47824322580372</v>
          </cell>
          <cell r="G237">
            <v>0.96499999999999997</v>
          </cell>
          <cell r="H237">
            <v>0.38124886538871738</v>
          </cell>
          <cell r="I237">
            <v>84.737549316463344</v>
          </cell>
          <cell r="J237">
            <v>1</v>
          </cell>
          <cell r="K237">
            <v>0.39507654444426671</v>
          </cell>
          <cell r="L237">
            <v>75.756637694540046</v>
          </cell>
          <cell r="M237">
            <v>0.92500000000000004</v>
          </cell>
          <cell r="N237">
            <v>0.3654458036109467</v>
          </cell>
          <cell r="O237">
            <v>105.90330701229702</v>
          </cell>
          <cell r="P237">
            <v>0.90208578431372455</v>
          </cell>
          <cell r="Q237">
            <v>0.35639293445896236</v>
          </cell>
          <cell r="R237">
            <v>143.3151893962885</v>
          </cell>
          <cell r="S237">
            <v>0.93480392156862646</v>
          </cell>
          <cell r="T237">
            <v>0.36931910306628224</v>
          </cell>
          <cell r="U237">
            <v>129.55086532687741</v>
          </cell>
          <cell r="V237">
            <v>0.86469362745097955</v>
          </cell>
          <cell r="W237">
            <v>0.34162017033631115</v>
          </cell>
          <cell r="X237">
            <v>174.4009984472867</v>
          </cell>
          <cell r="Y237">
            <v>0.96499999999999997</v>
          </cell>
          <cell r="Z237">
            <v>0.38124886538871738</v>
          </cell>
          <cell r="AA237">
            <v>91.988541397749415</v>
          </cell>
          <cell r="AB237">
            <v>0.892625</v>
          </cell>
          <cell r="AC237">
            <v>0.35265520048456356</v>
          </cell>
          <cell r="AD237">
            <v>126.59781844786099</v>
          </cell>
          <cell r="AE237">
            <v>0.92500000000000004</v>
          </cell>
          <cell r="AF237">
            <v>0.3654458036109467</v>
          </cell>
          <cell r="AG237">
            <v>114.54376191568652</v>
          </cell>
          <cell r="AH237">
            <v>0.90208578431372455</v>
          </cell>
          <cell r="AI237">
            <v>0.35639293445896236</v>
          </cell>
          <cell r="AJ237">
            <v>153.68744526367126</v>
          </cell>
          <cell r="AK237">
            <v>0.83442935049019529</v>
          </cell>
          <cell r="AL237">
            <v>0.32966346437454025</v>
          </cell>
          <cell r="AM237">
            <v>204.11355247536079</v>
          </cell>
          <cell r="AN237">
            <v>0.86469362745097955</v>
          </cell>
          <cell r="AO237">
            <v>0.34162017033631115</v>
          </cell>
          <cell r="AP237">
            <v>186.44393086032005</v>
          </cell>
          <cell r="AQ237">
            <v>0.892625</v>
          </cell>
          <cell r="AR237">
            <v>0.35265520048456356</v>
          </cell>
          <cell r="AS237">
            <v>136.52265369833</v>
          </cell>
          <cell r="AT237">
            <v>0.83442935049019529</v>
          </cell>
          <cell r="AU237">
            <v>0.32966346437454025</v>
          </cell>
          <cell r="AV237">
            <v>217.66427941888043</v>
          </cell>
        </row>
        <row r="238">
          <cell r="B238">
            <v>102</v>
          </cell>
          <cell r="C238">
            <v>0.41928630405032608</v>
          </cell>
          <cell r="D238">
            <v>0.93823529411764606</v>
          </cell>
          <cell r="E238">
            <v>0.39338920880015843</v>
          </cell>
          <cell r="F238">
            <v>75.983326498648495</v>
          </cell>
          <cell r="G238">
            <v>0.96499999999999997</v>
          </cell>
          <cell r="H238">
            <v>0.40461128340856467</v>
          </cell>
          <cell r="I238">
            <v>52.431454783741209</v>
          </cell>
          <cell r="J238">
            <v>1</v>
          </cell>
          <cell r="K238">
            <v>0.41928630405032608</v>
          </cell>
          <cell r="L238">
            <v>45.826967055464884</v>
          </cell>
          <cell r="M238">
            <v>0.92500000000000004</v>
          </cell>
          <cell r="N238">
            <v>0.38783983124655164</v>
          </cell>
          <cell r="O238">
            <v>67.201387876131335</v>
          </cell>
          <cell r="P238">
            <v>0.90539705882352839</v>
          </cell>
          <cell r="Q238">
            <v>0.37962058649215291</v>
          </cell>
          <cell r="R238">
            <v>92.238668494803278</v>
          </cell>
          <cell r="S238">
            <v>0.93823529411764606</v>
          </cell>
          <cell r="T238">
            <v>0.39338920880015843</v>
          </cell>
          <cell r="U238">
            <v>81.705255942894325</v>
          </cell>
          <cell r="V238">
            <v>0.86786764705882269</v>
          </cell>
          <cell r="W238">
            <v>0.36388501814014662</v>
          </cell>
          <cell r="X238">
            <v>114.82209965090189</v>
          </cell>
          <cell r="Y238">
            <v>0.96499999999999997</v>
          </cell>
          <cell r="Z238">
            <v>0.40461128340856467</v>
          </cell>
          <cell r="AA238">
            <v>56.918014361094393</v>
          </cell>
          <cell r="AB238">
            <v>0.892625</v>
          </cell>
          <cell r="AC238">
            <v>0.37426543715292232</v>
          </cell>
          <cell r="AD238">
            <v>81.952439402222197</v>
          </cell>
          <cell r="AE238">
            <v>0.92500000000000004</v>
          </cell>
          <cell r="AF238">
            <v>0.38783983124655164</v>
          </cell>
          <cell r="AG238">
            <v>72.684224793787507</v>
          </cell>
          <cell r="AH238">
            <v>0.90539705882352839</v>
          </cell>
          <cell r="AI238">
            <v>0.37962058649215291</v>
          </cell>
          <cell r="AJ238">
            <v>98.914325656650306</v>
          </cell>
          <cell r="AK238">
            <v>0.83749227941176385</v>
          </cell>
          <cell r="AL238">
            <v>0.35114904250524148</v>
          </cell>
          <cell r="AM238">
            <v>136.82477164053884</v>
          </cell>
          <cell r="AN238">
            <v>0.86786764705882269</v>
          </cell>
          <cell r="AO238">
            <v>0.36388501814014662</v>
          </cell>
          <cell r="AP238">
            <v>122.75092344164611</v>
          </cell>
          <cell r="AQ238">
            <v>0.892625</v>
          </cell>
          <cell r="AR238">
            <v>0.37426543715292232</v>
          </cell>
          <cell r="AS238">
            <v>88.377229887660789</v>
          </cell>
          <cell r="AT238">
            <v>0.83749227941176385</v>
          </cell>
          <cell r="AU238">
            <v>0.35114904250524148</v>
          </cell>
          <cell r="AV238">
            <v>145.90831899506438</v>
          </cell>
        </row>
        <row r="239">
          <cell r="B239">
            <v>103</v>
          </cell>
          <cell r="C239">
            <v>0.44407691366906804</v>
          </cell>
          <cell r="D239">
            <v>0.94166666666666565</v>
          </cell>
          <cell r="E239">
            <v>0.41817242703837193</v>
          </cell>
          <cell r="F239">
            <v>46.092305805341049</v>
          </cell>
          <cell r="G239">
            <v>0.96499999999999997</v>
          </cell>
          <cell r="H239">
            <v>0.42853422169065064</v>
          </cell>
          <cell r="I239">
            <v>31.217096572713551</v>
          </cell>
          <cell r="J239">
            <v>1</v>
          </cell>
          <cell r="K239">
            <v>0.44407691366906804</v>
          </cell>
          <cell r="L239">
            <v>26.61234741294296</v>
          </cell>
          <cell r="M239">
            <v>0.92500000000000004</v>
          </cell>
          <cell r="N239">
            <v>0.41077114514388796</v>
          </cell>
          <cell r="O239">
            <v>41.138012942718497</v>
          </cell>
          <cell r="P239">
            <v>0.90870833333333234</v>
          </cell>
          <cell r="Q239">
            <v>0.40353639209202891</v>
          </cell>
          <cell r="R239">
            <v>57.222971063550787</v>
          </cell>
          <cell r="S239">
            <v>0.94166666666666565</v>
          </cell>
          <cell r="T239">
            <v>0.41817242703837193</v>
          </cell>
          <cell r="U239">
            <v>49.563289952704679</v>
          </cell>
          <cell r="V239">
            <v>0.87104166666666583</v>
          </cell>
          <cell r="W239">
            <v>0.38680949501049411</v>
          </cell>
          <cell r="X239">
            <v>73.040057836543738</v>
          </cell>
          <cell r="Y239">
            <v>0.96499999999999997</v>
          </cell>
          <cell r="Z239">
            <v>0.42853422169065064</v>
          </cell>
          <cell r="AA239">
            <v>33.888343521384876</v>
          </cell>
          <cell r="AB239">
            <v>0.892625</v>
          </cell>
          <cell r="AC239">
            <v>0.39639415506385184</v>
          </cell>
          <cell r="AD239">
            <v>51.280473843601129</v>
          </cell>
          <cell r="AE239">
            <v>0.92500000000000004</v>
          </cell>
          <cell r="AF239">
            <v>0.41077114514388796</v>
          </cell>
          <cell r="AG239">
            <v>44.494387315478534</v>
          </cell>
          <cell r="AH239">
            <v>0.90870833333333234</v>
          </cell>
          <cell r="AI239">
            <v>0.40353639209202891</v>
          </cell>
          <cell r="AJ239">
            <v>61.364411338396906</v>
          </cell>
          <cell r="AK239">
            <v>0.84055520833333242</v>
          </cell>
          <cell r="AL239">
            <v>0.37327116268512678</v>
          </cell>
          <cell r="AM239">
            <v>88.778884087965309</v>
          </cell>
          <cell r="AN239">
            <v>0.87104166666666583</v>
          </cell>
          <cell r="AO239">
            <v>0.38680949501049411</v>
          </cell>
          <cell r="AP239">
            <v>78.083701438362965</v>
          </cell>
          <cell r="AQ239">
            <v>0.892625</v>
          </cell>
          <cell r="AR239">
            <v>0.39639415506385184</v>
          </cell>
          <cell r="AS239">
            <v>55.300687309391108</v>
          </cell>
          <cell r="AT239">
            <v>0.84055520833333242</v>
          </cell>
          <cell r="AU239">
            <v>0.37327116268512678</v>
          </cell>
          <cell r="AV239">
            <v>94.672752486398181</v>
          </cell>
        </row>
        <row r="240">
          <cell r="B240">
            <v>104</v>
          </cell>
          <cell r="C240">
            <v>0.46930430832571435</v>
          </cell>
          <cell r="D240">
            <v>0.94509803921568525</v>
          </cell>
          <cell r="E240">
            <v>0.44353858159410603</v>
          </cell>
          <cell r="F240">
            <v>26.817774418926739</v>
          </cell>
          <cell r="G240">
            <v>0.96499999999999997</v>
          </cell>
          <cell r="H240">
            <v>0.45287865753431433</v>
          </cell>
          <cell r="I240">
            <v>17.839502389483869</v>
          </cell>
          <cell r="J240">
            <v>1</v>
          </cell>
          <cell r="K240">
            <v>0.46930430832571435</v>
          </cell>
          <cell r="L240">
            <v>14.794418308314242</v>
          </cell>
          <cell r="M240">
            <v>0.92500000000000004</v>
          </cell>
          <cell r="N240">
            <v>0.43410648520128581</v>
          </cell>
          <cell r="O240">
            <v>24.239704257293933</v>
          </cell>
          <cell r="P240">
            <v>0.91201960784313618</v>
          </cell>
          <cell r="Q240">
            <v>0.4280147312383123</v>
          </cell>
          <cell r="R240">
            <v>34.13141977577893</v>
          </cell>
          <cell r="S240">
            <v>0.94509803921568525</v>
          </cell>
          <cell r="T240">
            <v>0.44353858159410603</v>
          </cell>
          <cell r="U240">
            <v>28.837288701175606</v>
          </cell>
          <cell r="V240">
            <v>0.87421568627450885</v>
          </cell>
          <cell r="W240">
            <v>0.41027318797454809</v>
          </cell>
          <cell r="X240">
            <v>44.787469949252973</v>
          </cell>
          <cell r="Y240">
            <v>0.96499999999999997</v>
          </cell>
          <cell r="Z240">
            <v>0.45287865753431433</v>
          </cell>
          <cell r="AA240">
            <v>19.366028606062802</v>
          </cell>
          <cell r="AB240">
            <v>0.892625</v>
          </cell>
          <cell r="AC240">
            <v>0.41891275821924079</v>
          </cell>
          <cell r="AD240">
            <v>30.953193743092903</v>
          </cell>
          <cell r="AE240">
            <v>0.92500000000000004</v>
          </cell>
          <cell r="AF240">
            <v>0.43410648520128581</v>
          </cell>
          <cell r="AG240">
            <v>26.217376885423732</v>
          </cell>
          <cell r="AH240">
            <v>0.91201960784313618</v>
          </cell>
          <cell r="AI240">
            <v>0.4280147312383123</v>
          </cell>
          <cell r="AJ240">
            <v>36.601638184049023</v>
          </cell>
          <cell r="AK240">
            <v>0.84361813725490098</v>
          </cell>
          <cell r="AL240">
            <v>0.39591362639543887</v>
          </cell>
          <cell r="AM240">
            <v>55.640286802562393</v>
          </cell>
          <cell r="AN240">
            <v>0.87421568627450885</v>
          </cell>
          <cell r="AO240">
            <v>0.41027318797454809</v>
          </cell>
          <cell r="AP240">
            <v>47.880184316439596</v>
          </cell>
          <cell r="AQ240">
            <v>0.892625</v>
          </cell>
          <cell r="AR240">
            <v>0.41891275821924079</v>
          </cell>
          <cell r="AS240">
            <v>33.379818088934741</v>
          </cell>
          <cell r="AT240">
            <v>0.84361813725490098</v>
          </cell>
          <cell r="AU240">
            <v>0.39591362639543887</v>
          </cell>
          <cell r="AV240">
            <v>59.3341440911991</v>
          </cell>
        </row>
        <row r="241">
          <cell r="B241">
            <v>105</v>
          </cell>
          <cell r="C241">
            <v>0.49480663589158641</v>
          </cell>
          <cell r="D241">
            <v>0.94852941176470484</v>
          </cell>
          <cell r="E241">
            <v>0.46933864727951896</v>
          </cell>
          <cell r="F241">
            <v>14.923056791645273</v>
          </cell>
          <cell r="G241">
            <v>0.96499999999999997</v>
          </cell>
          <cell r="H241">
            <v>0.47748840363538086</v>
          </cell>
          <cell r="I241">
            <v>9.760372496254222</v>
          </cell>
          <cell r="J241">
            <v>1</v>
          </cell>
          <cell r="K241">
            <v>0.49480663589158641</v>
          </cell>
          <cell r="L241">
            <v>7.8513340570495416</v>
          </cell>
          <cell r="M241">
            <v>0.92500000000000004</v>
          </cell>
          <cell r="N241">
            <v>0.45769613819971744</v>
          </cell>
          <cell r="O241">
            <v>13.71709143984142</v>
          </cell>
          <cell r="P241">
            <v>0.91533088235294013</v>
          </cell>
          <cell r="Q241">
            <v>0.45291179462473574</v>
          </cell>
          <cell r="R241">
            <v>19.522669313666896</v>
          </cell>
          <cell r="S241">
            <v>0.94852941176470484</v>
          </cell>
          <cell r="T241">
            <v>0.46933864727951896</v>
          </cell>
          <cell r="U241">
            <v>16.046838573636439</v>
          </cell>
          <cell r="V241">
            <v>0.87738970588235199</v>
          </cell>
          <cell r="W241">
            <v>0.43413824873355505</v>
          </cell>
          <cell r="X241">
            <v>26.412371871858685</v>
          </cell>
          <cell r="Y241">
            <v>0.96499999999999997</v>
          </cell>
          <cell r="Z241">
            <v>0.47748840363538086</v>
          </cell>
          <cell r="AA241">
            <v>10.595567569177952</v>
          </cell>
          <cell r="AB241">
            <v>0.892625</v>
          </cell>
          <cell r="AC241">
            <v>0.44167677336272732</v>
          </cell>
          <cell r="AD241">
            <v>17.986505976479311</v>
          </cell>
          <cell r="AE241">
            <v>0.92500000000000004</v>
          </cell>
          <cell r="AF241">
            <v>0.45769613819971744</v>
          </cell>
          <cell r="AG241">
            <v>14.836243554495002</v>
          </cell>
          <cell r="AH241">
            <v>0.91533088235294013</v>
          </cell>
          <cell r="AI241">
            <v>0.45291179462473574</v>
          </cell>
          <cell r="AJ241">
            <v>20.935597853821335</v>
          </cell>
          <cell r="AK241">
            <v>0.84668106617646965</v>
          </cell>
          <cell r="AL241">
            <v>0.4189434100278806</v>
          </cell>
          <cell r="AM241">
            <v>33.611539080877641</v>
          </cell>
          <cell r="AN241">
            <v>0.87738970588235199</v>
          </cell>
          <cell r="AO241">
            <v>0.43413824873355505</v>
          </cell>
          <cell r="AP241">
            <v>28.236228456124966</v>
          </cell>
          <cell r="AQ241">
            <v>0.892625</v>
          </cell>
          <cell r="AR241">
            <v>0.44167677336272732</v>
          </cell>
          <cell r="AS241">
            <v>19.396586424442582</v>
          </cell>
          <cell r="AT241">
            <v>0.84668106617646965</v>
          </cell>
          <cell r="AU241">
            <v>0.4189434100278806</v>
          </cell>
          <cell r="AV241">
            <v>35.842947934982966</v>
          </cell>
        </row>
        <row r="242">
          <cell r="B242">
            <v>106</v>
          </cell>
          <cell r="C242">
            <v>0.52042200011447537</v>
          </cell>
          <cell r="D242">
            <v>0.95196078431372444</v>
          </cell>
          <cell r="E242">
            <v>0.49542133540309319</v>
          </cell>
          <cell r="F242">
            <v>7.919089503779043</v>
          </cell>
          <cell r="G242">
            <v>0.96499999999999997</v>
          </cell>
          <cell r="H242">
            <v>0.50220723011046875</v>
          </cell>
          <cell r="I242">
            <v>5.0999078141311163</v>
          </cell>
          <cell r="J242">
            <v>1</v>
          </cell>
          <cell r="K242">
            <v>0.52042200011447537</v>
          </cell>
          <cell r="L242">
            <v>3.9664418650198177</v>
          </cell>
          <cell r="M242">
            <v>0.92500000000000004</v>
          </cell>
          <cell r="N242">
            <v>0.48139035010588976</v>
          </cell>
          <cell r="O242">
            <v>7.4388316604936007</v>
          </cell>
          <cell r="P242">
            <v>0.91864215686274409</v>
          </cell>
          <cell r="Q242">
            <v>0.47808158866398492</v>
          </cell>
          <cell r="R242">
            <v>10.680622118948763</v>
          </cell>
          <cell r="S242">
            <v>0.95196078431372444</v>
          </cell>
          <cell r="T242">
            <v>0.49542133540309319</v>
          </cell>
          <cell r="U242">
            <v>8.5154370643731081</v>
          </cell>
          <cell r="V242">
            <v>0.88056372549019513</v>
          </cell>
          <cell r="W242">
            <v>0.45826473524786121</v>
          </cell>
          <cell r="X242">
            <v>14.945751002510548</v>
          </cell>
          <cell r="Y242">
            <v>0.96499999999999997</v>
          </cell>
          <cell r="Z242">
            <v>0.50220723011046875</v>
          </cell>
          <cell r="AA242">
            <v>5.5363069249603596</v>
          </cell>
          <cell r="AB242">
            <v>0.892625</v>
          </cell>
          <cell r="AC242">
            <v>0.46454168785218358</v>
          </cell>
          <cell r="AD242">
            <v>10.042284052718516</v>
          </cell>
          <cell r="AE242">
            <v>0.92500000000000004</v>
          </cell>
          <cell r="AF242">
            <v>0.48139035010588976</v>
          </cell>
          <cell r="AG242">
            <v>8.0457521742121916</v>
          </cell>
          <cell r="AH242">
            <v>0.91864215686274409</v>
          </cell>
          <cell r="AI242">
            <v>0.47808158866398492</v>
          </cell>
          <cell r="AJ242">
            <v>11.453618658305349</v>
          </cell>
          <cell r="AK242">
            <v>0.84974399509803833</v>
          </cell>
          <cell r="AL242">
            <v>0.44222546951418606</v>
          </cell>
          <cell r="AM242">
            <v>19.530206282049388</v>
          </cell>
          <cell r="AN242">
            <v>0.88056372549019513</v>
          </cell>
          <cell r="AO242">
            <v>0.45826473524786121</v>
          </cell>
          <cell r="AP242">
            <v>15.977801683342301</v>
          </cell>
          <cell r="AQ242">
            <v>0.892625</v>
          </cell>
          <cell r="AR242">
            <v>0.46454168785218358</v>
          </cell>
          <cell r="AS242">
            <v>10.829564718243502</v>
          </cell>
          <cell r="AT242">
            <v>0.84974399509803833</v>
          </cell>
          <cell r="AU242">
            <v>0.44222546951418606</v>
          </cell>
          <cell r="AV242">
            <v>20.82678110164942</v>
          </cell>
        </row>
        <row r="243">
          <cell r="B243">
            <v>107</v>
          </cell>
          <cell r="C243">
            <v>0.54617622590433101</v>
          </cell>
          <cell r="D243">
            <v>0.95539215686274404</v>
          </cell>
          <cell r="E243">
            <v>0.52181248249389212</v>
          </cell>
          <cell r="F243">
            <v>3.9958036066402109</v>
          </cell>
          <cell r="G243">
            <v>0.96499999999999997</v>
          </cell>
          <cell r="H243">
            <v>0.52706005799767941</v>
          </cell>
          <cell r="I243">
            <v>2.5386972369775931</v>
          </cell>
          <cell r="J243">
            <v>1</v>
          </cell>
          <cell r="K243">
            <v>0.54617622590433101</v>
          </cell>
          <cell r="L243">
            <v>1.9022182562884142</v>
          </cell>
          <cell r="M243">
            <v>0.92500000000000004</v>
          </cell>
          <cell r="N243">
            <v>0.50521300896150623</v>
          </cell>
          <cell r="O243">
            <v>3.8578498830698087</v>
          </cell>
          <cell r="P243">
            <v>0.92195343137254793</v>
          </cell>
          <cell r="Q243">
            <v>0.50354904560660585</v>
          </cell>
          <cell r="R243">
            <v>5.5744133284020423</v>
          </cell>
          <cell r="S243">
            <v>0.95539215686274404</v>
          </cell>
          <cell r="T243">
            <v>0.52181248249389212</v>
          </cell>
          <cell r="U243">
            <v>4.2967078624003872</v>
          </cell>
          <cell r="V243">
            <v>0.88373774509803826</v>
          </cell>
          <cell r="W243">
            <v>0.48267654630685025</v>
          </cell>
          <cell r="X243">
            <v>8.0966403762645953</v>
          </cell>
          <cell r="Y243">
            <v>0.96499999999999997</v>
          </cell>
          <cell r="Z243">
            <v>0.52706005799767941</v>
          </cell>
          <cell r="AA243">
            <v>2.7559335591346108</v>
          </cell>
          <cell r="AB243">
            <v>0.892625</v>
          </cell>
          <cell r="AC243">
            <v>0.48753055364785347</v>
          </cell>
          <cell r="AD243">
            <v>5.377224468977591</v>
          </cell>
          <cell r="AE243">
            <v>0.92500000000000004</v>
          </cell>
          <cell r="AF243">
            <v>0.50521300896150623</v>
          </cell>
          <cell r="AG243">
            <v>4.1726047182029609</v>
          </cell>
          <cell r="AH243">
            <v>0.92195343137254793</v>
          </cell>
          <cell r="AI243">
            <v>0.50354904560660585</v>
          </cell>
          <cell r="AJ243">
            <v>5.9778544541912684</v>
          </cell>
          <cell r="AK243">
            <v>0.85280692401960689</v>
          </cell>
          <cell r="AL243">
            <v>0.46578286718611045</v>
          </cell>
          <cell r="AM243">
            <v>10.89345163926119</v>
          </cell>
          <cell r="AN243">
            <v>0.88373774509803826</v>
          </cell>
          <cell r="AO243">
            <v>0.48267654630685025</v>
          </cell>
          <cell r="AP243">
            <v>8.6557386250826092</v>
          </cell>
          <cell r="AQ243">
            <v>0.892625</v>
          </cell>
          <cell r="AR243">
            <v>0.48753055364785347</v>
          </cell>
          <cell r="AS243">
            <v>5.7987804453262086</v>
          </cell>
          <cell r="AT243">
            <v>0.85280692401960689</v>
          </cell>
          <cell r="AU243">
            <v>0.46578286718611045</v>
          </cell>
          <cell r="AV243">
            <v>11.616648050503327</v>
          </cell>
        </row>
        <row r="244">
          <cell r="B244">
            <v>108</v>
          </cell>
          <cell r="C244">
            <v>0.57211776245259027</v>
          </cell>
          <cell r="D244">
            <v>0.95882352941176363</v>
          </cell>
          <cell r="E244">
            <v>0.54855997223395359</v>
          </cell>
          <cell r="F244">
            <v>1.9107434071012348</v>
          </cell>
          <cell r="G244">
            <v>0.96499999999999997</v>
          </cell>
          <cell r="H244">
            <v>0.5520936407667496</v>
          </cell>
          <cell r="I244">
            <v>1.2006513240176344</v>
          </cell>
          <cell r="J244">
            <v>1</v>
          </cell>
          <cell r="K244">
            <v>0.57211776245259027</v>
          </cell>
          <cell r="L244">
            <v>0.86327186822249069</v>
          </cell>
          <cell r="M244">
            <v>0.92500000000000004</v>
          </cell>
          <cell r="N244">
            <v>0.52920893026864602</v>
          </cell>
          <cell r="O244">
            <v>1.9088139355223157</v>
          </cell>
          <cell r="P244">
            <v>0.92526470588235188</v>
          </cell>
          <cell r="Q244">
            <v>0.52936037320576523</v>
          </cell>
          <cell r="R244">
            <v>2.7674228170684509</v>
          </cell>
          <cell r="S244">
            <v>0.95882352941176363</v>
          </cell>
          <cell r="T244">
            <v>0.54855997223395359</v>
          </cell>
          <cell r="U244">
            <v>2.0546320661702167</v>
          </cell>
          <cell r="V244">
            <v>0.8869117647058814</v>
          </cell>
          <cell r="W244">
            <v>0.50741797431640712</v>
          </cell>
          <cell r="X244">
            <v>4.1885819627606038</v>
          </cell>
          <cell r="Y244">
            <v>0.96499999999999997</v>
          </cell>
          <cell r="Z244">
            <v>0.5520936407667496</v>
          </cell>
          <cell r="AA244">
            <v>1.3033910576193717</v>
          </cell>
          <cell r="AB244">
            <v>0.892625</v>
          </cell>
          <cell r="AC244">
            <v>0.5106866177092434</v>
          </cell>
          <cell r="AD244">
            <v>2.7556632465281612</v>
          </cell>
          <cell r="AE244">
            <v>0.92500000000000004</v>
          </cell>
          <cell r="AF244">
            <v>0.52920893026864602</v>
          </cell>
          <cell r="AG244">
            <v>2.0645505333126652</v>
          </cell>
          <cell r="AH244">
            <v>0.92526470588235188</v>
          </cell>
          <cell r="AI244">
            <v>0.52936037320576523</v>
          </cell>
          <cell r="AJ244">
            <v>2.9677115490080577</v>
          </cell>
          <cell r="AK244">
            <v>0.85586985294117557</v>
          </cell>
          <cell r="AL244">
            <v>0.48965834521533286</v>
          </cell>
          <cell r="AM244">
            <v>5.8194685011728788</v>
          </cell>
          <cell r="AN244">
            <v>0.8869117647058814</v>
          </cell>
          <cell r="AO244">
            <v>0.50741797431640712</v>
          </cell>
          <cell r="AP244">
            <v>4.4778165997929307</v>
          </cell>
          <cell r="AQ244">
            <v>0.892625</v>
          </cell>
          <cell r="AR244">
            <v>0.5106866177092434</v>
          </cell>
          <cell r="AS244">
            <v>2.9716978043339757</v>
          </cell>
          <cell r="AT244">
            <v>0.85586985294117557</v>
          </cell>
          <cell r="AU244">
            <v>0.48965834521533286</v>
          </cell>
          <cell r="AV244">
            <v>6.2058124144479478</v>
          </cell>
        </row>
        <row r="245">
          <cell r="B245">
            <v>109</v>
          </cell>
          <cell r="C245">
            <v>0.59809770366167003</v>
          </cell>
          <cell r="D245">
            <v>0.96225490196078323</v>
          </cell>
          <cell r="E245">
            <v>0.57552244719992984</v>
          </cell>
          <cell r="F245">
            <v>0.86258605675557154</v>
          </cell>
          <cell r="G245">
            <v>0.96499999999999997</v>
          </cell>
          <cell r="H245">
            <v>0.57716428403351161</v>
          </cell>
          <cell r="I245">
            <v>0.5377793632493203</v>
          </cell>
          <cell r="J245">
            <v>1</v>
          </cell>
          <cell r="K245">
            <v>0.59809770366167003</v>
          </cell>
          <cell r="L245">
            <v>0.36937869858677197</v>
          </cell>
          <cell r="M245">
            <v>0.92500000000000004</v>
          </cell>
          <cell r="N245">
            <v>0.55324037588704478</v>
          </cell>
          <cell r="O245">
            <v>0.8986525546226668</v>
          </cell>
          <cell r="P245">
            <v>0.92857598039215583</v>
          </cell>
          <cell r="Q245">
            <v>0.55537916154793232</v>
          </cell>
          <cell r="R245">
            <v>1.3024588418069456</v>
          </cell>
          <cell r="S245">
            <v>0.96225490196078323</v>
          </cell>
          <cell r="T245">
            <v>0.57552244719992984</v>
          </cell>
          <cell r="U245">
            <v>0.92754315700089196</v>
          </cell>
          <cell r="V245">
            <v>0.89008578431372454</v>
          </cell>
          <cell r="W245">
            <v>0.53235826365993522</v>
          </cell>
          <cell r="X245">
            <v>2.0632201879583776</v>
          </cell>
          <cell r="Y245">
            <v>0.96499999999999997</v>
          </cell>
          <cell r="Z245">
            <v>0.57716428403351161</v>
          </cell>
          <cell r="AA245">
            <v>0.5837971432754685</v>
          </cell>
          <cell r="AB245">
            <v>0.892625</v>
          </cell>
          <cell r="AC245">
            <v>0.53387696273099816</v>
          </cell>
          <cell r="AD245">
            <v>1.3483829036130217</v>
          </cell>
          <cell r="AE245">
            <v>0.92500000000000004</v>
          </cell>
          <cell r="AF245">
            <v>0.55324037588704478</v>
          </cell>
          <cell r="AG245">
            <v>0.97197195409270709</v>
          </cell>
          <cell r="AH245">
            <v>0.92857598039215583</v>
          </cell>
          <cell r="AI245">
            <v>0.55537916154793232</v>
          </cell>
          <cell r="AJ245">
            <v>1.3967226558580925</v>
          </cell>
          <cell r="AK245">
            <v>0.85893278186274413</v>
          </cell>
          <cell r="AL245">
            <v>0.51372572443183739</v>
          </cell>
          <cell r="AM245">
            <v>2.9699171848558135</v>
          </cell>
          <cell r="AN245">
            <v>0.89008578431372454</v>
          </cell>
          <cell r="AO245">
            <v>0.53235826365993522</v>
          </cell>
          <cell r="AP245">
            <v>2.2056919713656198</v>
          </cell>
          <cell r="AQ245">
            <v>0.892625</v>
          </cell>
          <cell r="AR245">
            <v>0.53387696273099816</v>
          </cell>
          <cell r="AS245">
            <v>1.4540915037846727</v>
          </cell>
          <cell r="AT245">
            <v>0.85893278186274413</v>
          </cell>
          <cell r="AU245">
            <v>0.51372572443183739</v>
          </cell>
          <cell r="AV245">
            <v>3.1670845768725959</v>
          </cell>
        </row>
        <row r="246">
          <cell r="B246">
            <v>110</v>
          </cell>
          <cell r="C246">
            <v>0.62396727840296962</v>
          </cell>
          <cell r="D246">
            <v>0.96568627450980282</v>
          </cell>
          <cell r="E246">
            <v>0.60255663649698465</v>
          </cell>
          <cell r="F246">
            <v>0.36614841845106744</v>
          </cell>
          <cell r="G246">
            <v>0.96499999999999997</v>
          </cell>
          <cell r="H246">
            <v>0.60212842365886565</v>
          </cell>
          <cell r="I246">
            <v>0.22739232209152857</v>
          </cell>
          <cell r="J246">
            <v>1</v>
          </cell>
          <cell r="K246">
            <v>0.62396727840296962</v>
          </cell>
          <cell r="L246">
            <v>0.14845414718048749</v>
          </cell>
          <cell r="M246">
            <v>0.92500000000000004</v>
          </cell>
          <cell r="N246">
            <v>0.57716973252274695</v>
          </cell>
          <cell r="O246">
            <v>0.40148167751136959</v>
          </cell>
          <cell r="P246">
            <v>0.93188725490195967</v>
          </cell>
          <cell r="Q246">
            <v>0.58146715421959017</v>
          </cell>
          <cell r="R246">
            <v>0.57910034229351315</v>
          </cell>
          <cell r="S246">
            <v>0.96568627450980282</v>
          </cell>
          <cell r="T246">
            <v>0.60255663649698465</v>
          </cell>
          <cell r="U246">
            <v>0.39372124940018988</v>
          </cell>
          <cell r="V246">
            <v>0.89325980392156767</v>
          </cell>
          <cell r="W246">
            <v>0.55736488875971091</v>
          </cell>
          <cell r="X246">
            <v>0.9648478711487305</v>
          </cell>
          <cell r="Y246">
            <v>0.96499999999999997</v>
          </cell>
          <cell r="Z246">
            <v>0.60212842365886565</v>
          </cell>
          <cell r="AA246">
            <v>0.24685028305607332</v>
          </cell>
          <cell r="AB246">
            <v>0.892625</v>
          </cell>
          <cell r="AC246">
            <v>0.55696879188445081</v>
          </cell>
          <cell r="AD246">
            <v>0.62851233443369747</v>
          </cell>
          <cell r="AE246">
            <v>0.92500000000000004</v>
          </cell>
          <cell r="AF246">
            <v>0.57716973252274695</v>
          </cell>
          <cell r="AG246">
            <v>0.43423782485879237</v>
          </cell>
          <cell r="AH246">
            <v>0.93188725490195967</v>
          </cell>
          <cell r="AI246">
            <v>0.58146715421959017</v>
          </cell>
          <cell r="AJ246">
            <v>0.62101199833262388</v>
          </cell>
          <cell r="AK246">
            <v>0.8619957107843127</v>
          </cell>
          <cell r="AL246">
            <v>0.53785711765312094</v>
          </cell>
          <cell r="AM246">
            <v>1.4441943275631977</v>
          </cell>
          <cell r="AN246">
            <v>0.89325980392156767</v>
          </cell>
          <cell r="AO246">
            <v>0.55736488875971091</v>
          </cell>
          <cell r="AP246">
            <v>1.0314736233207589</v>
          </cell>
          <cell r="AQ246">
            <v>0.892625</v>
          </cell>
          <cell r="AR246">
            <v>0.55696879188445081</v>
          </cell>
          <cell r="AS246">
            <v>0.67778554821116188</v>
          </cell>
          <cell r="AT246">
            <v>0.8619957107843127</v>
          </cell>
          <cell r="AU246">
            <v>0.53785711765312094</v>
          </cell>
          <cell r="AV246">
            <v>1.5400717582818224</v>
          </cell>
        </row>
        <row r="247">
          <cell r="B247">
            <v>111</v>
          </cell>
          <cell r="C247">
            <v>0.65399834871290663</v>
          </cell>
          <cell r="D247">
            <v>0.96911764705882242</v>
          </cell>
          <cell r="E247">
            <v>0.63380134088500728</v>
          </cell>
          <cell r="F247">
            <v>0.14552325897050178</v>
          </cell>
          <cell r="G247">
            <v>0.96499999999999997</v>
          </cell>
          <cell r="H247">
            <v>0.63110840650795486</v>
          </cell>
          <cell r="I247">
            <v>9.0472941638427423E-2</v>
          </cell>
          <cell r="J247">
            <v>1</v>
          </cell>
          <cell r="K247">
            <v>0.65399834871290663</v>
          </cell>
          <cell r="L247">
            <v>5.5823616996644829E-2</v>
          </cell>
          <cell r="M247">
            <v>0.92500000000000004</v>
          </cell>
          <cell r="N247">
            <v>0.60494847255943862</v>
          </cell>
          <cell r="O247">
            <v>0.16975860508934865</v>
          </cell>
          <cell r="P247">
            <v>0.93519852941176362</v>
          </cell>
          <cell r="Q247">
            <v>0.611618293954032</v>
          </cell>
          <cell r="R247">
            <v>0.24237251425251349</v>
          </cell>
          <cell r="S247">
            <v>0.96911764705882242</v>
          </cell>
          <cell r="T247">
            <v>0.63380134088500728</v>
          </cell>
          <cell r="U247">
            <v>0.15648189764422102</v>
          </cell>
          <cell r="V247">
            <v>0.89643382352941081</v>
          </cell>
          <cell r="W247">
            <v>0.58626624031863184</v>
          </cell>
          <cell r="X247">
            <v>0.42707554477587445</v>
          </cell>
          <cell r="Y247">
            <v>0.96499999999999997</v>
          </cell>
          <cell r="Z247">
            <v>0.63110840650795486</v>
          </cell>
          <cell r="AA247">
            <v>9.8214711239775099E-2</v>
          </cell>
          <cell r="AB247">
            <v>0.892625</v>
          </cell>
          <cell r="AC247">
            <v>0.58377527601985824</v>
          </cell>
          <cell r="AD247">
            <v>0.2784505788396851</v>
          </cell>
          <cell r="AE247">
            <v>0.92500000000000004</v>
          </cell>
          <cell r="AF247">
            <v>0.60494847255943862</v>
          </cell>
          <cell r="AG247">
            <v>0.18360889563378374</v>
          </cell>
          <cell r="AH247">
            <v>0.93519852941176362</v>
          </cell>
          <cell r="AI247">
            <v>0.611618293954032</v>
          </cell>
          <cell r="AJ247">
            <v>0.25991391892593219</v>
          </cell>
          <cell r="AK247">
            <v>0.86505863970588137</v>
          </cell>
          <cell r="AL247">
            <v>0.56574692190747966</v>
          </cell>
          <cell r="AM247">
            <v>0.66742412920906902</v>
          </cell>
          <cell r="AN247">
            <v>0.89643382352941081</v>
          </cell>
          <cell r="AO247">
            <v>0.58626624031863184</v>
          </cell>
          <cell r="AP247">
            <v>0.45656644200000818</v>
          </cell>
          <cell r="AQ247">
            <v>0.892625</v>
          </cell>
          <cell r="AR247">
            <v>0.58377527601985824</v>
          </cell>
          <cell r="AS247">
            <v>0.30028015026725086</v>
          </cell>
          <cell r="AT247">
            <v>0.86505863970588137</v>
          </cell>
          <cell r="AU247">
            <v>0.56574692190747966</v>
          </cell>
          <cell r="AV247">
            <v>0.71173320139338747</v>
          </cell>
        </row>
        <row r="248">
          <cell r="B248">
            <v>112</v>
          </cell>
          <cell r="C248">
            <v>0.68387040376192654</v>
          </cell>
          <cell r="D248">
            <v>0.97254901960784201</v>
          </cell>
          <cell r="E248">
            <v>0.6650974907174807</v>
          </cell>
          <cell r="F248">
            <v>5.3290422305041586E-2</v>
          </cell>
          <cell r="G248">
            <v>0.96499999999999997</v>
          </cell>
          <cell r="H248">
            <v>0.65993493963025907</v>
          </cell>
          <cell r="I248">
            <v>3.3374707608912292E-2</v>
          </cell>
          <cell r="J248">
            <v>1</v>
          </cell>
          <cell r="K248">
            <v>0.68387040376192654</v>
          </cell>
          <cell r="L248">
            <v>1.9315063661657361E-2</v>
          </cell>
          <cell r="M248">
            <v>0.92500000000000004</v>
          </cell>
          <cell r="N248">
            <v>0.6325801234797821</v>
          </cell>
          <cell r="O248">
            <v>6.7063396236726233E-2</v>
          </cell>
          <cell r="P248">
            <v>0.93850980392156746</v>
          </cell>
          <cell r="Q248">
            <v>0.64181907854236886</v>
          </cell>
          <cell r="R248">
            <v>9.413305058404188E-2</v>
          </cell>
          <cell r="S248">
            <v>0.97254901960784201</v>
          </cell>
          <cell r="T248">
            <v>0.6650974907174807</v>
          </cell>
          <cell r="U248">
            <v>5.7303461093083277E-2</v>
          </cell>
          <cell r="V248">
            <v>0.89960784313725395</v>
          </cell>
          <cell r="W248">
            <v>0.61521517891366972</v>
          </cell>
          <cell r="X248">
            <v>0.17669557080809103</v>
          </cell>
          <cell r="Y248">
            <v>0.96499999999999997</v>
          </cell>
          <cell r="Z248">
            <v>0.65993493963025907</v>
          </cell>
          <cell r="AA248">
            <v>3.6230581333601714E-2</v>
          </cell>
          <cell r="AB248">
            <v>0.892625</v>
          </cell>
          <cell r="AC248">
            <v>0.61043981915798973</v>
          </cell>
          <cell r="AD248">
            <v>0.11589801531965864</v>
          </cell>
          <cell r="AE248">
            <v>0.92500000000000004</v>
          </cell>
          <cell r="AF248">
            <v>0.6325801234797821</v>
          </cell>
          <cell r="AG248">
            <v>7.2534974671800895E-2</v>
          </cell>
          <cell r="AH248">
            <v>0.93850980392156746</v>
          </cell>
          <cell r="AI248">
            <v>0.64181907854236886</v>
          </cell>
          <cell r="AJ248">
            <v>0.10094581125754695</v>
          </cell>
          <cell r="AK248">
            <v>0.86812156862744994</v>
          </cell>
          <cell r="AL248">
            <v>0.59368264765169121</v>
          </cell>
          <cell r="AM248">
            <v>0.28983098250225825</v>
          </cell>
          <cell r="AN248">
            <v>0.89960784313725395</v>
          </cell>
          <cell r="AO248">
            <v>0.61521517891366972</v>
          </cell>
          <cell r="AP248">
            <v>0.18889695059300871</v>
          </cell>
          <cell r="AQ248">
            <v>0.892625</v>
          </cell>
          <cell r="AR248">
            <v>0.61043981915798973</v>
          </cell>
          <cell r="AS248">
            <v>0.12498402266170199</v>
          </cell>
          <cell r="AT248">
            <v>0.86812156862744994</v>
          </cell>
          <cell r="AU248">
            <v>0.59368264765169121</v>
          </cell>
          <cell r="AV248">
            <v>0.30907233348572222</v>
          </cell>
        </row>
        <row r="249">
          <cell r="B249">
            <v>113</v>
          </cell>
          <cell r="C249">
            <v>0.71354653926641509</v>
          </cell>
          <cell r="D249">
            <v>0.97598039215686161</v>
          </cell>
          <cell r="E249">
            <v>0.69640743121540727</v>
          </cell>
          <cell r="F249">
            <v>1.7847096150683563E-2</v>
          </cell>
          <cell r="G249">
            <v>0.96499999999999997</v>
          </cell>
          <cell r="H249">
            <v>0.68857241039209049</v>
          </cell>
          <cell r="I249">
            <v>1.1349571957847211E-2</v>
          </cell>
          <cell r="J249">
            <v>1</v>
          </cell>
          <cell r="K249">
            <v>0.71354653926641509</v>
          </cell>
          <cell r="L249">
            <v>6.1060632766724264E-3</v>
          </cell>
          <cell r="M249">
            <v>0.92500000000000004</v>
          </cell>
          <cell r="N249">
            <v>0.66003054882143397</v>
          </cell>
          <cell r="O249">
            <v>2.46404247643244E-2</v>
          </cell>
          <cell r="P249">
            <v>0.94182107843137142</v>
          </cell>
          <cell r="Q249">
            <v>0.67203317112286798</v>
          </cell>
          <cell r="R249">
            <v>3.3716662797809924E-2</v>
          </cell>
          <cell r="S249">
            <v>0.97598039215686161</v>
          </cell>
          <cell r="T249">
            <v>0.69640743121540727</v>
          </cell>
          <cell r="U249">
            <v>1.9191072910646804E-2</v>
          </cell>
          <cell r="V249">
            <v>0.90278186274509709</v>
          </cell>
          <cell r="W249">
            <v>0.64417687387425182</v>
          </cell>
          <cell r="X249">
            <v>6.7989773600138317E-2</v>
          </cell>
          <cell r="Y249">
            <v>0.96499999999999997</v>
          </cell>
          <cell r="Z249">
            <v>0.68857241039209049</v>
          </cell>
          <cell r="AA249">
            <v>1.2320754828442075E-2</v>
          </cell>
          <cell r="AB249">
            <v>0.892625</v>
          </cell>
          <cell r="AC249">
            <v>0.63692947961268376</v>
          </cell>
          <cell r="AD249">
            <v>4.5149251807156295E-2</v>
          </cell>
          <cell r="AE249">
            <v>0.92500000000000004</v>
          </cell>
          <cell r="AF249">
            <v>0.66003054882143397</v>
          </cell>
          <cell r="AG249">
            <v>2.6650791437310219E-2</v>
          </cell>
          <cell r="AH249">
            <v>0.94182107843137142</v>
          </cell>
          <cell r="AI249">
            <v>0.67203317112286798</v>
          </cell>
          <cell r="AJ249">
            <v>3.6156863693516283E-2</v>
          </cell>
          <cell r="AK249">
            <v>0.87118449754901861</v>
          </cell>
          <cell r="AL249">
            <v>0.6216306832886529</v>
          </cell>
          <cell r="AM249">
            <v>0.11776335743882659</v>
          </cell>
          <cell r="AN249">
            <v>0.90278186274509709</v>
          </cell>
          <cell r="AO249">
            <v>0.64417687387425182</v>
          </cell>
          <cell r="AP249">
            <v>7.268467933768423E-2</v>
          </cell>
          <cell r="AQ249">
            <v>0.892625</v>
          </cell>
          <cell r="AR249">
            <v>0.63692947961268376</v>
          </cell>
          <cell r="AS249">
            <v>4.8688798470454535E-2</v>
          </cell>
          <cell r="AT249">
            <v>0.87118449754901861</v>
          </cell>
          <cell r="AU249">
            <v>0.6216306832886529</v>
          </cell>
          <cell r="AV249">
            <v>0.1255814522260322</v>
          </cell>
        </row>
        <row r="250">
          <cell r="B250">
            <v>114</v>
          </cell>
          <cell r="C250">
            <v>0.74299036766610393</v>
          </cell>
          <cell r="D250">
            <v>0.9794117647058812</v>
          </cell>
          <cell r="E250">
            <v>0.72769350715533032</v>
          </cell>
          <cell r="F250">
            <v>5.4182457657316399E-3</v>
          </cell>
          <cell r="G250">
            <v>0.96499999999999997</v>
          </cell>
          <cell r="H250">
            <v>0.71698570479779022</v>
          </cell>
          <cell r="I250">
            <v>3.5345698379138789E-3</v>
          </cell>
          <cell r="J250">
            <v>1</v>
          </cell>
          <cell r="K250">
            <v>0.74299036766610393</v>
          </cell>
          <cell r="L250">
            <v>1.7491029570610697E-3</v>
          </cell>
          <cell r="M250">
            <v>0.92500000000000004</v>
          </cell>
          <cell r="N250">
            <v>0.68726609009114614</v>
          </cell>
          <cell r="O250">
            <v>8.3769916839341128E-3</v>
          </cell>
          <cell r="P250">
            <v>0.94513235294117537</v>
          </cell>
          <cell r="Q250">
            <v>0.70222423440489379</v>
          </cell>
          <cell r="R250">
            <v>1.1057946978117291E-2</v>
          </cell>
          <cell r="S250">
            <v>0.9794117647058812</v>
          </cell>
          <cell r="T250">
            <v>0.72769350715533032</v>
          </cell>
          <cell r="U250">
            <v>5.8262671226756739E-3</v>
          </cell>
          <cell r="V250">
            <v>0.90595588235294011</v>
          </cell>
          <cell r="W250">
            <v>0.67311649411868058</v>
          </cell>
          <cell r="X250">
            <v>2.4192333786983079E-2</v>
          </cell>
          <cell r="Y250">
            <v>0.96499999999999997</v>
          </cell>
          <cell r="Z250">
            <v>0.71698570479779022</v>
          </cell>
          <cell r="AA250">
            <v>3.8370229783717281E-3</v>
          </cell>
          <cell r="AB250">
            <v>0.892625</v>
          </cell>
          <cell r="AC250">
            <v>0.66321177693795608</v>
          </cell>
          <cell r="AD250">
            <v>1.6392362348722215E-2</v>
          </cell>
          <cell r="AE250">
            <v>0.92500000000000004</v>
          </cell>
          <cell r="AF250">
            <v>0.68726609009114614</v>
          </cell>
          <cell r="AG250">
            <v>9.0604549384167826E-3</v>
          </cell>
          <cell r="AH250">
            <v>0.94513235294117537</v>
          </cell>
          <cell r="AI250">
            <v>0.70222423440489379</v>
          </cell>
          <cell r="AJ250">
            <v>1.1858251927705243E-2</v>
          </cell>
          <cell r="AK250">
            <v>0.87424742647058729</v>
          </cell>
          <cell r="AL250">
            <v>0.64955741682452683</v>
          </cell>
          <cell r="AM250">
            <v>4.4558041087762949E-2</v>
          </cell>
          <cell r="AN250">
            <v>0.90595588235294011</v>
          </cell>
          <cell r="AO250">
            <v>0.67311649411868058</v>
          </cell>
          <cell r="AP250">
            <v>2.586288982338238E-2</v>
          </cell>
          <cell r="AQ250">
            <v>0.892625</v>
          </cell>
          <cell r="AR250">
            <v>0.66321177693795608</v>
          </cell>
          <cell r="AS250">
            <v>1.7677467397701097E-2</v>
          </cell>
          <cell r="AT250">
            <v>0.87424742647058729</v>
          </cell>
          <cell r="AU250">
            <v>0.64955741682452683</v>
          </cell>
          <cell r="AV250">
            <v>4.7516168270382485E-2</v>
          </cell>
        </row>
        <row r="251">
          <cell r="B251">
            <v>115</v>
          </cell>
          <cell r="C251">
            <v>0.77216531590354942</v>
          </cell>
          <cell r="D251">
            <v>0.9828431372549008</v>
          </cell>
          <cell r="E251">
            <v>0.75891738156206601</v>
          </cell>
          <cell r="F251">
            <v>1.4754235018368646E-3</v>
          </cell>
          <cell r="G251">
            <v>0.96499999999999997</v>
          </cell>
          <cell r="H251">
            <v>0.74513952984692522</v>
          </cell>
          <cell r="I251">
            <v>1.0003337915201853E-3</v>
          </cell>
          <cell r="J251">
            <v>1</v>
          </cell>
          <cell r="K251">
            <v>0.77216531590354942</v>
          </cell>
          <cell r="L251">
            <v>4.4953630790839594E-4</v>
          </cell>
          <cell r="M251">
            <v>0.92500000000000004</v>
          </cell>
          <cell r="N251">
            <v>0.71425291721078321</v>
          </cell>
          <cell r="O251">
            <v>2.619769362590669E-3</v>
          </cell>
          <cell r="P251">
            <v>0.94844362745097921</v>
          </cell>
          <cell r="Q251">
            <v>0.73235527320739369</v>
          </cell>
          <cell r="R251">
            <v>3.2927886273189677E-3</v>
          </cell>
          <cell r="S251">
            <v>0.9828431372549008</v>
          </cell>
          <cell r="T251">
            <v>0.75891738156206601</v>
          </cell>
          <cell r="U251">
            <v>1.5865303665520175E-3</v>
          </cell>
          <cell r="V251">
            <v>0.90912990196078325</v>
          </cell>
          <cell r="W251">
            <v>0.70199857794491116</v>
          </cell>
          <cell r="X251">
            <v>7.9080748837401255E-3</v>
          </cell>
          <cell r="Y251">
            <v>0.96499999999999997</v>
          </cell>
          <cell r="Z251">
            <v>0.74513952984692522</v>
          </cell>
          <cell r="AA251">
            <v>1.0859323538985584E-3</v>
          </cell>
          <cell r="AB251">
            <v>0.892625</v>
          </cell>
          <cell r="AC251">
            <v>0.68925406510840581</v>
          </cell>
          <cell r="AD251">
            <v>5.5207545872153077E-3</v>
          </cell>
          <cell r="AE251">
            <v>0.92500000000000004</v>
          </cell>
          <cell r="AF251">
            <v>0.71425291721078321</v>
          </cell>
          <cell r="AG251">
            <v>2.8335114984440642E-3</v>
          </cell>
          <cell r="AH251">
            <v>0.94844362745097921</v>
          </cell>
          <cell r="AI251">
            <v>0.73235527320739369</v>
          </cell>
          <cell r="AJ251">
            <v>3.5311000463920726E-3</v>
          </cell>
          <cell r="AK251">
            <v>0.87731035539215585</v>
          </cell>
          <cell r="AL251">
            <v>0.6774286277168392</v>
          </cell>
          <cell r="AM251">
            <v>1.5615035020034519E-2</v>
          </cell>
          <cell r="AN251">
            <v>0.90912990196078325</v>
          </cell>
          <cell r="AO251">
            <v>0.70199857794491116</v>
          </cell>
          <cell r="AP251">
            <v>8.4541520976895296E-3</v>
          </cell>
          <cell r="AQ251">
            <v>0.892625</v>
          </cell>
          <cell r="AR251">
            <v>0.68925406510840581</v>
          </cell>
          <cell r="AS251">
            <v>5.9535628331089663E-3</v>
          </cell>
          <cell r="AT251">
            <v>0.87731035539215585</v>
          </cell>
          <cell r="AU251">
            <v>0.6774286277168392</v>
          </cell>
          <cell r="AV251">
            <v>1.6651688751273291E-2</v>
          </cell>
        </row>
        <row r="252">
          <cell r="B252">
            <v>116</v>
          </cell>
          <cell r="C252">
            <v>0.80119566148381793</v>
          </cell>
          <cell r="D252">
            <v>0.9862745098039204</v>
          </cell>
          <cell r="E252">
            <v>0.79019885828698033</v>
          </cell>
          <cell r="F252">
            <v>3.5569896112769723E-4</v>
          </cell>
          <cell r="G252">
            <v>0.96499999999999997</v>
          </cell>
          <cell r="H252">
            <v>0.77315381333188427</v>
          </cell>
          <cell r="I252">
            <v>2.5494554041684232E-4</v>
          </cell>
          <cell r="J252">
            <v>1</v>
          </cell>
          <cell r="K252">
            <v>0.80119566148381793</v>
          </cell>
          <cell r="L252">
            <v>1.0241996270219412E-4</v>
          </cell>
          <cell r="M252">
            <v>0.92500000000000004</v>
          </cell>
          <cell r="N252">
            <v>0.7411059868725316</v>
          </cell>
          <cell r="O252">
            <v>7.485914529408496E-4</v>
          </cell>
          <cell r="P252">
            <v>0.95175490196078316</v>
          </cell>
          <cell r="Q252">
            <v>0.76254189824693597</v>
          </cell>
          <cell r="R252">
            <v>8.8129751254458627E-4</v>
          </cell>
          <cell r="S252">
            <v>0.9862745098039204</v>
          </cell>
          <cell r="T252">
            <v>0.79019885828698033</v>
          </cell>
          <cell r="U252">
            <v>3.824848949996556E-4</v>
          </cell>
          <cell r="V252">
            <v>0.91230392156862639</v>
          </cell>
          <cell r="W252">
            <v>0.73093394391545674</v>
          </cell>
          <cell r="X252">
            <v>2.3566175610726888E-3</v>
          </cell>
          <cell r="Y252">
            <v>0.96499999999999997</v>
          </cell>
          <cell r="Z252">
            <v>0.77315381333188427</v>
          </cell>
          <cell r="AA252">
            <v>2.7676123026902177E-4</v>
          </cell>
          <cell r="AB252">
            <v>0.892625</v>
          </cell>
          <cell r="AC252">
            <v>0.71516727733199303</v>
          </cell>
          <cell r="AD252">
            <v>1.7155520455112779E-3</v>
          </cell>
          <cell r="AE252">
            <v>0.92500000000000004</v>
          </cell>
          <cell r="AF252">
            <v>0.7411059868725316</v>
          </cell>
          <cell r="AG252">
            <v>8.0966764473009377E-4</v>
          </cell>
          <cell r="AH252">
            <v>0.95175490196078316</v>
          </cell>
          <cell r="AI252">
            <v>0.76254189824693597</v>
          </cell>
          <cell r="AJ252">
            <v>9.4508030719396574E-4</v>
          </cell>
          <cell r="AK252">
            <v>0.88037328431372441</v>
          </cell>
          <cell r="AL252">
            <v>0.70535125587841574</v>
          </cell>
          <cell r="AM252">
            <v>5.0369632746621483E-3</v>
          </cell>
          <cell r="AN252">
            <v>0.91230392156862639</v>
          </cell>
          <cell r="AO252">
            <v>0.73093394391545674</v>
          </cell>
          <cell r="AP252">
            <v>2.5193493473814922E-3</v>
          </cell>
          <cell r="AQ252">
            <v>0.892625</v>
          </cell>
          <cell r="AR252">
            <v>0.71516727733199303</v>
          </cell>
          <cell r="AS252">
            <v>1.8500454485102938E-3</v>
          </cell>
          <cell r="AT252">
            <v>0.88037328431372441</v>
          </cell>
          <cell r="AU252">
            <v>0.70535125587841574</v>
          </cell>
          <cell r="AV252">
            <v>5.371358091330298E-3</v>
          </cell>
        </row>
        <row r="253">
          <cell r="B253">
            <v>117</v>
          </cell>
          <cell r="C253">
            <v>0.83022995185615089</v>
          </cell>
          <cell r="D253">
            <v>0.98970588235293999</v>
          </cell>
          <cell r="E253">
            <v>0.82168346705763073</v>
          </cell>
          <cell r="F253">
            <v>7.4626048150725879E-5</v>
          </cell>
          <cell r="G253">
            <v>0.96499999999999997</v>
          </cell>
          <cell r="H253">
            <v>0.80117190354118561</v>
          </cell>
          <cell r="I253">
            <v>5.7833423651602657E-5</v>
          </cell>
          <cell r="J253">
            <v>1</v>
          </cell>
          <cell r="K253">
            <v>0.83022995185615089</v>
          </cell>
          <cell r="L253">
            <v>2.0361532935861742E-5</v>
          </cell>
          <cell r="M253">
            <v>0.92500000000000004</v>
          </cell>
          <cell r="N253">
            <v>0.76796270546693957</v>
          </cell>
          <cell r="O253">
            <v>1.9380584544477896E-4</v>
          </cell>
          <cell r="P253">
            <v>0.95506617647058711</v>
          </cell>
          <cell r="Q253">
            <v>0.79292454571061366</v>
          </cell>
          <cell r="R253">
            <v>2.092712344085346E-4</v>
          </cell>
          <cell r="S253">
            <v>0.98970588235293999</v>
          </cell>
          <cell r="T253">
            <v>0.82168346705763073</v>
          </cell>
          <cell r="U253">
            <v>8.0245767658912188E-5</v>
          </cell>
          <cell r="V253">
            <v>0.91547794117646952</v>
          </cell>
          <cell r="W253">
            <v>0.76005720702830848</v>
          </cell>
          <cell r="X253">
            <v>6.3408579285740359E-4</v>
          </cell>
          <cell r="Y253">
            <v>0.96499999999999997</v>
          </cell>
          <cell r="Z253">
            <v>0.80117190354118561</v>
          </cell>
          <cell r="AA253">
            <v>6.2782229704103879E-5</v>
          </cell>
          <cell r="AB253">
            <v>0.892625</v>
          </cell>
          <cell r="AC253">
            <v>0.74108401077559671</v>
          </cell>
          <cell r="AD253">
            <v>4.8864536000164591E-4</v>
          </cell>
          <cell r="AE253">
            <v>0.92500000000000004</v>
          </cell>
          <cell r="AF253">
            <v>0.76796270546693957</v>
          </cell>
          <cell r="AG253">
            <v>2.0961810584363931E-4</v>
          </cell>
          <cell r="AH253">
            <v>0.95506617647058711</v>
          </cell>
          <cell r="AI253">
            <v>0.79292454571061366</v>
          </cell>
          <cell r="AJ253">
            <v>2.2441697575048173E-4</v>
          </cell>
          <cell r="AK253">
            <v>0.88343621323529309</v>
          </cell>
          <cell r="AL253">
            <v>0.73345520478231763</v>
          </cell>
          <cell r="AM253">
            <v>1.4841349030657444E-3</v>
          </cell>
          <cell r="AN253">
            <v>0.91547794117646952</v>
          </cell>
          <cell r="AO253">
            <v>0.76005720702830848</v>
          </cell>
          <cell r="AP253">
            <v>6.778713927991061E-4</v>
          </cell>
          <cell r="AQ253">
            <v>0.892625</v>
          </cell>
          <cell r="AR253">
            <v>0.74108401077559671</v>
          </cell>
          <cell r="AS253">
            <v>5.2695348215874103E-4</v>
          </cell>
          <cell r="AT253">
            <v>0.88343621323529309</v>
          </cell>
          <cell r="AU253">
            <v>0.73345520478231763</v>
          </cell>
          <cell r="AV253">
            <v>1.5826639158377821E-3</v>
          </cell>
        </row>
        <row r="254">
          <cell r="B254">
            <v>118</v>
          </cell>
          <cell r="C254">
            <v>0.85926818702054875</v>
          </cell>
          <cell r="D254">
            <v>0.99313725490195959</v>
          </cell>
          <cell r="E254">
            <v>0.85337124848217139</v>
          </cell>
          <cell r="F254">
            <v>1.3307058173427746E-5</v>
          </cell>
          <cell r="G254">
            <v>0.96499999999999997</v>
          </cell>
          <cell r="H254">
            <v>0.82919380047482949</v>
          </cell>
          <cell r="I254">
            <v>1.1498909536344331E-5</v>
          </cell>
          <cell r="J254">
            <v>1</v>
          </cell>
          <cell r="K254">
            <v>0.85926818702054875</v>
          </cell>
          <cell r="L254">
            <v>3.4567784268038173E-6</v>
          </cell>
          <cell r="M254">
            <v>0.92500000000000004</v>
          </cell>
          <cell r="N254">
            <v>0.79482307299400767</v>
          </cell>
          <cell r="O254">
            <v>4.4970184041698966E-5</v>
          </cell>
          <cell r="P254">
            <v>0.95837745098039095</v>
          </cell>
          <cell r="Q254">
            <v>0.8235032547852954</v>
          </cell>
          <cell r="R254">
            <v>4.3334935934847963E-5</v>
          </cell>
          <cell r="S254">
            <v>0.99313725490195959</v>
          </cell>
          <cell r="T254">
            <v>0.85337124848217139</v>
          </cell>
          <cell r="U254">
            <v>1.4309147072236125E-5</v>
          </cell>
          <cell r="V254">
            <v>0.91865196078431266</v>
          </cell>
          <cell r="W254">
            <v>0.78936840484600856</v>
          </cell>
          <cell r="X254">
            <v>1.5214431612187485E-4</v>
          </cell>
          <cell r="Y254">
            <v>0.96499999999999997</v>
          </cell>
          <cell r="Z254">
            <v>0.82919380047482949</v>
          </cell>
          <cell r="AA254">
            <v>1.2482871223507008E-5</v>
          </cell>
          <cell r="AB254">
            <v>0.892625</v>
          </cell>
          <cell r="AC254">
            <v>0.76700426543921729</v>
          </cell>
          <cell r="AD254">
            <v>1.265180967647408E-4</v>
          </cell>
          <cell r="AE254">
            <v>0.92500000000000004</v>
          </cell>
          <cell r="AF254">
            <v>0.79482307299400767</v>
          </cell>
          <cell r="AG254">
            <v>4.863921816510277E-5</v>
          </cell>
          <cell r="AH254">
            <v>0.95837745098039095</v>
          </cell>
          <cell r="AI254">
            <v>0.8235032547852954</v>
          </cell>
          <cell r="AJ254">
            <v>4.6471247203781204E-5</v>
          </cell>
          <cell r="AK254">
            <v>0.88649914215686165</v>
          </cell>
          <cell r="AL254">
            <v>0.76174051067639825</v>
          </cell>
          <cell r="AM254">
            <v>3.9558843381307373E-4</v>
          </cell>
          <cell r="AN254">
            <v>0.91865196078431266</v>
          </cell>
          <cell r="AO254">
            <v>0.78936840484600856</v>
          </cell>
          <cell r="AP254">
            <v>1.6265035526382809E-4</v>
          </cell>
          <cell r="AQ254">
            <v>0.892625</v>
          </cell>
          <cell r="AR254">
            <v>0.76700426543921729</v>
          </cell>
          <cell r="AS254">
            <v>1.3643668210837437E-4</v>
          </cell>
          <cell r="AT254">
            <v>0.88649914215686165</v>
          </cell>
          <cell r="AU254">
            <v>0.76174051067639825</v>
          </cell>
          <cell r="AV254">
            <v>4.2185082934539692E-4</v>
          </cell>
        </row>
        <row r="255">
          <cell r="B255">
            <v>119</v>
          </cell>
          <cell r="C255">
            <v>0.88831036697701138</v>
          </cell>
          <cell r="D255">
            <v>0.99656862745097918</v>
          </cell>
          <cell r="E255">
            <v>0.8852622431687559</v>
          </cell>
          <cell r="F255">
            <v>1.9511973263448274E-6</v>
          </cell>
          <cell r="G255">
            <v>0.96499999999999997</v>
          </cell>
          <cell r="H255">
            <v>0.857219504132816</v>
          </cell>
          <cell r="I255">
            <v>1.9640850365867155E-6</v>
          </cell>
          <cell r="J255">
            <v>1</v>
          </cell>
          <cell r="K255">
            <v>0.88831036697701138</v>
          </cell>
          <cell r="L255">
            <v>4.8647869507235655E-7</v>
          </cell>
          <cell r="M255">
            <v>0.92500000000000004</v>
          </cell>
          <cell r="N255">
            <v>0.82168708945373559</v>
          </cell>
          <cell r="O255">
            <v>9.2268441685697089E-6</v>
          </cell>
          <cell r="P255">
            <v>0.96168872549019491</v>
          </cell>
          <cell r="Q255">
            <v>0.85427806465784939</v>
          </cell>
          <cell r="R255">
            <v>7.6484751465884075E-6</v>
          </cell>
          <cell r="S255">
            <v>0.99656862745097918</v>
          </cell>
          <cell r="T255">
            <v>0.8852622431687559</v>
          </cell>
          <cell r="U255">
            <v>2.0981323704869755E-6</v>
          </cell>
          <cell r="V255">
            <v>0.9218259803921558</v>
          </cell>
          <cell r="W255">
            <v>0.81886757493109918</v>
          </cell>
          <cell r="X255">
            <v>3.2046399998363633E-5</v>
          </cell>
          <cell r="Y255">
            <v>0.96499999999999997</v>
          </cell>
          <cell r="Z255">
            <v>0.857219504132816</v>
          </cell>
          <cell r="AA255">
            <v>2.1321517928493476E-6</v>
          </cell>
          <cell r="AB255">
            <v>0.892625</v>
          </cell>
          <cell r="AC255">
            <v>0.79292804132285477</v>
          </cell>
          <cell r="AD255">
            <v>2.947817689093297E-5</v>
          </cell>
          <cell r="AE255">
            <v>0.92500000000000004</v>
          </cell>
          <cell r="AF255">
            <v>0.82168708945373559</v>
          </cell>
          <cell r="AG255">
            <v>9.9796453150898273E-6</v>
          </cell>
          <cell r="AH255">
            <v>0.96168872549019491</v>
          </cell>
          <cell r="AI255">
            <v>0.85427806465784939</v>
          </cell>
          <cell r="AJ255">
            <v>8.2020238775353253E-6</v>
          </cell>
          <cell r="AK255">
            <v>0.88956207107843033</v>
          </cell>
          <cell r="AL255">
            <v>0.79020720980851078</v>
          </cell>
          <cell r="AM255">
            <v>9.4252698222626382E-5</v>
          </cell>
          <cell r="AN255">
            <v>0.9218259803921558</v>
          </cell>
          <cell r="AO255">
            <v>0.81886757493109918</v>
          </cell>
          <cell r="AP255">
            <v>3.4259303781583518E-5</v>
          </cell>
          <cell r="AQ255">
            <v>0.892625</v>
          </cell>
          <cell r="AR255">
            <v>0.79292804132285477</v>
          </cell>
          <cell r="AS255">
            <v>3.1789164968876684E-5</v>
          </cell>
          <cell r="AT255">
            <v>0.88956207107843033</v>
          </cell>
          <cell r="AU255">
            <v>0.79020720980851078</v>
          </cell>
          <cell r="AV255">
            <v>1.0050996317057214E-4</v>
          </cell>
        </row>
        <row r="256">
          <cell r="B256">
            <v>120</v>
          </cell>
          <cell r="C256">
            <v>1</v>
          </cell>
          <cell r="D256">
            <v>1</v>
          </cell>
          <cell r="E256">
            <v>1</v>
          </cell>
          <cell r="F256">
            <v>2.2387600435992643E-7</v>
          </cell>
          <cell r="G256">
            <v>1</v>
          </cell>
          <cell r="H256">
            <v>1</v>
          </cell>
          <cell r="I256">
            <v>2.8043303544916747E-7</v>
          </cell>
          <cell r="J256">
            <v>1</v>
          </cell>
          <cell r="K256">
            <v>1</v>
          </cell>
          <cell r="L256">
            <v>5.4334626926133883E-8</v>
          </cell>
          <cell r="M256">
            <v>1</v>
          </cell>
          <cell r="N256">
            <v>1</v>
          </cell>
          <cell r="O256">
            <v>1.6452654388544918E-6</v>
          </cell>
          <cell r="P256">
            <v>1</v>
          </cell>
          <cell r="Q256">
            <v>1</v>
          </cell>
          <cell r="R256">
            <v>1.1145506007772019E-6</v>
          </cell>
          <cell r="S256">
            <v>1</v>
          </cell>
          <cell r="T256">
            <v>1</v>
          </cell>
          <cell r="U256">
            <v>2.4073500172469634E-7</v>
          </cell>
          <cell r="V256">
            <v>1</v>
          </cell>
          <cell r="W256">
            <v>1</v>
          </cell>
          <cell r="X256">
            <v>5.8046421464316239E-6</v>
          </cell>
          <cell r="Y256">
            <v>1</v>
          </cell>
          <cell r="Z256">
            <v>1</v>
          </cell>
          <cell r="AA256">
            <v>3.0442969024713522E-7</v>
          </cell>
          <cell r="AB256">
            <v>1</v>
          </cell>
          <cell r="AC256">
            <v>1</v>
          </cell>
          <cell r="AD256">
            <v>6.1041038270368495E-6</v>
          </cell>
          <cell r="AE256">
            <v>1</v>
          </cell>
          <cell r="AF256">
            <v>1</v>
          </cell>
          <cell r="AG256">
            <v>1.7794996023530591E-6</v>
          </cell>
          <cell r="AH256">
            <v>1</v>
          </cell>
          <cell r="AI256">
            <v>1</v>
          </cell>
          <cell r="AJ256">
            <v>1.1952147931569781E-6</v>
          </cell>
          <cell r="AK256">
            <v>1</v>
          </cell>
          <cell r="AL256">
            <v>1</v>
          </cell>
          <cell r="AM256">
            <v>1.9773536543201204E-5</v>
          </cell>
          <cell r="AN256">
            <v>1</v>
          </cell>
          <cell r="AO256">
            <v>1</v>
          </cell>
          <cell r="AP256">
            <v>6.2054707751303869E-6</v>
          </cell>
          <cell r="AQ256">
            <v>1</v>
          </cell>
          <cell r="AR256">
            <v>1</v>
          </cell>
          <cell r="AS256">
            <v>6.5826446548161856E-6</v>
          </cell>
          <cell r="AT256">
            <v>1</v>
          </cell>
          <cell r="AU256">
            <v>1</v>
          </cell>
          <cell r="AV256">
            <v>2.1086265615598151E-5</v>
          </cell>
        </row>
        <row r="264">
          <cell r="B264" t="str">
            <v>Age</v>
          </cell>
          <cell r="D264" t="str">
            <v>Loading Factor</v>
          </cell>
          <cell r="E264" t="str">
            <v>Revised Mortality</v>
          </cell>
          <cell r="F264" t="str">
            <v>lx</v>
          </cell>
          <cell r="G264" t="str">
            <v>Loading Factor</v>
          </cell>
          <cell r="H264" t="str">
            <v>Revised Mortality</v>
          </cell>
          <cell r="I264" t="str">
            <v>lx</v>
          </cell>
          <cell r="J264" t="str">
            <v>Loading Factor</v>
          </cell>
          <cell r="K264" t="str">
            <v>Revised Mortality</v>
          </cell>
          <cell r="L264" t="str">
            <v>lx</v>
          </cell>
          <cell r="M264" t="str">
            <v>Loading Factor</v>
          </cell>
          <cell r="N264" t="str">
            <v>Revised Mortality</v>
          </cell>
          <cell r="O264" t="str">
            <v>lx</v>
          </cell>
          <cell r="P264" t="str">
            <v>Loading Factor</v>
          </cell>
          <cell r="Q264" t="str">
            <v>Revised Mortality</v>
          </cell>
          <cell r="R264" t="str">
            <v>lx</v>
          </cell>
          <cell r="S264" t="str">
            <v>Loading Factor</v>
          </cell>
          <cell r="T264" t="str">
            <v>Revised Mortality</v>
          </cell>
          <cell r="U264" t="str">
            <v>lx</v>
          </cell>
          <cell r="V264" t="str">
            <v>Loading Factor</v>
          </cell>
          <cell r="W264" t="str">
            <v>Revised Mortality</v>
          </cell>
          <cell r="X264" t="str">
            <v>lx</v>
          </cell>
          <cell r="Y264" t="str">
            <v>Loading Factor</v>
          </cell>
          <cell r="Z264" t="str">
            <v>Revised Mortality</v>
          </cell>
          <cell r="AA264" t="str">
            <v>lx</v>
          </cell>
          <cell r="AB264" t="str">
            <v>Loading Factor</v>
          </cell>
          <cell r="AC264" t="str">
            <v>Revised Mortality</v>
          </cell>
          <cell r="AD264" t="str">
            <v>lx</v>
          </cell>
          <cell r="AE264" t="str">
            <v>Loading Factor</v>
          </cell>
          <cell r="AF264" t="str">
            <v>Revised Mortality</v>
          </cell>
          <cell r="AG264" t="str">
            <v>lx</v>
          </cell>
          <cell r="AH264" t="str">
            <v>Loading Factor</v>
          </cell>
          <cell r="AI264" t="str">
            <v>Revised Mortality</v>
          </cell>
          <cell r="AJ264" t="str">
            <v>lx</v>
          </cell>
          <cell r="AK264" t="str">
            <v>Loading Factor</v>
          </cell>
          <cell r="AL264" t="str">
            <v>Revised Mortality</v>
          </cell>
          <cell r="AM264" t="str">
            <v>lx</v>
          </cell>
          <cell r="AN264" t="str">
            <v>Loading Factor</v>
          </cell>
          <cell r="AO264" t="str">
            <v>Revised Mortality</v>
          </cell>
          <cell r="AP264" t="str">
            <v>lx</v>
          </cell>
          <cell r="AQ264" t="str">
            <v>Loading Factor</v>
          </cell>
          <cell r="AR264" t="str">
            <v>Revised Mortality</v>
          </cell>
          <cell r="AS264" t="str">
            <v>lx</v>
          </cell>
          <cell r="AT264" t="str">
            <v>Loading Factor</v>
          </cell>
          <cell r="AU264" t="str">
            <v>Revised Mortality</v>
          </cell>
          <cell r="AV264" t="str">
            <v>lx</v>
          </cell>
        </row>
        <row r="265">
          <cell r="B265">
            <v>1</v>
          </cell>
          <cell r="C265">
            <v>3.5467709367217283E-3</v>
          </cell>
          <cell r="D265">
            <v>1</v>
          </cell>
          <cell r="E265">
            <v>3.5467709367217283E-3</v>
          </cell>
          <cell r="F265">
            <v>10000</v>
          </cell>
          <cell r="G265">
            <v>1</v>
          </cell>
          <cell r="H265">
            <v>3.5467709367217283E-3</v>
          </cell>
          <cell r="I265">
            <v>10000</v>
          </cell>
          <cell r="J265">
            <v>1</v>
          </cell>
          <cell r="K265">
            <v>3.5467709367217283E-3</v>
          </cell>
          <cell r="L265">
            <v>10000</v>
          </cell>
          <cell r="M265">
            <v>1</v>
          </cell>
          <cell r="N265">
            <v>3.5467709367217283E-3</v>
          </cell>
          <cell r="O265">
            <v>10000</v>
          </cell>
          <cell r="P265">
            <v>1</v>
          </cell>
          <cell r="Q265">
            <v>3.5467709367217283E-3</v>
          </cell>
          <cell r="R265">
            <v>10000</v>
          </cell>
          <cell r="S265">
            <v>1</v>
          </cell>
          <cell r="T265">
            <v>3.5467709367217283E-3</v>
          </cell>
          <cell r="U265">
            <v>10000</v>
          </cell>
          <cell r="V265">
            <v>1</v>
          </cell>
          <cell r="W265">
            <v>3.5467709367217283E-3</v>
          </cell>
          <cell r="X265">
            <v>10000</v>
          </cell>
          <cell r="Y265">
            <v>1</v>
          </cell>
          <cell r="Z265">
            <v>3.5467709367217283E-3</v>
          </cell>
          <cell r="AA265">
            <v>10000</v>
          </cell>
          <cell r="AB265">
            <v>1</v>
          </cell>
          <cell r="AC265">
            <v>3.5467709367217283E-3</v>
          </cell>
          <cell r="AD265">
            <v>10000</v>
          </cell>
          <cell r="AE265">
            <v>1</v>
          </cell>
          <cell r="AF265">
            <v>3.5467709367217283E-3</v>
          </cell>
          <cell r="AG265">
            <v>10000</v>
          </cell>
          <cell r="AH265">
            <v>1</v>
          </cell>
          <cell r="AI265">
            <v>3.5467709367217283E-3</v>
          </cell>
          <cell r="AJ265">
            <v>10000</v>
          </cell>
          <cell r="AK265">
            <v>1</v>
          </cell>
          <cell r="AL265">
            <v>3.5467709367217283E-3</v>
          </cell>
          <cell r="AM265">
            <v>10000</v>
          </cell>
          <cell r="AN265">
            <v>1</v>
          </cell>
          <cell r="AO265">
            <v>3.5467709367217283E-3</v>
          </cell>
          <cell r="AP265">
            <v>10000</v>
          </cell>
          <cell r="AQ265">
            <v>1</v>
          </cell>
          <cell r="AR265">
            <v>3.5467709367217283E-3</v>
          </cell>
          <cell r="AS265">
            <v>10000</v>
          </cell>
          <cell r="AT265">
            <v>1</v>
          </cell>
          <cell r="AU265">
            <v>3.5467709367217283E-3</v>
          </cell>
          <cell r="AV265">
            <v>10000</v>
          </cell>
        </row>
        <row r="266">
          <cell r="B266">
            <v>2</v>
          </cell>
          <cell r="C266">
            <v>3.3729701321473949E-4</v>
          </cell>
          <cell r="D266">
            <v>1</v>
          </cell>
          <cell r="E266">
            <v>3.3729701321473949E-4</v>
          </cell>
          <cell r="F266">
            <v>9964.532290632782</v>
          </cell>
          <cell r="G266">
            <v>1</v>
          </cell>
          <cell r="H266">
            <v>3.3729701321473949E-4</v>
          </cell>
          <cell r="I266">
            <v>9964.532290632782</v>
          </cell>
          <cell r="J266">
            <v>1</v>
          </cell>
          <cell r="K266">
            <v>3.3729701321473949E-4</v>
          </cell>
          <cell r="L266">
            <v>9964.532290632782</v>
          </cell>
          <cell r="M266">
            <v>1</v>
          </cell>
          <cell r="N266">
            <v>3.3729701321473949E-4</v>
          </cell>
          <cell r="O266">
            <v>9964.532290632782</v>
          </cell>
          <cell r="P266">
            <v>1</v>
          </cell>
          <cell r="Q266">
            <v>3.3729701321473949E-4</v>
          </cell>
          <cell r="R266">
            <v>9964.532290632782</v>
          </cell>
          <cell r="S266">
            <v>1</v>
          </cell>
          <cell r="T266">
            <v>3.3729701321473949E-4</v>
          </cell>
          <cell r="U266">
            <v>9964.532290632782</v>
          </cell>
          <cell r="V266">
            <v>1</v>
          </cell>
          <cell r="W266">
            <v>3.3729701321473949E-4</v>
          </cell>
          <cell r="X266">
            <v>9964.532290632782</v>
          </cell>
          <cell r="Y266">
            <v>1</v>
          </cell>
          <cell r="Z266">
            <v>3.3729701321473949E-4</v>
          </cell>
          <cell r="AA266">
            <v>9964.532290632782</v>
          </cell>
          <cell r="AB266">
            <v>1</v>
          </cell>
          <cell r="AC266">
            <v>3.3729701321473949E-4</v>
          </cell>
          <cell r="AD266">
            <v>9964.532290632782</v>
          </cell>
          <cell r="AE266">
            <v>1</v>
          </cell>
          <cell r="AF266">
            <v>3.3729701321473949E-4</v>
          </cell>
          <cell r="AG266">
            <v>9964.532290632782</v>
          </cell>
          <cell r="AH266">
            <v>1</v>
          </cell>
          <cell r="AI266">
            <v>3.3729701321473949E-4</v>
          </cell>
          <cell r="AJ266">
            <v>9964.532290632782</v>
          </cell>
          <cell r="AK266">
            <v>1</v>
          </cell>
          <cell r="AL266">
            <v>3.3729701321473949E-4</v>
          </cell>
          <cell r="AM266">
            <v>9964.532290632782</v>
          </cell>
          <cell r="AN266">
            <v>1</v>
          </cell>
          <cell r="AO266">
            <v>3.3729701321473949E-4</v>
          </cell>
          <cell r="AP266">
            <v>9964.532290632782</v>
          </cell>
          <cell r="AQ266">
            <v>1</v>
          </cell>
          <cell r="AR266">
            <v>3.3729701321473949E-4</v>
          </cell>
          <cell r="AS266">
            <v>9964.532290632782</v>
          </cell>
          <cell r="AT266">
            <v>1</v>
          </cell>
          <cell r="AU266">
            <v>3.3729701321473949E-4</v>
          </cell>
          <cell r="AV266">
            <v>9964.532290632782</v>
          </cell>
        </row>
        <row r="267">
          <cell r="B267">
            <v>3</v>
          </cell>
          <cell r="C267">
            <v>2.4023107547649304E-4</v>
          </cell>
          <cell r="D267">
            <v>1</v>
          </cell>
          <cell r="E267">
            <v>2.4023107547649304E-4</v>
          </cell>
          <cell r="F267">
            <v>9961.1712836530696</v>
          </cell>
          <cell r="G267">
            <v>1</v>
          </cell>
          <cell r="H267">
            <v>2.4023107547649304E-4</v>
          </cell>
          <cell r="I267">
            <v>9961.1712836530696</v>
          </cell>
          <cell r="J267">
            <v>1</v>
          </cell>
          <cell r="K267">
            <v>2.4023107547649304E-4</v>
          </cell>
          <cell r="L267">
            <v>9961.1712836530696</v>
          </cell>
          <cell r="M267">
            <v>1</v>
          </cell>
          <cell r="N267">
            <v>2.4023107547649304E-4</v>
          </cell>
          <cell r="O267">
            <v>9961.1712836530696</v>
          </cell>
          <cell r="P267">
            <v>1</v>
          </cell>
          <cell r="Q267">
            <v>2.4023107547649304E-4</v>
          </cell>
          <cell r="R267">
            <v>9961.1712836530696</v>
          </cell>
          <cell r="S267">
            <v>1</v>
          </cell>
          <cell r="T267">
            <v>2.4023107547649304E-4</v>
          </cell>
          <cell r="U267">
            <v>9961.1712836530696</v>
          </cell>
          <cell r="V267">
            <v>1</v>
          </cell>
          <cell r="W267">
            <v>2.4023107547649304E-4</v>
          </cell>
          <cell r="X267">
            <v>9961.1712836530696</v>
          </cell>
          <cell r="Y267">
            <v>1</v>
          </cell>
          <cell r="Z267">
            <v>2.4023107547649304E-4</v>
          </cell>
          <cell r="AA267">
            <v>9961.1712836530696</v>
          </cell>
          <cell r="AB267">
            <v>1</v>
          </cell>
          <cell r="AC267">
            <v>2.4023107547649304E-4</v>
          </cell>
          <cell r="AD267">
            <v>9961.1712836530696</v>
          </cell>
          <cell r="AE267">
            <v>1</v>
          </cell>
          <cell r="AF267">
            <v>2.4023107547649304E-4</v>
          </cell>
          <cell r="AG267">
            <v>9961.1712836530696</v>
          </cell>
          <cell r="AH267">
            <v>1</v>
          </cell>
          <cell r="AI267">
            <v>2.4023107547649304E-4</v>
          </cell>
          <cell r="AJ267">
            <v>9961.1712836530696</v>
          </cell>
          <cell r="AK267">
            <v>1</v>
          </cell>
          <cell r="AL267">
            <v>2.4023107547649304E-4</v>
          </cell>
          <cell r="AM267">
            <v>9961.1712836530696</v>
          </cell>
          <cell r="AN267">
            <v>1</v>
          </cell>
          <cell r="AO267">
            <v>2.4023107547649304E-4</v>
          </cell>
          <cell r="AP267">
            <v>9961.1712836530696</v>
          </cell>
          <cell r="AQ267">
            <v>1</v>
          </cell>
          <cell r="AR267">
            <v>2.4023107547649304E-4</v>
          </cell>
          <cell r="AS267">
            <v>9961.1712836530696</v>
          </cell>
          <cell r="AT267">
            <v>1</v>
          </cell>
          <cell r="AU267">
            <v>2.4023107547649304E-4</v>
          </cell>
          <cell r="AV267">
            <v>9961.1712836530696</v>
          </cell>
        </row>
        <row r="268">
          <cell r="B268">
            <v>4</v>
          </cell>
          <cell r="C268">
            <v>1.8043713926302416E-4</v>
          </cell>
          <cell r="D268">
            <v>1</v>
          </cell>
          <cell r="E268">
            <v>1.8043713926302416E-4</v>
          </cell>
          <cell r="F268">
            <v>9958.7783007625931</v>
          </cell>
          <cell r="G268">
            <v>1</v>
          </cell>
          <cell r="H268">
            <v>1.8043713926302416E-4</v>
          </cell>
          <cell r="I268">
            <v>9958.7783007625931</v>
          </cell>
          <cell r="J268">
            <v>1</v>
          </cell>
          <cell r="K268">
            <v>1.8043713926302416E-4</v>
          </cell>
          <cell r="L268">
            <v>9958.7783007625931</v>
          </cell>
          <cell r="M268">
            <v>1</v>
          </cell>
          <cell r="N268">
            <v>1.8043713926302416E-4</v>
          </cell>
          <cell r="O268">
            <v>9958.7783007625931</v>
          </cell>
          <cell r="P268">
            <v>1</v>
          </cell>
          <cell r="Q268">
            <v>1.8043713926302416E-4</v>
          </cell>
          <cell r="R268">
            <v>9958.7783007625931</v>
          </cell>
          <cell r="S268">
            <v>1</v>
          </cell>
          <cell r="T268">
            <v>1.8043713926302416E-4</v>
          </cell>
          <cell r="U268">
            <v>9958.7783007625931</v>
          </cell>
          <cell r="V268">
            <v>1</v>
          </cell>
          <cell r="W268">
            <v>1.8043713926302416E-4</v>
          </cell>
          <cell r="X268">
            <v>9958.7783007625931</v>
          </cell>
          <cell r="Y268">
            <v>1</v>
          </cell>
          <cell r="Z268">
            <v>1.8043713926302416E-4</v>
          </cell>
          <cell r="AA268">
            <v>9958.7783007625931</v>
          </cell>
          <cell r="AB268">
            <v>1</v>
          </cell>
          <cell r="AC268">
            <v>1.8043713926302416E-4</v>
          </cell>
          <cell r="AD268">
            <v>9958.7783007625931</v>
          </cell>
          <cell r="AE268">
            <v>1</v>
          </cell>
          <cell r="AF268">
            <v>1.8043713926302416E-4</v>
          </cell>
          <cell r="AG268">
            <v>9958.7783007625931</v>
          </cell>
          <cell r="AH268">
            <v>1</v>
          </cell>
          <cell r="AI268">
            <v>1.8043713926302416E-4</v>
          </cell>
          <cell r="AJ268">
            <v>9958.7783007625931</v>
          </cell>
          <cell r="AK268">
            <v>1</v>
          </cell>
          <cell r="AL268">
            <v>1.8043713926302416E-4</v>
          </cell>
          <cell r="AM268">
            <v>9958.7783007625931</v>
          </cell>
          <cell r="AN268">
            <v>1</v>
          </cell>
          <cell r="AO268">
            <v>1.8043713926302416E-4</v>
          </cell>
          <cell r="AP268">
            <v>9958.7783007625931</v>
          </cell>
          <cell r="AQ268">
            <v>1</v>
          </cell>
          <cell r="AR268">
            <v>1.8043713926302416E-4</v>
          </cell>
          <cell r="AS268">
            <v>9958.7783007625931</v>
          </cell>
          <cell r="AT268">
            <v>1</v>
          </cell>
          <cell r="AU268">
            <v>1.8043713926302416E-4</v>
          </cell>
          <cell r="AV268">
            <v>9958.7783007625931</v>
          </cell>
        </row>
        <row r="269">
          <cell r="B269">
            <v>5</v>
          </cell>
          <cell r="C269">
            <v>1.5766389199491741E-4</v>
          </cell>
          <cell r="D269">
            <v>1</v>
          </cell>
          <cell r="E269">
            <v>1.5766389199491741E-4</v>
          </cell>
          <cell r="F269">
            <v>9956.9813672954479</v>
          </cell>
          <cell r="G269">
            <v>1</v>
          </cell>
          <cell r="H269">
            <v>1.5766389199491741E-4</v>
          </cell>
          <cell r="I269">
            <v>9956.9813672954479</v>
          </cell>
          <cell r="J269">
            <v>1</v>
          </cell>
          <cell r="K269">
            <v>1.5766389199491741E-4</v>
          </cell>
          <cell r="L269">
            <v>9956.9813672954479</v>
          </cell>
          <cell r="M269">
            <v>1</v>
          </cell>
          <cell r="N269">
            <v>1.5766389199491741E-4</v>
          </cell>
          <cell r="O269">
            <v>9956.9813672954479</v>
          </cell>
          <cell r="P269">
            <v>1</v>
          </cell>
          <cell r="Q269">
            <v>1.5766389199491741E-4</v>
          </cell>
          <cell r="R269">
            <v>9956.9813672954479</v>
          </cell>
          <cell r="S269">
            <v>1</v>
          </cell>
          <cell r="T269">
            <v>1.5766389199491741E-4</v>
          </cell>
          <cell r="U269">
            <v>9956.9813672954479</v>
          </cell>
          <cell r="V269">
            <v>1</v>
          </cell>
          <cell r="W269">
            <v>1.5766389199491741E-4</v>
          </cell>
          <cell r="X269">
            <v>9956.9813672954479</v>
          </cell>
          <cell r="Y269">
            <v>1</v>
          </cell>
          <cell r="Z269">
            <v>1.5766389199491741E-4</v>
          </cell>
          <cell r="AA269">
            <v>9956.9813672954479</v>
          </cell>
          <cell r="AB269">
            <v>1</v>
          </cell>
          <cell r="AC269">
            <v>1.5766389199491741E-4</v>
          </cell>
          <cell r="AD269">
            <v>9956.9813672954479</v>
          </cell>
          <cell r="AE269">
            <v>1</v>
          </cell>
          <cell r="AF269">
            <v>1.5766389199491741E-4</v>
          </cell>
          <cell r="AG269">
            <v>9956.9813672954479</v>
          </cell>
          <cell r="AH269">
            <v>1</v>
          </cell>
          <cell r="AI269">
            <v>1.5766389199491741E-4</v>
          </cell>
          <cell r="AJ269">
            <v>9956.9813672954479</v>
          </cell>
          <cell r="AK269">
            <v>1</v>
          </cell>
          <cell r="AL269">
            <v>1.5766389199491741E-4</v>
          </cell>
          <cell r="AM269">
            <v>9956.9813672954479</v>
          </cell>
          <cell r="AN269">
            <v>1</v>
          </cell>
          <cell r="AO269">
            <v>1.5766389199491741E-4</v>
          </cell>
          <cell r="AP269">
            <v>9956.9813672954479</v>
          </cell>
          <cell r="AQ269">
            <v>1</v>
          </cell>
          <cell r="AR269">
            <v>1.5766389199491741E-4</v>
          </cell>
          <cell r="AS269">
            <v>9956.9813672954479</v>
          </cell>
          <cell r="AT269">
            <v>1</v>
          </cell>
          <cell r="AU269">
            <v>1.5766389199491741E-4</v>
          </cell>
          <cell r="AV269">
            <v>9956.9813672954479</v>
          </cell>
        </row>
        <row r="270">
          <cell r="B270">
            <v>6</v>
          </cell>
          <cell r="C270">
            <v>1.474379697585769E-4</v>
          </cell>
          <cell r="D270">
            <v>1</v>
          </cell>
          <cell r="E270">
            <v>1.474379697585769E-4</v>
          </cell>
          <cell r="F270">
            <v>9955.4115108605602</v>
          </cell>
          <cell r="G270">
            <v>1</v>
          </cell>
          <cell r="H270">
            <v>1.474379697585769E-4</v>
          </cell>
          <cell r="I270">
            <v>9955.4115108605602</v>
          </cell>
          <cell r="J270">
            <v>1</v>
          </cell>
          <cell r="K270">
            <v>1.474379697585769E-4</v>
          </cell>
          <cell r="L270">
            <v>9955.4115108605602</v>
          </cell>
          <cell r="M270">
            <v>1</v>
          </cell>
          <cell r="N270">
            <v>1.474379697585769E-4</v>
          </cell>
          <cell r="O270">
            <v>9955.4115108605602</v>
          </cell>
          <cell r="P270">
            <v>1</v>
          </cell>
          <cell r="Q270">
            <v>1.474379697585769E-4</v>
          </cell>
          <cell r="R270">
            <v>9955.4115108605602</v>
          </cell>
          <cell r="S270">
            <v>1</v>
          </cell>
          <cell r="T270">
            <v>1.474379697585769E-4</v>
          </cell>
          <cell r="U270">
            <v>9955.4115108605602</v>
          </cell>
          <cell r="V270">
            <v>1</v>
          </cell>
          <cell r="W270">
            <v>1.474379697585769E-4</v>
          </cell>
          <cell r="X270">
            <v>9955.4115108605602</v>
          </cell>
          <cell r="Y270">
            <v>1</v>
          </cell>
          <cell r="Z270">
            <v>1.474379697585769E-4</v>
          </cell>
          <cell r="AA270">
            <v>9955.4115108605602</v>
          </cell>
          <cell r="AB270">
            <v>1</v>
          </cell>
          <cell r="AC270">
            <v>1.474379697585769E-4</v>
          </cell>
          <cell r="AD270">
            <v>9955.4115108605602</v>
          </cell>
          <cell r="AE270">
            <v>1</v>
          </cell>
          <cell r="AF270">
            <v>1.474379697585769E-4</v>
          </cell>
          <cell r="AG270">
            <v>9955.4115108605602</v>
          </cell>
          <cell r="AH270">
            <v>1</v>
          </cell>
          <cell r="AI270">
            <v>1.474379697585769E-4</v>
          </cell>
          <cell r="AJ270">
            <v>9955.4115108605602</v>
          </cell>
          <cell r="AK270">
            <v>1</v>
          </cell>
          <cell r="AL270">
            <v>1.474379697585769E-4</v>
          </cell>
          <cell r="AM270">
            <v>9955.4115108605602</v>
          </cell>
          <cell r="AN270">
            <v>1</v>
          </cell>
          <cell r="AO270">
            <v>1.474379697585769E-4</v>
          </cell>
          <cell r="AP270">
            <v>9955.4115108605602</v>
          </cell>
          <cell r="AQ270">
            <v>1</v>
          </cell>
          <cell r="AR270">
            <v>1.474379697585769E-4</v>
          </cell>
          <cell r="AS270">
            <v>9955.4115108605602</v>
          </cell>
          <cell r="AT270">
            <v>1</v>
          </cell>
          <cell r="AU270">
            <v>1.474379697585769E-4</v>
          </cell>
          <cell r="AV270">
            <v>9955.4115108605602</v>
          </cell>
        </row>
        <row r="271">
          <cell r="B271">
            <v>7</v>
          </cell>
          <cell r="C271">
            <v>1.3814060864040663E-4</v>
          </cell>
          <cell r="D271">
            <v>1</v>
          </cell>
          <cell r="E271">
            <v>1.3814060864040663E-4</v>
          </cell>
          <cell r="F271">
            <v>9953.9437051992882</v>
          </cell>
          <cell r="G271">
            <v>1</v>
          </cell>
          <cell r="H271">
            <v>1.3814060864040663E-4</v>
          </cell>
          <cell r="I271">
            <v>9953.9437051992882</v>
          </cell>
          <cell r="J271">
            <v>1</v>
          </cell>
          <cell r="K271">
            <v>1.3814060864040663E-4</v>
          </cell>
          <cell r="L271">
            <v>9953.9437051992882</v>
          </cell>
          <cell r="M271">
            <v>1</v>
          </cell>
          <cell r="N271">
            <v>1.3814060864040663E-4</v>
          </cell>
          <cell r="O271">
            <v>9953.9437051992882</v>
          </cell>
          <cell r="P271">
            <v>1</v>
          </cell>
          <cell r="Q271">
            <v>1.3814060864040663E-4</v>
          </cell>
          <cell r="R271">
            <v>9953.9437051992882</v>
          </cell>
          <cell r="S271">
            <v>1</v>
          </cell>
          <cell r="T271">
            <v>1.3814060864040663E-4</v>
          </cell>
          <cell r="U271">
            <v>9953.9437051992882</v>
          </cell>
          <cell r="V271">
            <v>1</v>
          </cell>
          <cell r="W271">
            <v>1.3814060864040663E-4</v>
          </cell>
          <cell r="X271">
            <v>9953.9437051992882</v>
          </cell>
          <cell r="Y271">
            <v>1</v>
          </cell>
          <cell r="Z271">
            <v>1.3814060864040663E-4</v>
          </cell>
          <cell r="AA271">
            <v>9953.9437051992882</v>
          </cell>
          <cell r="AB271">
            <v>1</v>
          </cell>
          <cell r="AC271">
            <v>1.3814060864040663E-4</v>
          </cell>
          <cell r="AD271">
            <v>9953.9437051992882</v>
          </cell>
          <cell r="AE271">
            <v>1</v>
          </cell>
          <cell r="AF271">
            <v>1.3814060864040663E-4</v>
          </cell>
          <cell r="AG271">
            <v>9953.9437051992882</v>
          </cell>
          <cell r="AH271">
            <v>1</v>
          </cell>
          <cell r="AI271">
            <v>1.3814060864040663E-4</v>
          </cell>
          <cell r="AJ271">
            <v>9953.9437051992882</v>
          </cell>
          <cell r="AK271">
            <v>1</v>
          </cell>
          <cell r="AL271">
            <v>1.3814060864040663E-4</v>
          </cell>
          <cell r="AM271">
            <v>9953.9437051992882</v>
          </cell>
          <cell r="AN271">
            <v>1</v>
          </cell>
          <cell r="AO271">
            <v>1.3814060864040663E-4</v>
          </cell>
          <cell r="AP271">
            <v>9953.9437051992882</v>
          </cell>
          <cell r="AQ271">
            <v>1</v>
          </cell>
          <cell r="AR271">
            <v>1.3814060864040663E-4</v>
          </cell>
          <cell r="AS271">
            <v>9953.9437051992882</v>
          </cell>
          <cell r="AT271">
            <v>1</v>
          </cell>
          <cell r="AU271">
            <v>1.3814060864040663E-4</v>
          </cell>
          <cell r="AV271">
            <v>9953.9437051992882</v>
          </cell>
        </row>
        <row r="272">
          <cell r="B272">
            <v>8</v>
          </cell>
          <cell r="C272">
            <v>1.2860488919949175E-4</v>
          </cell>
          <cell r="D272">
            <v>1</v>
          </cell>
          <cell r="E272">
            <v>1.2860488919949175E-4</v>
          </cell>
          <cell r="F272">
            <v>9952.5686613574799</v>
          </cell>
          <cell r="G272">
            <v>1</v>
          </cell>
          <cell r="H272">
            <v>1.2860488919949175E-4</v>
          </cell>
          <cell r="I272">
            <v>9952.5686613574799</v>
          </cell>
          <cell r="J272">
            <v>1</v>
          </cell>
          <cell r="K272">
            <v>1.2860488919949175E-4</v>
          </cell>
          <cell r="L272">
            <v>9952.5686613574799</v>
          </cell>
          <cell r="M272">
            <v>1</v>
          </cell>
          <cell r="N272">
            <v>1.2860488919949175E-4</v>
          </cell>
          <cell r="O272">
            <v>9952.5686613574799</v>
          </cell>
          <cell r="P272">
            <v>1</v>
          </cell>
          <cell r="Q272">
            <v>1.2860488919949175E-4</v>
          </cell>
          <cell r="R272">
            <v>9952.5686613574799</v>
          </cell>
          <cell r="S272">
            <v>1</v>
          </cell>
          <cell r="T272">
            <v>1.2860488919949175E-4</v>
          </cell>
          <cell r="U272">
            <v>9952.5686613574799</v>
          </cell>
          <cell r="V272">
            <v>1</v>
          </cell>
          <cell r="W272">
            <v>1.2860488919949175E-4</v>
          </cell>
          <cell r="X272">
            <v>9952.5686613574799</v>
          </cell>
          <cell r="Y272">
            <v>1</v>
          </cell>
          <cell r="Z272">
            <v>1.2860488919949175E-4</v>
          </cell>
          <cell r="AA272">
            <v>9952.5686613574799</v>
          </cell>
          <cell r="AB272">
            <v>1</v>
          </cell>
          <cell r="AC272">
            <v>1.2860488919949175E-4</v>
          </cell>
          <cell r="AD272">
            <v>9952.5686613574799</v>
          </cell>
          <cell r="AE272">
            <v>1</v>
          </cell>
          <cell r="AF272">
            <v>1.2860488919949175E-4</v>
          </cell>
          <cell r="AG272">
            <v>9952.5686613574799</v>
          </cell>
          <cell r="AH272">
            <v>1</v>
          </cell>
          <cell r="AI272">
            <v>1.2860488919949175E-4</v>
          </cell>
          <cell r="AJ272">
            <v>9952.5686613574799</v>
          </cell>
          <cell r="AK272">
            <v>1</v>
          </cell>
          <cell r="AL272">
            <v>1.2860488919949175E-4</v>
          </cell>
          <cell r="AM272">
            <v>9952.5686613574799</v>
          </cell>
          <cell r="AN272">
            <v>1</v>
          </cell>
          <cell r="AO272">
            <v>1.2860488919949175E-4</v>
          </cell>
          <cell r="AP272">
            <v>9952.5686613574799</v>
          </cell>
          <cell r="AQ272">
            <v>1</v>
          </cell>
          <cell r="AR272">
            <v>1.2860488919949175E-4</v>
          </cell>
          <cell r="AS272">
            <v>9952.5686613574799</v>
          </cell>
          <cell r="AT272">
            <v>1</v>
          </cell>
          <cell r="AU272">
            <v>1.2860488919949175E-4</v>
          </cell>
          <cell r="AV272">
            <v>9952.5686613574799</v>
          </cell>
        </row>
        <row r="273">
          <cell r="B273">
            <v>9</v>
          </cell>
          <cell r="C273">
            <v>1.2627726836086407E-4</v>
          </cell>
          <cell r="D273">
            <v>1</v>
          </cell>
          <cell r="E273">
            <v>1.2627726836086407E-4</v>
          </cell>
          <cell r="F273">
            <v>9951.2887123675355</v>
          </cell>
          <cell r="G273">
            <v>1</v>
          </cell>
          <cell r="H273">
            <v>1.2627726836086407E-4</v>
          </cell>
          <cell r="I273">
            <v>9951.2887123675355</v>
          </cell>
          <cell r="J273">
            <v>1</v>
          </cell>
          <cell r="K273">
            <v>1.2627726836086407E-4</v>
          </cell>
          <cell r="L273">
            <v>9951.2887123675355</v>
          </cell>
          <cell r="M273">
            <v>1</v>
          </cell>
          <cell r="N273">
            <v>1.2627726836086407E-4</v>
          </cell>
          <cell r="O273">
            <v>9951.2887123675355</v>
          </cell>
          <cell r="P273">
            <v>1</v>
          </cell>
          <cell r="Q273">
            <v>1.2627726836086407E-4</v>
          </cell>
          <cell r="R273">
            <v>9951.2887123675355</v>
          </cell>
          <cell r="S273">
            <v>1</v>
          </cell>
          <cell r="T273">
            <v>1.2627726836086407E-4</v>
          </cell>
          <cell r="U273">
            <v>9951.2887123675355</v>
          </cell>
          <cell r="V273">
            <v>1</v>
          </cell>
          <cell r="W273">
            <v>1.2627726836086407E-4</v>
          </cell>
          <cell r="X273">
            <v>9951.2887123675355</v>
          </cell>
          <cell r="Y273">
            <v>1</v>
          </cell>
          <cell r="Z273">
            <v>1.2627726836086407E-4</v>
          </cell>
          <cell r="AA273">
            <v>9951.2887123675355</v>
          </cell>
          <cell r="AB273">
            <v>1</v>
          </cell>
          <cell r="AC273">
            <v>1.2627726836086407E-4</v>
          </cell>
          <cell r="AD273">
            <v>9951.2887123675355</v>
          </cell>
          <cell r="AE273">
            <v>1</v>
          </cell>
          <cell r="AF273">
            <v>1.2627726836086407E-4</v>
          </cell>
          <cell r="AG273">
            <v>9951.2887123675355</v>
          </cell>
          <cell r="AH273">
            <v>1</v>
          </cell>
          <cell r="AI273">
            <v>1.2627726836086407E-4</v>
          </cell>
          <cell r="AJ273">
            <v>9951.2887123675355</v>
          </cell>
          <cell r="AK273">
            <v>1</v>
          </cell>
          <cell r="AL273">
            <v>1.2627726836086407E-4</v>
          </cell>
          <cell r="AM273">
            <v>9951.2887123675355</v>
          </cell>
          <cell r="AN273">
            <v>1</v>
          </cell>
          <cell r="AO273">
            <v>1.2627726836086407E-4</v>
          </cell>
          <cell r="AP273">
            <v>9951.2887123675355</v>
          </cell>
          <cell r="AQ273">
            <v>1</v>
          </cell>
          <cell r="AR273">
            <v>1.2627726836086407E-4</v>
          </cell>
          <cell r="AS273">
            <v>9951.2887123675355</v>
          </cell>
          <cell r="AT273">
            <v>1</v>
          </cell>
          <cell r="AU273">
            <v>1.2627726836086407E-4</v>
          </cell>
          <cell r="AV273">
            <v>9951.2887123675355</v>
          </cell>
        </row>
        <row r="274">
          <cell r="B274">
            <v>10</v>
          </cell>
          <cell r="C274">
            <v>1.2500360584498095E-4</v>
          </cell>
          <cell r="D274">
            <v>1</v>
          </cell>
          <cell r="E274">
            <v>1.2500360584498095E-4</v>
          </cell>
          <cell r="F274">
            <v>9950.0320908122667</v>
          </cell>
          <cell r="G274">
            <v>1</v>
          </cell>
          <cell r="H274">
            <v>1.2500360584498095E-4</v>
          </cell>
          <cell r="I274">
            <v>9950.0320908122667</v>
          </cell>
          <cell r="J274">
            <v>1</v>
          </cell>
          <cell r="K274">
            <v>1.2500360584498095E-4</v>
          </cell>
          <cell r="L274">
            <v>9950.0320908122667</v>
          </cell>
          <cell r="M274">
            <v>1</v>
          </cell>
          <cell r="N274">
            <v>1.2500360584498095E-4</v>
          </cell>
          <cell r="O274">
            <v>9950.0320908122667</v>
          </cell>
          <cell r="P274">
            <v>1</v>
          </cell>
          <cell r="Q274">
            <v>1.2500360584498095E-4</v>
          </cell>
          <cell r="R274">
            <v>9950.0320908122667</v>
          </cell>
          <cell r="S274">
            <v>1</v>
          </cell>
          <cell r="T274">
            <v>1.2500360584498095E-4</v>
          </cell>
          <cell r="U274">
            <v>9950.0320908122667</v>
          </cell>
          <cell r="V274">
            <v>1</v>
          </cell>
          <cell r="W274">
            <v>1.2500360584498095E-4</v>
          </cell>
          <cell r="X274">
            <v>9950.0320908122667</v>
          </cell>
          <cell r="Y274">
            <v>1</v>
          </cell>
          <cell r="Z274">
            <v>1.2500360584498095E-4</v>
          </cell>
          <cell r="AA274">
            <v>9950.0320908122667</v>
          </cell>
          <cell r="AB274">
            <v>1</v>
          </cell>
          <cell r="AC274">
            <v>1.2500360584498095E-4</v>
          </cell>
          <cell r="AD274">
            <v>9950.0320908122667</v>
          </cell>
          <cell r="AE274">
            <v>1</v>
          </cell>
          <cell r="AF274">
            <v>1.2500360584498095E-4</v>
          </cell>
          <cell r="AG274">
            <v>9950.0320908122667</v>
          </cell>
          <cell r="AH274">
            <v>1</v>
          </cell>
          <cell r="AI274">
            <v>1.2500360584498095E-4</v>
          </cell>
          <cell r="AJ274">
            <v>9950.0320908122667</v>
          </cell>
          <cell r="AK274">
            <v>1</v>
          </cell>
          <cell r="AL274">
            <v>1.2500360584498095E-4</v>
          </cell>
          <cell r="AM274">
            <v>9950.0320908122667</v>
          </cell>
          <cell r="AN274">
            <v>1</v>
          </cell>
          <cell r="AO274">
            <v>1.2500360584498095E-4</v>
          </cell>
          <cell r="AP274">
            <v>9950.0320908122667</v>
          </cell>
          <cell r="AQ274">
            <v>1</v>
          </cell>
          <cell r="AR274">
            <v>1.2500360584498095E-4</v>
          </cell>
          <cell r="AS274">
            <v>9950.0320908122667</v>
          </cell>
          <cell r="AT274">
            <v>1</v>
          </cell>
          <cell r="AU274">
            <v>1.2500360584498095E-4</v>
          </cell>
          <cell r="AV274">
            <v>9950.0320908122667</v>
          </cell>
        </row>
        <row r="275">
          <cell r="B275">
            <v>11</v>
          </cell>
          <cell r="C275">
            <v>1.3696678500635325E-4</v>
          </cell>
          <cell r="D275">
            <v>1</v>
          </cell>
          <cell r="E275">
            <v>1.3696678500635325E-4</v>
          </cell>
          <cell r="F275">
            <v>9948.7883009226425</v>
          </cell>
          <cell r="G275">
            <v>1</v>
          </cell>
          <cell r="H275">
            <v>1.3696678500635325E-4</v>
          </cell>
          <cell r="I275">
            <v>9948.7883009226425</v>
          </cell>
          <cell r="J275">
            <v>1</v>
          </cell>
          <cell r="K275">
            <v>1.3696678500635325E-4</v>
          </cell>
          <cell r="L275">
            <v>9948.7883009226425</v>
          </cell>
          <cell r="M275">
            <v>1</v>
          </cell>
          <cell r="N275">
            <v>1.3696678500635325E-4</v>
          </cell>
          <cell r="O275">
            <v>9948.7883009226425</v>
          </cell>
          <cell r="P275">
            <v>1</v>
          </cell>
          <cell r="Q275">
            <v>1.3696678500635325E-4</v>
          </cell>
          <cell r="R275">
            <v>9948.7883009226425</v>
          </cell>
          <cell r="S275">
            <v>1</v>
          </cell>
          <cell r="T275">
            <v>1.3696678500635325E-4</v>
          </cell>
          <cell r="U275">
            <v>9948.7883009226425</v>
          </cell>
          <cell r="V275">
            <v>1</v>
          </cell>
          <cell r="W275">
            <v>1.3696678500635325E-4</v>
          </cell>
          <cell r="X275">
            <v>9948.7883009226425</v>
          </cell>
          <cell r="Y275">
            <v>1</v>
          </cell>
          <cell r="Z275">
            <v>1.3696678500635325E-4</v>
          </cell>
          <cell r="AA275">
            <v>9948.7883009226425</v>
          </cell>
          <cell r="AB275">
            <v>1</v>
          </cell>
          <cell r="AC275">
            <v>1.3696678500635325E-4</v>
          </cell>
          <cell r="AD275">
            <v>9948.7883009226425</v>
          </cell>
          <cell r="AE275">
            <v>1</v>
          </cell>
          <cell r="AF275">
            <v>1.3696678500635325E-4</v>
          </cell>
          <cell r="AG275">
            <v>9948.7883009226425</v>
          </cell>
          <cell r="AH275">
            <v>1</v>
          </cell>
          <cell r="AI275">
            <v>1.3696678500635325E-4</v>
          </cell>
          <cell r="AJ275">
            <v>9948.7883009226425</v>
          </cell>
          <cell r="AK275">
            <v>1</v>
          </cell>
          <cell r="AL275">
            <v>1.3696678500635325E-4</v>
          </cell>
          <cell r="AM275">
            <v>9948.7883009226425</v>
          </cell>
          <cell r="AN275">
            <v>1</v>
          </cell>
          <cell r="AO275">
            <v>1.3696678500635325E-4</v>
          </cell>
          <cell r="AP275">
            <v>9948.7883009226425</v>
          </cell>
          <cell r="AQ275">
            <v>1</v>
          </cell>
          <cell r="AR275">
            <v>1.3696678500635325E-4</v>
          </cell>
          <cell r="AS275">
            <v>9948.7883009226425</v>
          </cell>
          <cell r="AT275">
            <v>1</v>
          </cell>
          <cell r="AU275">
            <v>1.3696678500635325E-4</v>
          </cell>
          <cell r="AV275">
            <v>9948.7883009226425</v>
          </cell>
        </row>
        <row r="276">
          <cell r="B276">
            <v>12</v>
          </cell>
          <cell r="C276">
            <v>1.4521640584498093E-4</v>
          </cell>
          <cell r="D276">
            <v>1</v>
          </cell>
          <cell r="E276">
            <v>1.4521640584498093E-4</v>
          </cell>
          <cell r="F276">
            <v>9947.4256473743571</v>
          </cell>
          <cell r="G276">
            <v>1</v>
          </cell>
          <cell r="H276">
            <v>1.4521640584498093E-4</v>
          </cell>
          <cell r="I276">
            <v>9947.4256473743571</v>
          </cell>
          <cell r="J276">
            <v>1</v>
          </cell>
          <cell r="K276">
            <v>1.4521640584498093E-4</v>
          </cell>
          <cell r="L276">
            <v>9947.4256473743571</v>
          </cell>
          <cell r="M276">
            <v>1</v>
          </cell>
          <cell r="N276">
            <v>1.4521640584498093E-4</v>
          </cell>
          <cell r="O276">
            <v>9947.4256473743571</v>
          </cell>
          <cell r="P276">
            <v>1</v>
          </cell>
          <cell r="Q276">
            <v>1.4521640584498093E-4</v>
          </cell>
          <cell r="R276">
            <v>9947.4256473743571</v>
          </cell>
          <cell r="S276">
            <v>1</v>
          </cell>
          <cell r="T276">
            <v>1.4521640584498093E-4</v>
          </cell>
          <cell r="U276">
            <v>9947.4256473743571</v>
          </cell>
          <cell r="V276">
            <v>1</v>
          </cell>
          <cell r="W276">
            <v>1.4521640584498093E-4</v>
          </cell>
          <cell r="X276">
            <v>9947.4256473743571</v>
          </cell>
          <cell r="Y276">
            <v>1</v>
          </cell>
          <cell r="Z276">
            <v>1.4521640584498093E-4</v>
          </cell>
          <cell r="AA276">
            <v>9947.4256473743571</v>
          </cell>
          <cell r="AB276">
            <v>1</v>
          </cell>
          <cell r="AC276">
            <v>1.4521640584498093E-4</v>
          </cell>
          <cell r="AD276">
            <v>9947.4256473743571</v>
          </cell>
          <cell r="AE276">
            <v>1</v>
          </cell>
          <cell r="AF276">
            <v>1.4521640584498093E-4</v>
          </cell>
          <cell r="AG276">
            <v>9947.4256473743571</v>
          </cell>
          <cell r="AH276">
            <v>1</v>
          </cell>
          <cell r="AI276">
            <v>1.4521640584498093E-4</v>
          </cell>
          <cell r="AJ276">
            <v>9947.4256473743571</v>
          </cell>
          <cell r="AK276">
            <v>1</v>
          </cell>
          <cell r="AL276">
            <v>1.4521640584498093E-4</v>
          </cell>
          <cell r="AM276">
            <v>9947.4256473743571</v>
          </cell>
          <cell r="AN276">
            <v>1</v>
          </cell>
          <cell r="AO276">
            <v>1.4521640584498093E-4</v>
          </cell>
          <cell r="AP276">
            <v>9947.4256473743571</v>
          </cell>
          <cell r="AQ276">
            <v>1</v>
          </cell>
          <cell r="AR276">
            <v>1.4521640584498093E-4</v>
          </cell>
          <cell r="AS276">
            <v>9947.4256473743571</v>
          </cell>
          <cell r="AT276">
            <v>1</v>
          </cell>
          <cell r="AU276">
            <v>1.4521640584498093E-4</v>
          </cell>
          <cell r="AV276">
            <v>9947.4256473743571</v>
          </cell>
        </row>
        <row r="277">
          <cell r="B277">
            <v>13</v>
          </cell>
          <cell r="C277">
            <v>1.6118866836086404E-4</v>
          </cell>
          <cell r="D277">
            <v>1</v>
          </cell>
          <cell r="E277">
            <v>1.6118866836086404E-4</v>
          </cell>
          <cell r="F277">
            <v>9945.9811179744356</v>
          </cell>
          <cell r="G277">
            <v>1</v>
          </cell>
          <cell r="H277">
            <v>1.6118866836086404E-4</v>
          </cell>
          <cell r="I277">
            <v>9945.9811179744356</v>
          </cell>
          <cell r="J277">
            <v>1</v>
          </cell>
          <cell r="K277">
            <v>1.6118866836086404E-4</v>
          </cell>
          <cell r="L277">
            <v>9945.9811179744356</v>
          </cell>
          <cell r="M277">
            <v>1</v>
          </cell>
          <cell r="N277">
            <v>1.6118866836086404E-4</v>
          </cell>
          <cell r="O277">
            <v>9945.9811179744356</v>
          </cell>
          <cell r="P277">
            <v>1</v>
          </cell>
          <cell r="Q277">
            <v>1.6118866836086404E-4</v>
          </cell>
          <cell r="R277">
            <v>9945.9811179744356</v>
          </cell>
          <cell r="S277">
            <v>1</v>
          </cell>
          <cell r="T277">
            <v>1.6118866836086404E-4</v>
          </cell>
          <cell r="U277">
            <v>9945.9811179744356</v>
          </cell>
          <cell r="V277">
            <v>1</v>
          </cell>
          <cell r="W277">
            <v>1.6118866836086404E-4</v>
          </cell>
          <cell r="X277">
            <v>9945.9811179744356</v>
          </cell>
          <cell r="Y277">
            <v>1</v>
          </cell>
          <cell r="Z277">
            <v>1.6118866836086404E-4</v>
          </cell>
          <cell r="AA277">
            <v>9945.9811179744356</v>
          </cell>
          <cell r="AB277">
            <v>1</v>
          </cell>
          <cell r="AC277">
            <v>1.6118866836086404E-4</v>
          </cell>
          <cell r="AD277">
            <v>9945.9811179744356</v>
          </cell>
          <cell r="AE277">
            <v>1</v>
          </cell>
          <cell r="AF277">
            <v>1.6118866836086404E-4</v>
          </cell>
          <cell r="AG277">
            <v>9945.9811179744356</v>
          </cell>
          <cell r="AH277">
            <v>1</v>
          </cell>
          <cell r="AI277">
            <v>1.6118866836086404E-4</v>
          </cell>
          <cell r="AJ277">
            <v>9945.9811179744356</v>
          </cell>
          <cell r="AK277">
            <v>1</v>
          </cell>
          <cell r="AL277">
            <v>1.6118866836086404E-4</v>
          </cell>
          <cell r="AM277">
            <v>9945.9811179744356</v>
          </cell>
          <cell r="AN277">
            <v>1</v>
          </cell>
          <cell r="AO277">
            <v>1.6118866836086404E-4</v>
          </cell>
          <cell r="AP277">
            <v>9945.9811179744356</v>
          </cell>
          <cell r="AQ277">
            <v>1</v>
          </cell>
          <cell r="AR277">
            <v>1.6118866836086404E-4</v>
          </cell>
          <cell r="AS277">
            <v>9945.9811179744356</v>
          </cell>
          <cell r="AT277">
            <v>1</v>
          </cell>
          <cell r="AU277">
            <v>1.6118866836086404E-4</v>
          </cell>
          <cell r="AV277">
            <v>9945.9811179744356</v>
          </cell>
        </row>
        <row r="278">
          <cell r="B278">
            <v>14</v>
          </cell>
          <cell r="C278">
            <v>1.8100057255400254E-4</v>
          </cell>
          <cell r="D278">
            <v>1</v>
          </cell>
          <cell r="E278">
            <v>1.8100057255400254E-4</v>
          </cell>
          <cell r="F278">
            <v>9944.3779385224861</v>
          </cell>
          <cell r="G278">
            <v>1</v>
          </cell>
          <cell r="H278">
            <v>1.8100057255400254E-4</v>
          </cell>
          <cell r="I278">
            <v>9944.3779385224861</v>
          </cell>
          <cell r="J278">
            <v>1</v>
          </cell>
          <cell r="K278">
            <v>1.8100057255400254E-4</v>
          </cell>
          <cell r="L278">
            <v>9944.3779385224861</v>
          </cell>
          <cell r="M278">
            <v>1</v>
          </cell>
          <cell r="N278">
            <v>1.8100057255400254E-4</v>
          </cell>
          <cell r="O278">
            <v>9944.3779385224861</v>
          </cell>
          <cell r="P278">
            <v>1</v>
          </cell>
          <cell r="Q278">
            <v>1.8100057255400254E-4</v>
          </cell>
          <cell r="R278">
            <v>9944.3779385224861</v>
          </cell>
          <cell r="S278">
            <v>1</v>
          </cell>
          <cell r="T278">
            <v>1.8100057255400254E-4</v>
          </cell>
          <cell r="U278">
            <v>9944.3779385224861</v>
          </cell>
          <cell r="V278">
            <v>1</v>
          </cell>
          <cell r="W278">
            <v>1.8100057255400254E-4</v>
          </cell>
          <cell r="X278">
            <v>9944.3779385224861</v>
          </cell>
          <cell r="Y278">
            <v>1</v>
          </cell>
          <cell r="Z278">
            <v>1.8100057255400254E-4</v>
          </cell>
          <cell r="AA278">
            <v>9944.3779385224861</v>
          </cell>
          <cell r="AB278">
            <v>1</v>
          </cell>
          <cell r="AC278">
            <v>1.8100057255400254E-4</v>
          </cell>
          <cell r="AD278">
            <v>9944.3779385224861</v>
          </cell>
          <cell r="AE278">
            <v>1</v>
          </cell>
          <cell r="AF278">
            <v>1.8100057255400254E-4</v>
          </cell>
          <cell r="AG278">
            <v>9944.3779385224861</v>
          </cell>
          <cell r="AH278">
            <v>1</v>
          </cell>
          <cell r="AI278">
            <v>1.8100057255400254E-4</v>
          </cell>
          <cell r="AJ278">
            <v>9944.3779385224861</v>
          </cell>
          <cell r="AK278">
            <v>1</v>
          </cell>
          <cell r="AL278">
            <v>1.8100057255400254E-4</v>
          </cell>
          <cell r="AM278">
            <v>9944.3779385224861</v>
          </cell>
          <cell r="AN278">
            <v>1</v>
          </cell>
          <cell r="AO278">
            <v>1.8100057255400254E-4</v>
          </cell>
          <cell r="AP278">
            <v>9944.3779385224861</v>
          </cell>
          <cell r="AQ278">
            <v>1</v>
          </cell>
          <cell r="AR278">
            <v>1.8100057255400254E-4</v>
          </cell>
          <cell r="AS278">
            <v>9944.3779385224861</v>
          </cell>
          <cell r="AT278">
            <v>1</v>
          </cell>
          <cell r="AU278">
            <v>1.8100057255400254E-4</v>
          </cell>
          <cell r="AV278">
            <v>9944.3779385224861</v>
          </cell>
        </row>
        <row r="279">
          <cell r="B279">
            <v>15</v>
          </cell>
          <cell r="C279">
            <v>2.1694796289707752E-4</v>
          </cell>
          <cell r="D279">
            <v>1</v>
          </cell>
          <cell r="E279">
            <v>2.1694796289707752E-4</v>
          </cell>
          <cell r="F279">
            <v>9942.5780004219196</v>
          </cell>
          <cell r="G279">
            <v>1</v>
          </cell>
          <cell r="H279">
            <v>2.1694796289707752E-4</v>
          </cell>
          <cell r="I279">
            <v>9942.5780004219196</v>
          </cell>
          <cell r="J279">
            <v>1</v>
          </cell>
          <cell r="K279">
            <v>2.1694796289707752E-4</v>
          </cell>
          <cell r="L279">
            <v>9942.5780004219196</v>
          </cell>
          <cell r="M279">
            <v>1</v>
          </cell>
          <cell r="N279">
            <v>2.1694796289707752E-4</v>
          </cell>
          <cell r="O279">
            <v>9942.5780004219196</v>
          </cell>
          <cell r="P279">
            <v>1</v>
          </cell>
          <cell r="Q279">
            <v>2.1694796289707752E-4</v>
          </cell>
          <cell r="R279">
            <v>9942.5780004219196</v>
          </cell>
          <cell r="S279">
            <v>1</v>
          </cell>
          <cell r="T279">
            <v>2.1694796289707752E-4</v>
          </cell>
          <cell r="U279">
            <v>9942.5780004219196</v>
          </cell>
          <cell r="V279">
            <v>1</v>
          </cell>
          <cell r="W279">
            <v>2.1694796289707752E-4</v>
          </cell>
          <cell r="X279">
            <v>9942.5780004219196</v>
          </cell>
          <cell r="Y279">
            <v>1</v>
          </cell>
          <cell r="Z279">
            <v>2.1694796289707752E-4</v>
          </cell>
          <cell r="AA279">
            <v>9942.5780004219196</v>
          </cell>
          <cell r="AB279">
            <v>1</v>
          </cell>
          <cell r="AC279">
            <v>2.1694796289707752E-4</v>
          </cell>
          <cell r="AD279">
            <v>9942.5780004219196</v>
          </cell>
          <cell r="AE279">
            <v>1</v>
          </cell>
          <cell r="AF279">
            <v>2.1694796289707752E-4</v>
          </cell>
          <cell r="AG279">
            <v>9942.5780004219196</v>
          </cell>
          <cell r="AH279">
            <v>1</v>
          </cell>
          <cell r="AI279">
            <v>2.1694796289707752E-4</v>
          </cell>
          <cell r="AJ279">
            <v>9942.5780004219196</v>
          </cell>
          <cell r="AK279">
            <v>1</v>
          </cell>
          <cell r="AL279">
            <v>2.1694796289707752E-4</v>
          </cell>
          <cell r="AM279">
            <v>9942.5780004219196</v>
          </cell>
          <cell r="AN279">
            <v>1</v>
          </cell>
          <cell r="AO279">
            <v>2.1694796289707752E-4</v>
          </cell>
          <cell r="AP279">
            <v>9942.5780004219196</v>
          </cell>
          <cell r="AQ279">
            <v>1</v>
          </cell>
          <cell r="AR279">
            <v>2.1694796289707752E-4</v>
          </cell>
          <cell r="AS279">
            <v>9942.5780004219196</v>
          </cell>
          <cell r="AT279">
            <v>1</v>
          </cell>
          <cell r="AU279">
            <v>2.1694796289707752E-4</v>
          </cell>
          <cell r="AV279">
            <v>9942.5780004219196</v>
          </cell>
        </row>
        <row r="280">
          <cell r="B280">
            <v>16</v>
          </cell>
          <cell r="C280">
            <v>2.6258807827191869E-4</v>
          </cell>
          <cell r="D280">
            <v>1</v>
          </cell>
          <cell r="E280">
            <v>2.6258807827191869E-4</v>
          </cell>
          <cell r="F280">
            <v>9940.4209783787828</v>
          </cell>
          <cell r="G280">
            <v>1</v>
          </cell>
          <cell r="H280">
            <v>2.6258807827191869E-4</v>
          </cell>
          <cell r="I280">
            <v>9940.4209783787828</v>
          </cell>
          <cell r="J280">
            <v>1</v>
          </cell>
          <cell r="K280">
            <v>2.6258807827191869E-4</v>
          </cell>
          <cell r="L280">
            <v>9940.4209783787828</v>
          </cell>
          <cell r="M280">
            <v>1</v>
          </cell>
          <cell r="N280">
            <v>2.6258807827191869E-4</v>
          </cell>
          <cell r="O280">
            <v>9940.4209783787828</v>
          </cell>
          <cell r="P280">
            <v>1</v>
          </cell>
          <cell r="Q280">
            <v>2.6258807827191869E-4</v>
          </cell>
          <cell r="R280">
            <v>9940.4209783787828</v>
          </cell>
          <cell r="S280">
            <v>1</v>
          </cell>
          <cell r="T280">
            <v>2.6258807827191869E-4</v>
          </cell>
          <cell r="U280">
            <v>9940.4209783787828</v>
          </cell>
          <cell r="V280">
            <v>1</v>
          </cell>
          <cell r="W280">
            <v>2.6258807827191869E-4</v>
          </cell>
          <cell r="X280">
            <v>9940.4209783787828</v>
          </cell>
          <cell r="Y280">
            <v>1</v>
          </cell>
          <cell r="Z280">
            <v>2.6258807827191869E-4</v>
          </cell>
          <cell r="AA280">
            <v>9940.4209783787828</v>
          </cell>
          <cell r="AB280">
            <v>1</v>
          </cell>
          <cell r="AC280">
            <v>2.6258807827191869E-4</v>
          </cell>
          <cell r="AD280">
            <v>9940.4209783787828</v>
          </cell>
          <cell r="AE280">
            <v>1</v>
          </cell>
          <cell r="AF280">
            <v>2.6258807827191869E-4</v>
          </cell>
          <cell r="AG280">
            <v>9940.4209783787828</v>
          </cell>
          <cell r="AH280">
            <v>1</v>
          </cell>
          <cell r="AI280">
            <v>2.6258807827191869E-4</v>
          </cell>
          <cell r="AJ280">
            <v>9940.4209783787828</v>
          </cell>
          <cell r="AK280">
            <v>1</v>
          </cell>
          <cell r="AL280">
            <v>2.6258807827191869E-4</v>
          </cell>
          <cell r="AM280">
            <v>9940.4209783787828</v>
          </cell>
          <cell r="AN280">
            <v>1</v>
          </cell>
          <cell r="AO280">
            <v>2.6258807827191869E-4</v>
          </cell>
          <cell r="AP280">
            <v>9940.4209783787828</v>
          </cell>
          <cell r="AQ280">
            <v>1</v>
          </cell>
          <cell r="AR280">
            <v>2.6258807827191869E-4</v>
          </cell>
          <cell r="AS280">
            <v>9940.4209783787828</v>
          </cell>
          <cell r="AT280">
            <v>1</v>
          </cell>
          <cell r="AU280">
            <v>2.6258807827191869E-4</v>
          </cell>
          <cell r="AV280">
            <v>9940.4209783787828</v>
          </cell>
        </row>
        <row r="281">
          <cell r="B281">
            <v>17</v>
          </cell>
          <cell r="C281">
            <v>3.1455799364675985E-4</v>
          </cell>
          <cell r="D281">
            <v>1</v>
          </cell>
          <cell r="E281">
            <v>3.1455799364675985E-4</v>
          </cell>
          <cell r="F281">
            <v>9937.8107423368565</v>
          </cell>
          <cell r="G281">
            <v>1</v>
          </cell>
          <cell r="H281">
            <v>3.1455799364675985E-4</v>
          </cell>
          <cell r="I281">
            <v>9937.8107423368565</v>
          </cell>
          <cell r="J281">
            <v>1</v>
          </cell>
          <cell r="K281">
            <v>3.1455799364675985E-4</v>
          </cell>
          <cell r="L281">
            <v>9937.8107423368565</v>
          </cell>
          <cell r="M281">
            <v>1</v>
          </cell>
          <cell r="N281">
            <v>3.1455799364675985E-4</v>
          </cell>
          <cell r="O281">
            <v>9937.8107423368565</v>
          </cell>
          <cell r="P281">
            <v>1</v>
          </cell>
          <cell r="Q281">
            <v>3.1455799364675985E-4</v>
          </cell>
          <cell r="R281">
            <v>9937.8107423368565</v>
          </cell>
          <cell r="S281">
            <v>1</v>
          </cell>
          <cell r="T281">
            <v>3.1455799364675985E-4</v>
          </cell>
          <cell r="U281">
            <v>9937.8107423368565</v>
          </cell>
          <cell r="V281">
            <v>1</v>
          </cell>
          <cell r="W281">
            <v>3.1455799364675985E-4</v>
          </cell>
          <cell r="X281">
            <v>9937.8107423368565</v>
          </cell>
          <cell r="Y281">
            <v>1</v>
          </cell>
          <cell r="Z281">
            <v>3.1455799364675985E-4</v>
          </cell>
          <cell r="AA281">
            <v>9937.8107423368565</v>
          </cell>
          <cell r="AB281">
            <v>1</v>
          </cell>
          <cell r="AC281">
            <v>3.1455799364675985E-4</v>
          </cell>
          <cell r="AD281">
            <v>9937.8107423368565</v>
          </cell>
          <cell r="AE281">
            <v>1</v>
          </cell>
          <cell r="AF281">
            <v>3.1455799364675985E-4</v>
          </cell>
          <cell r="AG281">
            <v>9937.8107423368565</v>
          </cell>
          <cell r="AH281">
            <v>1</v>
          </cell>
          <cell r="AI281">
            <v>3.1455799364675985E-4</v>
          </cell>
          <cell r="AJ281">
            <v>9937.8107423368565</v>
          </cell>
          <cell r="AK281">
            <v>1</v>
          </cell>
          <cell r="AL281">
            <v>3.1455799364675985E-4</v>
          </cell>
          <cell r="AM281">
            <v>9937.8107423368565</v>
          </cell>
          <cell r="AN281">
            <v>1</v>
          </cell>
          <cell r="AO281">
            <v>3.1455799364675985E-4</v>
          </cell>
          <cell r="AP281">
            <v>9937.8107423368565</v>
          </cell>
          <cell r="AQ281">
            <v>1</v>
          </cell>
          <cell r="AR281">
            <v>3.1455799364675985E-4</v>
          </cell>
          <cell r="AS281">
            <v>9937.8107423368565</v>
          </cell>
          <cell r="AT281">
            <v>1</v>
          </cell>
          <cell r="AU281">
            <v>3.1455799364675985E-4</v>
          </cell>
          <cell r="AV281">
            <v>9937.8107423368565</v>
          </cell>
        </row>
        <row r="282">
          <cell r="B282">
            <v>18</v>
          </cell>
          <cell r="C282">
            <v>3.7621994790343078E-4</v>
          </cell>
          <cell r="D282">
            <v>0.65</v>
          </cell>
          <cell r="E282">
            <v>2.4454296613723E-4</v>
          </cell>
          <cell r="F282">
            <v>9934.6847245285062</v>
          </cell>
          <cell r="G282">
            <v>0.96499999999999997</v>
          </cell>
          <cell r="H282">
            <v>3.6305224972681068E-4</v>
          </cell>
          <cell r="I282">
            <v>9934.6847245285062</v>
          </cell>
          <cell r="J282">
            <v>0.9</v>
          </cell>
          <cell r="K282">
            <v>3.3859795311308769E-4</v>
          </cell>
          <cell r="L282">
            <v>9934.6847245285062</v>
          </cell>
          <cell r="M282">
            <v>0.92500000000000004</v>
          </cell>
          <cell r="N282">
            <v>3.480034518106735E-4</v>
          </cell>
          <cell r="O282">
            <v>9934.6847245285062</v>
          </cell>
          <cell r="P282">
            <v>0.62724999999999997</v>
          </cell>
          <cell r="Q282">
            <v>2.3598396232242695E-4</v>
          </cell>
          <cell r="R282">
            <v>9934.6847245285062</v>
          </cell>
          <cell r="S282">
            <v>0.58500000000000008</v>
          </cell>
          <cell r="T282">
            <v>2.2008866952350704E-4</v>
          </cell>
          <cell r="U282">
            <v>9934.6847245285062</v>
          </cell>
          <cell r="V282">
            <v>0.60125000000000006</v>
          </cell>
          <cell r="W282">
            <v>2.2620224367693779E-4</v>
          </cell>
          <cell r="X282">
            <v>9934.6847245285062</v>
          </cell>
          <cell r="Y282">
            <v>0.86849999999999994</v>
          </cell>
          <cell r="Z282">
            <v>3.2674702475412963E-4</v>
          </cell>
          <cell r="AA282">
            <v>9934.6847245285062</v>
          </cell>
          <cell r="AB282">
            <v>0.892625</v>
          </cell>
          <cell r="AC282">
            <v>3.3582333099729989E-4</v>
          </cell>
          <cell r="AD282">
            <v>9934.6847245285062</v>
          </cell>
          <cell r="AE282">
            <v>0.83250000000000002</v>
          </cell>
          <cell r="AF282">
            <v>3.1320310662960615E-4</v>
          </cell>
          <cell r="AG282">
            <v>9934.6847245285062</v>
          </cell>
          <cell r="AH282">
            <v>0.56452499999999994</v>
          </cell>
          <cell r="AI282">
            <v>2.1238556609018424E-4</v>
          </cell>
          <cell r="AJ282">
            <v>9934.6847245285062</v>
          </cell>
          <cell r="AK282">
            <v>0.58020625000000003</v>
          </cell>
          <cell r="AL282">
            <v>2.1828516514824496E-4</v>
          </cell>
          <cell r="AM282">
            <v>9934.6847245285062</v>
          </cell>
          <cell r="AN282">
            <v>0.54112500000000008</v>
          </cell>
          <cell r="AO282">
            <v>2.0358201930924401E-4</v>
          </cell>
          <cell r="AP282">
            <v>9934.6847245285062</v>
          </cell>
          <cell r="AQ282">
            <v>0.80336249999999998</v>
          </cell>
          <cell r="AR282">
            <v>3.0224099789756992E-4</v>
          </cell>
          <cell r="AS282">
            <v>9934.6847245285062</v>
          </cell>
          <cell r="AT282">
            <v>0.52218562499999999</v>
          </cell>
          <cell r="AU282">
            <v>1.9645664863342043E-4</v>
          </cell>
          <cell r="AV282">
            <v>9934.6847245285062</v>
          </cell>
        </row>
        <row r="283">
          <cell r="B283">
            <v>19</v>
          </cell>
          <cell r="C283">
            <v>4.7487586722374842E-4</v>
          </cell>
          <cell r="D283">
            <v>0.65343137254901962</v>
          </cell>
          <cell r="E283">
            <v>3.1029878971041992E-4</v>
          </cell>
          <cell r="F283">
            <v>9932.2552672583315</v>
          </cell>
          <cell r="G283">
            <v>0.96499999999999997</v>
          </cell>
          <cell r="H283">
            <v>4.5825521187091721E-4</v>
          </cell>
          <cell r="I283">
            <v>9931.0779148889396</v>
          </cell>
          <cell r="J283">
            <v>0.9</v>
          </cell>
          <cell r="K283">
            <v>4.273882805013736E-4</v>
          </cell>
          <cell r="L283">
            <v>9931.3208606159569</v>
          </cell>
          <cell r="M283">
            <v>0.92500000000000004</v>
          </cell>
          <cell r="N283">
            <v>4.3926017718196731E-4</v>
          </cell>
          <cell r="O283">
            <v>9931.2274199517196</v>
          </cell>
          <cell r="P283">
            <v>0.63056127450980393</v>
          </cell>
          <cell r="Q283">
            <v>2.9943833207055521E-4</v>
          </cell>
          <cell r="R283">
            <v>9932.3402982627886</v>
          </cell>
          <cell r="S283">
            <v>0.58808823529411769</v>
          </cell>
          <cell r="T283">
            <v>2.7926891073937795E-4</v>
          </cell>
          <cell r="U283">
            <v>9932.4982129853488</v>
          </cell>
          <cell r="V283">
            <v>0.6044240196078432</v>
          </cell>
          <cell r="W283">
            <v>2.8702638048213843E-4</v>
          </cell>
          <cell r="X283">
            <v>9932.437476553594</v>
          </cell>
          <cell r="Y283">
            <v>0.86849999999999994</v>
          </cell>
          <cell r="Z283">
            <v>4.1242969068382547E-4</v>
          </cell>
          <cell r="AA283">
            <v>9931.4385958528965</v>
          </cell>
          <cell r="AB283">
            <v>0.892625</v>
          </cell>
          <cell r="AC283">
            <v>4.2388607098059841E-4</v>
          </cell>
          <cell r="AD283">
            <v>9931.3484256119064</v>
          </cell>
          <cell r="AE283">
            <v>0.83250000000000002</v>
          </cell>
          <cell r="AF283">
            <v>3.9533415946377059E-4</v>
          </cell>
          <cell r="AG283">
            <v>9931.5731504093983</v>
          </cell>
          <cell r="AH283">
            <v>0.5675051470588236</v>
          </cell>
          <cell r="AI283">
            <v>2.6949449886349972E-4</v>
          </cell>
          <cell r="AJ283">
            <v>9932.5747408893603</v>
          </cell>
          <cell r="AK283">
            <v>0.58326917892156871</v>
          </cell>
          <cell r="AL283">
            <v>2.7698045716526362E-4</v>
          </cell>
          <cell r="AM283">
            <v>9932.5161302327178</v>
          </cell>
          <cell r="AN283">
            <v>0.54398161764705888</v>
          </cell>
          <cell r="AO283">
            <v>2.5832374243392459E-4</v>
          </cell>
          <cell r="AP283">
            <v>9932.662201351086</v>
          </cell>
          <cell r="AQ283">
            <v>0.80336249999999998</v>
          </cell>
          <cell r="AR283">
            <v>3.8149746388253857E-4</v>
          </cell>
          <cell r="AS283">
            <v>9931.6820555035665</v>
          </cell>
          <cell r="AT283">
            <v>0.52494226102941188</v>
          </cell>
          <cell r="AU283">
            <v>2.4928241144873725E-4</v>
          </cell>
          <cell r="AV283">
            <v>9932.7329896622959</v>
          </cell>
        </row>
        <row r="284">
          <cell r="B284">
            <v>20</v>
          </cell>
          <cell r="C284">
            <v>5.7079346556810034E-4</v>
          </cell>
          <cell r="D284">
            <v>0.65686274509803921</v>
          </cell>
          <cell r="E284">
            <v>3.7493296267708553E-4</v>
          </cell>
          <cell r="F284">
            <v>9929.1733004698053</v>
          </cell>
          <cell r="G284">
            <v>0.96499999999999997</v>
          </cell>
          <cell r="H284">
            <v>5.5081569427321679E-4</v>
          </cell>
          <cell r="I284">
            <v>9926.5269466749451</v>
          </cell>
          <cell r="J284">
            <v>0.9</v>
          </cell>
          <cell r="K284">
            <v>5.1371411901129037E-4</v>
          </cell>
          <cell r="L284">
            <v>9927.0763304702305</v>
          </cell>
          <cell r="M284">
            <v>0.92500000000000004</v>
          </cell>
          <cell r="N284">
            <v>5.2798395565049287E-4</v>
          </cell>
          <cell r="O284">
            <v>9926.8650272355972</v>
          </cell>
          <cell r="P284">
            <v>0.63387254901960777</v>
          </cell>
          <cell r="Q284">
            <v>3.6181030898338749E-4</v>
          </cell>
          <cell r="R284">
            <v>9929.36617485032</v>
          </cell>
          <cell r="S284">
            <v>0.5911764705882353</v>
          </cell>
          <cell r="T284">
            <v>3.3743966640937699E-4</v>
          </cell>
          <cell r="U284">
            <v>9929.724375028487</v>
          </cell>
          <cell r="V284">
            <v>0.60759803921568634</v>
          </cell>
          <cell r="W284">
            <v>3.4681299047630416E-4</v>
          </cell>
          <cell r="X284">
            <v>9929.5866049753331</v>
          </cell>
          <cell r="Y284">
            <v>0.86849999999999994</v>
          </cell>
          <cell r="Z284">
            <v>4.9573412484589508E-4</v>
          </cell>
          <cell r="AA284">
            <v>9927.3425757047644</v>
          </cell>
          <cell r="AB284">
            <v>0.892625</v>
          </cell>
          <cell r="AC284">
            <v>5.0950451720272556E-4</v>
          </cell>
          <cell r="AD284">
            <v>9927.1386653482332</v>
          </cell>
          <cell r="AE284">
            <v>0.83250000000000002</v>
          </cell>
          <cell r="AF284">
            <v>4.7518556008544356E-4</v>
          </cell>
          <cell r="AG284">
            <v>9927.6468602858276</v>
          </cell>
          <cell r="AH284">
            <v>0.57048529411764703</v>
          </cell>
          <cell r="AI284">
            <v>3.2562927808504877E-4</v>
          </cell>
          <cell r="AJ284">
            <v>9929.8979666371397</v>
          </cell>
          <cell r="AK284">
            <v>0.58633210784313716</v>
          </cell>
          <cell r="AL284">
            <v>3.346745358096334E-4</v>
          </cell>
          <cell r="AM284">
            <v>9929.765017374164</v>
          </cell>
          <cell r="AN284">
            <v>0.54683823529411768</v>
          </cell>
          <cell r="AO284">
            <v>3.121316914286737E-4</v>
          </cell>
          <cell r="AP284">
            <v>9930.0963588789</v>
          </cell>
          <cell r="AQ284">
            <v>0.80336249999999998</v>
          </cell>
          <cell r="AR284">
            <v>4.5855406548245302E-4</v>
          </cell>
          <cell r="AS284">
            <v>9927.8931439873049</v>
          </cell>
          <cell r="AT284">
            <v>0.52769889705882356</v>
          </cell>
          <cell r="AU284">
            <v>3.0120708222867011E-4</v>
          </cell>
          <cell r="AV284">
            <v>9930.2569340303562</v>
          </cell>
        </row>
        <row r="285">
          <cell r="B285">
            <v>21</v>
          </cell>
          <cell r="C285">
            <v>6.761282277517296E-4</v>
          </cell>
          <cell r="D285">
            <v>0.66029411764705881</v>
          </cell>
          <cell r="E285">
            <v>4.4644349155959791E-4</v>
          </cell>
          <cell r="F285">
            <v>9925.4505261073264</v>
          </cell>
          <cell r="G285">
            <v>0.96499999999999997</v>
          </cell>
          <cell r="H285">
            <v>6.5246373978041904E-4</v>
          </cell>
          <cell r="I285">
            <v>9921.0592598430903</v>
          </cell>
          <cell r="J285">
            <v>0.9</v>
          </cell>
          <cell r="K285">
            <v>6.0851540497655664E-4</v>
          </cell>
          <cell r="L285">
            <v>9921.9766511987655</v>
          </cell>
          <cell r="M285">
            <v>0.92500000000000004</v>
          </cell>
          <cell r="N285">
            <v>6.2541861067034988E-4</v>
          </cell>
          <cell r="O285">
            <v>9921.6238017713094</v>
          </cell>
          <cell r="P285">
            <v>0.63718382352941172</v>
          </cell>
          <cell r="Q285">
            <v>4.3081796935501195E-4</v>
          </cell>
          <cell r="R285">
            <v>9925.7736278065877</v>
          </cell>
          <cell r="S285">
            <v>0.59426470588235292</v>
          </cell>
          <cell r="T285">
            <v>4.0179914240363814E-4</v>
          </cell>
          <cell r="U285">
            <v>9926.3736921478394</v>
          </cell>
          <cell r="V285">
            <v>0.61077205882352947</v>
          </cell>
          <cell r="W285">
            <v>4.1296022969262812E-4</v>
          </cell>
          <cell r="X285">
            <v>9926.1428953506675</v>
          </cell>
          <cell r="Y285">
            <v>0.86849999999999994</v>
          </cell>
          <cell r="Z285">
            <v>5.8721736580237712E-4</v>
          </cell>
          <cell r="AA285">
            <v>9922.4212532209513</v>
          </cell>
          <cell r="AB285">
            <v>0.892625</v>
          </cell>
          <cell r="AC285">
            <v>6.0352895929688768E-4</v>
          </cell>
          <cell r="AD285">
            <v>9922.08074335534</v>
          </cell>
          <cell r="AE285">
            <v>0.83250000000000002</v>
          </cell>
          <cell r="AF285">
            <v>5.6287674960331488E-4</v>
          </cell>
          <cell r="AG285">
            <v>9922.9293858521924</v>
          </cell>
          <cell r="AH285">
            <v>0.57346544117647058</v>
          </cell>
          <cell r="AI285">
            <v>3.8773617241951081E-4</v>
          </cell>
          <cell r="AJ285">
            <v>9926.6645011308065</v>
          </cell>
          <cell r="AK285">
            <v>0.58939503676470584</v>
          </cell>
          <cell r="AL285">
            <v>3.9850662165338607E-4</v>
          </cell>
          <cell r="AM285">
            <v>9926.4417778762763</v>
          </cell>
          <cell r="AN285">
            <v>0.54969485294117648</v>
          </cell>
          <cell r="AO285">
            <v>3.7166420672336527E-4</v>
          </cell>
          <cell r="AP285">
            <v>9926.9968611063541</v>
          </cell>
          <cell r="AQ285">
            <v>0.80336249999999998</v>
          </cell>
          <cell r="AR285">
            <v>5.4317606336719889E-4</v>
          </cell>
          <cell r="AS285">
            <v>9923.3406682244549</v>
          </cell>
          <cell r="AT285">
            <v>0.53045553308823534</v>
          </cell>
          <cell r="AU285">
            <v>3.5865595948804754E-4</v>
          </cell>
          <cell r="AV285">
            <v>9927.2658703134748</v>
          </cell>
        </row>
        <row r="286">
          <cell r="B286">
            <v>22</v>
          </cell>
          <cell r="C286">
            <v>7.7322468203414225E-4</v>
          </cell>
          <cell r="D286">
            <v>0.6637254901960784</v>
          </cell>
          <cell r="E286">
            <v>5.1320893111481798E-4</v>
          </cell>
          <cell r="F286">
            <v>9921.0193733191481</v>
          </cell>
          <cell r="G286">
            <v>0.96499999999999997</v>
          </cell>
          <cell r="H286">
            <v>7.4616181816294729E-4</v>
          </cell>
          <cell r="I286">
            <v>9914.5861284158291</v>
          </cell>
          <cell r="J286">
            <v>0.9</v>
          </cell>
          <cell r="K286">
            <v>6.9590221383072806E-4</v>
          </cell>
          <cell r="L286">
            <v>9915.9389755586944</v>
          </cell>
          <cell r="M286">
            <v>0.92500000000000004</v>
          </cell>
          <cell r="N286">
            <v>7.1523283088158163E-4</v>
          </cell>
          <cell r="O286">
            <v>9915.4186335976119</v>
          </cell>
          <cell r="P286">
            <v>0.64049509803921567</v>
          </cell>
          <cell r="Q286">
            <v>4.9524661852579934E-4</v>
          </cell>
          <cell r="R286">
            <v>9921.4974261679799</v>
          </cell>
          <cell r="S286">
            <v>0.59735294117647053</v>
          </cell>
          <cell r="T286">
            <v>4.6188803800333608E-4</v>
          </cell>
          <cell r="U286">
            <v>9922.3852837111554</v>
          </cell>
          <cell r="V286">
            <v>0.6139460784313725</v>
          </cell>
          <cell r="W286">
            <v>4.7471826128120658E-4</v>
          </cell>
          <cell r="X286">
            <v>9922.0437931006418</v>
          </cell>
          <cell r="Y286">
            <v>0.86849999999999994</v>
          </cell>
          <cell r="Z286">
            <v>6.7154563634665252E-4</v>
          </cell>
          <cell r="AA286">
            <v>9916.5946351502535</v>
          </cell>
          <cell r="AB286">
            <v>0.892625</v>
          </cell>
          <cell r="AC286">
            <v>6.9019968180072618E-4</v>
          </cell>
          <cell r="AD286">
            <v>9916.0924802902427</v>
          </cell>
          <cell r="AE286">
            <v>0.83250000000000002</v>
          </cell>
          <cell r="AF286">
            <v>6.4370954779342348E-4</v>
          </cell>
          <cell r="AG286">
            <v>9917.34399961294</v>
          </cell>
          <cell r="AH286">
            <v>0.57644558823529413</v>
          </cell>
          <cell r="AI286">
            <v>4.4572195667321937E-4</v>
          </cell>
          <cell r="AJ286">
            <v>9922.8155742322451</v>
          </cell>
          <cell r="AK286">
            <v>0.59245796568627451</v>
          </cell>
          <cell r="AL286">
            <v>4.5810312213636435E-4</v>
          </cell>
          <cell r="AM286">
            <v>9922.4860250983347</v>
          </cell>
          <cell r="AN286">
            <v>0.55255147058823528</v>
          </cell>
          <cell r="AO286">
            <v>4.2724643515308592E-4</v>
          </cell>
          <cell r="AP286">
            <v>9923.3073516928253</v>
          </cell>
          <cell r="AQ286">
            <v>0.80336249999999998</v>
          </cell>
          <cell r="AR286">
            <v>6.2117971362065359E-4</v>
          </cell>
          <cell r="AS286">
            <v>9917.9505471048378</v>
          </cell>
          <cell r="AT286">
            <v>0.53321216911764713</v>
          </cell>
          <cell r="AU286">
            <v>4.1229280992272798E-4</v>
          </cell>
          <cell r="AV286">
            <v>9923.7053972476642</v>
          </cell>
        </row>
        <row r="287">
          <cell r="B287">
            <v>23</v>
          </cell>
          <cell r="C287">
            <v>8.6797902133963628E-4</v>
          </cell>
          <cell r="D287">
            <v>0.667156862745098</v>
          </cell>
          <cell r="E287">
            <v>5.7907816080551226E-4</v>
          </cell>
          <cell r="F287">
            <v>9915.9278175709969</v>
          </cell>
          <cell r="G287">
            <v>0.96499999999999997</v>
          </cell>
          <cell r="H287">
            <v>8.3759975559274903E-4</v>
          </cell>
          <cell r="I287">
            <v>9907.1882428039171</v>
          </cell>
          <cell r="J287">
            <v>0.9</v>
          </cell>
          <cell r="K287">
            <v>7.8118111920567272E-4</v>
          </cell>
          <cell r="L287">
            <v>9909.038451673392</v>
          </cell>
          <cell r="M287">
            <v>0.92500000000000004</v>
          </cell>
          <cell r="N287">
            <v>8.0288059473916358E-4</v>
          </cell>
          <cell r="O287">
            <v>9908.3268006589278</v>
          </cell>
          <cell r="P287">
            <v>0.64380637254901951</v>
          </cell>
          <cell r="Q287">
            <v>5.5881042517731921E-4</v>
          </cell>
          <cell r="R287">
            <v>9916.5838381169578</v>
          </cell>
          <cell r="S287">
            <v>0.60044117647058826</v>
          </cell>
          <cell r="T287">
            <v>5.2117034472496109E-4</v>
          </cell>
          <cell r="U287">
            <v>9917.8022526401492</v>
          </cell>
          <cell r="V287">
            <v>0.61712009803921564</v>
          </cell>
          <cell r="W287">
            <v>5.3564729874509874E-4</v>
          </cell>
          <cell r="X287">
            <v>9917.3336177228248</v>
          </cell>
          <cell r="Y287">
            <v>0.86849999999999994</v>
          </cell>
          <cell r="Z287">
            <v>7.5383978003347408E-4</v>
          </cell>
          <cell r="AA287">
            <v>9909.9351892956001</v>
          </cell>
          <cell r="AB287">
            <v>0.892625</v>
          </cell>
          <cell r="AC287">
            <v>7.7477977392329282E-4</v>
          </cell>
          <cell r="AD287">
            <v>9909.2483964156399</v>
          </cell>
          <cell r="AE287">
            <v>0.83250000000000002</v>
          </cell>
          <cell r="AF287">
            <v>7.2259253526524726E-4</v>
          </cell>
          <cell r="AG287">
            <v>9910.9601105916372</v>
          </cell>
          <cell r="AH287">
            <v>0.57942573529411756</v>
          </cell>
          <cell r="AI287">
            <v>5.0292938265958733E-4</v>
          </cell>
          <cell r="AJ287">
            <v>9918.3927574587906</v>
          </cell>
          <cell r="AK287">
            <v>0.59552089460784308</v>
          </cell>
          <cell r="AL287">
            <v>5.1689964328902028E-4</v>
          </cell>
          <cell r="AM287">
            <v>9917.9405032708837</v>
          </cell>
          <cell r="AN287">
            <v>0.5554080882352942</v>
          </cell>
          <cell r="AO287">
            <v>4.8208256887058903E-4</v>
          </cell>
          <cell r="AP287">
            <v>9919.0676540018849</v>
          </cell>
          <cell r="AQ287">
            <v>0.80336249999999998</v>
          </cell>
          <cell r="AR287">
            <v>6.9730179653096358E-4</v>
          </cell>
          <cell r="AS287">
            <v>9911.7897174242844</v>
          </cell>
          <cell r="AT287">
            <v>0.5359688051470588</v>
          </cell>
          <cell r="AU287">
            <v>4.6520967896011834E-4</v>
          </cell>
          <cell r="AV287">
            <v>9919.6139248645868</v>
          </cell>
        </row>
        <row r="288">
          <cell r="B288">
            <v>24</v>
          </cell>
          <cell r="C288">
            <v>9.3712576898338307E-4</v>
          </cell>
          <cell r="D288">
            <v>0.6705882352941176</v>
          </cell>
          <cell r="E288">
            <v>6.2842551567120978E-4</v>
          </cell>
          <cell r="F288">
            <v>9910.1857203277177</v>
          </cell>
          <cell r="G288">
            <v>0.96499999999999997</v>
          </cell>
          <cell r="H288">
            <v>9.0432636706896464E-4</v>
          </cell>
          <cell r="I288">
            <v>9898.8899843531326</v>
          </cell>
          <cell r="J288">
            <v>0.9</v>
          </cell>
          <cell r="K288">
            <v>8.4341319208504481E-4</v>
          </cell>
          <cell r="L288">
            <v>9901.2976979254618</v>
          </cell>
          <cell r="M288">
            <v>0.92500000000000004</v>
          </cell>
          <cell r="N288">
            <v>8.6684133630962937E-4</v>
          </cell>
          <cell r="O288">
            <v>9900.371597344345</v>
          </cell>
          <cell r="P288">
            <v>0.64711764705882346</v>
          </cell>
          <cell r="Q288">
            <v>6.0643062262271741E-4</v>
          </cell>
          <cell r="R288">
            <v>9911.0423476860724</v>
          </cell>
          <cell r="S288">
            <v>0.60352941176470587</v>
          </cell>
          <cell r="T288">
            <v>5.6558296410408879E-4</v>
          </cell>
          <cell r="U288">
            <v>9912.6333882212257</v>
          </cell>
          <cell r="V288">
            <v>0.62029411764705877</v>
          </cell>
          <cell r="W288">
            <v>5.8129360199586904E-4</v>
          </cell>
          <cell r="X288">
            <v>9912.0214247597378</v>
          </cell>
          <cell r="Y288">
            <v>0.86849999999999994</v>
          </cell>
          <cell r="Z288">
            <v>8.1389373036206813E-4</v>
          </cell>
          <cell r="AA288">
            <v>9902.4646859323548</v>
          </cell>
          <cell r="AB288">
            <v>0.892625</v>
          </cell>
          <cell r="AC288">
            <v>8.3650188953879236E-4</v>
          </cell>
          <cell r="AD288">
            <v>9901.5709111833148</v>
          </cell>
          <cell r="AE288">
            <v>0.83250000000000002</v>
          </cell>
          <cell r="AF288">
            <v>7.8015720267866646E-4</v>
          </cell>
          <cell r="AG288">
            <v>9903.7985247984107</v>
          </cell>
          <cell r="AH288">
            <v>0.58240588235294111</v>
          </cell>
          <cell r="AI288">
            <v>5.4578756036044571E-4</v>
          </cell>
          <cell r="AJ288">
            <v>9913.4045063123067</v>
          </cell>
          <cell r="AK288">
            <v>0.59858382352941175</v>
          </cell>
          <cell r="AL288">
            <v>5.6094832592601363E-4</v>
          </cell>
          <cell r="AM288">
            <v>9912.8139233625807</v>
          </cell>
          <cell r="AN288">
            <v>0.558264705882353</v>
          </cell>
          <cell r="AO288">
            <v>5.2316424179628222E-4</v>
          </cell>
          <cell r="AP288">
            <v>9914.2858443864425</v>
          </cell>
          <cell r="AQ288">
            <v>0.80336249999999998</v>
          </cell>
          <cell r="AR288">
            <v>7.5285170058491302E-4</v>
          </cell>
          <cell r="AS288">
            <v>9904.8782086474876</v>
          </cell>
          <cell r="AT288">
            <v>0.53872544117647059</v>
          </cell>
          <cell r="AU288">
            <v>5.048534933334123E-4</v>
          </cell>
          <cell r="AV288">
            <v>9914.9992244551922</v>
          </cell>
        </row>
        <row r="289">
          <cell r="B289">
            <v>25</v>
          </cell>
          <cell r="C289">
            <v>1.0080822904205797E-3</v>
          </cell>
          <cell r="D289">
            <v>0.67401960784313719</v>
          </cell>
          <cell r="E289">
            <v>6.7946723006289073E-4</v>
          </cell>
          <cell r="F289">
            <v>9903.9579067560226</v>
          </cell>
          <cell r="G289">
            <v>0.96499999999999997</v>
          </cell>
          <cell r="H289">
            <v>9.7279941025585944E-4</v>
          </cell>
          <cell r="I289">
            <v>9889.938157135568</v>
          </cell>
          <cell r="J289">
            <v>0.9</v>
          </cell>
          <cell r="K289">
            <v>9.0727406137852175E-4</v>
          </cell>
          <cell r="L289">
            <v>9892.9468128282697</v>
          </cell>
          <cell r="M289">
            <v>0.92500000000000004</v>
          </cell>
          <cell r="N289">
            <v>9.3247611863903632E-4</v>
          </cell>
          <cell r="O289">
            <v>9891.7895459989413</v>
          </cell>
          <cell r="P289">
            <v>0.65042892156862742</v>
          </cell>
          <cell r="Q289">
            <v>6.5568587701068958E-4</v>
          </cell>
          <cell r="R289">
            <v>9905.0319881043251</v>
          </cell>
          <cell r="S289">
            <v>0.60661764705882348</v>
          </cell>
          <cell r="T289">
            <v>6.1152050705660162E-4</v>
          </cell>
          <cell r="U289">
            <v>9907.0269716474377</v>
          </cell>
          <cell r="V289">
            <v>0.62346813725490191</v>
          </cell>
          <cell r="W289">
            <v>6.285071878081739E-4</v>
          </cell>
          <cell r="X289">
            <v>9906.2596301226786</v>
          </cell>
          <cell r="Y289">
            <v>0.86849999999999994</v>
          </cell>
          <cell r="Z289">
            <v>8.755194692302734E-4</v>
          </cell>
          <cell r="AA289">
            <v>9894.4051320093422</v>
          </cell>
          <cell r="AB289">
            <v>0.892625</v>
          </cell>
          <cell r="AC289">
            <v>8.9983945448667002E-4</v>
          </cell>
          <cell r="AD289">
            <v>9893.2882284067073</v>
          </cell>
          <cell r="AE289">
            <v>0.83250000000000002</v>
          </cell>
          <cell r="AF289">
            <v>8.3922850677513262E-4</v>
          </cell>
          <cell r="AG289">
            <v>9896.0720050454111</v>
          </cell>
          <cell r="AH289">
            <v>0.58538602941176465</v>
          </cell>
          <cell r="AI289">
            <v>5.9011728930962056E-4</v>
          </cell>
          <cell r="AJ289">
            <v>9907.9938934519396</v>
          </cell>
          <cell r="AK289">
            <v>0.60164675245098043</v>
          </cell>
          <cell r="AL289">
            <v>6.0650943623488792E-4</v>
          </cell>
          <cell r="AM289">
            <v>9907.2533469870541</v>
          </cell>
          <cell r="AN289">
            <v>0.5611213235294118</v>
          </cell>
          <cell r="AO289">
            <v>5.6565646902735655E-4</v>
          </cell>
          <cell r="AP289">
            <v>9909.0990445497118</v>
          </cell>
          <cell r="AQ289">
            <v>0.80336249999999998</v>
          </cell>
          <cell r="AR289">
            <v>8.09855509038003E-4</v>
          </cell>
          <cell r="AS289">
            <v>9897.4213042440206</v>
          </cell>
          <cell r="AT289">
            <v>0.54148207720588237</v>
          </cell>
          <cell r="AU289">
            <v>5.4585849261139913E-4</v>
          </cell>
          <cell r="AV289">
            <v>9909.9936024603285</v>
          </cell>
        </row>
        <row r="290">
          <cell r="B290">
            <v>26</v>
          </cell>
          <cell r="C290">
            <v>1.0948442746335323E-3</v>
          </cell>
          <cell r="D290">
            <v>0.67745098039215679</v>
          </cell>
          <cell r="E290">
            <v>7.4170332722722613E-4</v>
          </cell>
          <cell r="F290">
            <v>9897.2284919104604</v>
          </cell>
          <cell r="G290">
            <v>0.96499999999999997</v>
          </cell>
          <cell r="H290">
            <v>1.0565247250213586E-3</v>
          </cell>
          <cell r="I290">
            <v>9880.3172311288399</v>
          </cell>
          <cell r="J290">
            <v>0.9</v>
          </cell>
          <cell r="K290">
            <v>9.8535984717017916E-4</v>
          </cell>
          <cell r="L290">
            <v>9883.9711987943938</v>
          </cell>
          <cell r="M290">
            <v>0.92500000000000004</v>
          </cell>
          <cell r="N290">
            <v>1.0127309540360174E-3</v>
          </cell>
          <cell r="O290">
            <v>9882.565688476694</v>
          </cell>
          <cell r="P290">
            <v>0.65374019607843126</v>
          </cell>
          <cell r="Q290">
            <v>7.1574371077427323E-4</v>
          </cell>
          <cell r="R290">
            <v>9898.5373985183851</v>
          </cell>
          <cell r="S290">
            <v>0.6097058823529411</v>
          </cell>
          <cell r="T290">
            <v>6.6753299450450357E-4</v>
          </cell>
          <cell r="U290">
            <v>9900.9686214903122</v>
          </cell>
          <cell r="V290">
            <v>0.62664215686274505</v>
          </cell>
          <cell r="W290">
            <v>6.8607557768518427E-4</v>
          </cell>
          <cell r="X290">
            <v>9900.0334747408524</v>
          </cell>
          <cell r="Y290">
            <v>0.86849999999999994</v>
          </cell>
          <cell r="Z290">
            <v>9.5087225251922272E-4</v>
          </cell>
          <cell r="AA290">
            <v>9885.7423876798166</v>
          </cell>
          <cell r="AB290">
            <v>0.892625</v>
          </cell>
          <cell r="AC290">
            <v>9.7728537064475669E-4</v>
          </cell>
          <cell r="AD290">
            <v>9884.3858573241778</v>
          </cell>
          <cell r="AE290">
            <v>0.83250000000000002</v>
          </cell>
          <cell r="AF290">
            <v>9.1145785863241567E-4</v>
          </cell>
          <cell r="AG290">
            <v>9887.7669393136784</v>
          </cell>
          <cell r="AH290">
            <v>0.5883661764705882</v>
          </cell>
          <cell r="AI290">
            <v>6.4416933969684595E-4</v>
          </cell>
          <cell r="AJ290">
            <v>9902.1470149530396</v>
          </cell>
          <cell r="AK290">
            <v>0.60470968137254899</v>
          </cell>
          <cell r="AL290">
            <v>6.6206293246620282E-4</v>
          </cell>
          <cell r="AM290">
            <v>9901.244504344937</v>
          </cell>
          <cell r="AN290">
            <v>0.56397794117647049</v>
          </cell>
          <cell r="AO290">
            <v>6.1746801991666579E-4</v>
          </cell>
          <cell r="AP290">
            <v>9903.4938985729295</v>
          </cell>
          <cell r="AQ290">
            <v>0.80336249999999998</v>
          </cell>
          <cell r="AR290">
            <v>8.7955683358028106E-4</v>
          </cell>
          <cell r="AS290">
            <v>9889.405823075509</v>
          </cell>
          <cell r="AT290">
            <v>0.54423871323529416</v>
          </cell>
          <cell r="AU290">
            <v>5.9585663921958262E-4</v>
          </cell>
          <cell r="AV290">
            <v>9904.5841482907017</v>
          </cell>
        </row>
        <row r="291">
          <cell r="B291">
            <v>27</v>
          </cell>
          <cell r="C291">
            <v>1.1192243725827444E-3</v>
          </cell>
          <cell r="D291">
            <v>0.68088235294117638</v>
          </cell>
          <cell r="E291">
            <v>7.6206012427325093E-4</v>
          </cell>
          <cell r="F291">
            <v>9889.8876846076819</v>
          </cell>
          <cell r="G291">
            <v>0.96499999999999997</v>
          </cell>
          <cell r="H291">
            <v>1.0800515195423484E-3</v>
          </cell>
          <cell r="I291">
            <v>9869.878431683097</v>
          </cell>
          <cell r="J291">
            <v>0.9</v>
          </cell>
          <cell r="K291">
            <v>1.0073019353244699E-3</v>
          </cell>
          <cell r="L291">
            <v>9874.2319304445155</v>
          </cell>
          <cell r="M291">
            <v>0.92500000000000004</v>
          </cell>
          <cell r="N291">
            <v>1.0352825446390387E-3</v>
          </cell>
          <cell r="O291">
            <v>9872.5573082986793</v>
          </cell>
          <cell r="P291">
            <v>0.65705147058823521</v>
          </cell>
          <cell r="Q291">
            <v>7.3538801992368706E-4</v>
          </cell>
          <cell r="R291">
            <v>9891.4525826295303</v>
          </cell>
          <cell r="S291">
            <v>0.61279411764705871</v>
          </cell>
          <cell r="T291">
            <v>6.8585411184592581E-4</v>
          </cell>
          <cell r="U291">
            <v>9894.3593982579132</v>
          </cell>
          <cell r="V291">
            <v>0.62981617647058818</v>
          </cell>
          <cell r="W291">
            <v>7.0490561495275715E-4</v>
          </cell>
          <cell r="X291">
            <v>9893.2413035555674</v>
          </cell>
          <cell r="Y291">
            <v>0.86849999999999994</v>
          </cell>
          <cell r="Z291">
            <v>9.7204636758811344E-4</v>
          </cell>
          <cell r="AA291">
            <v>9876.3423095478192</v>
          </cell>
          <cell r="AB291">
            <v>0.892625</v>
          </cell>
          <cell r="AC291">
            <v>9.9904765557667224E-4</v>
          </cell>
          <cell r="AD291">
            <v>9874.7259916280073</v>
          </cell>
          <cell r="AE291">
            <v>0.83250000000000002</v>
          </cell>
          <cell r="AF291">
            <v>9.3175429017513481E-4</v>
          </cell>
          <cell r="AG291">
            <v>9878.7546564325148</v>
          </cell>
          <cell r="AH291">
            <v>0.59134632352941174</v>
          </cell>
          <cell r="AI291">
            <v>6.6184921793131844E-4</v>
          </cell>
          <cell r="AJ291">
            <v>9895.7683554488358</v>
          </cell>
          <cell r="AK291">
            <v>0.60777261029411755</v>
          </cell>
          <cell r="AL291">
            <v>6.8023391842941057E-4</v>
          </cell>
          <cell r="AM291">
            <v>9894.6892573733257</v>
          </cell>
          <cell r="AN291">
            <v>0.56683455882352929</v>
          </cell>
          <cell r="AO291">
            <v>6.3441505345748132E-4</v>
          </cell>
          <cell r="AP291">
            <v>9897.3788078051202</v>
          </cell>
          <cell r="AQ291">
            <v>0.80336249999999998</v>
          </cell>
          <cell r="AR291">
            <v>8.9914289001900502E-4</v>
          </cell>
          <cell r="AS291">
            <v>9880.7075286037743</v>
          </cell>
          <cell r="AT291">
            <v>0.54699534926470594</v>
          </cell>
          <cell r="AU291">
            <v>6.1221052658646971E-4</v>
          </cell>
          <cell r="AV291">
            <v>9898.6824360672344</v>
          </cell>
        </row>
        <row r="292">
          <cell r="B292">
            <v>28</v>
          </cell>
          <cell r="C292">
            <v>1.1481768215479669E-3</v>
          </cell>
          <cell r="D292">
            <v>0.68431372549019598</v>
          </cell>
          <cell r="E292">
            <v>7.8571315827498118E-4</v>
          </cell>
          <cell r="F292">
            <v>9882.3509955697009</v>
          </cell>
          <cell r="G292">
            <v>0.96499999999999997</v>
          </cell>
          <cell r="H292">
            <v>1.107990632793788E-3</v>
          </cell>
          <cell r="I292">
            <v>9859.2184544852589</v>
          </cell>
          <cell r="J292">
            <v>0.9</v>
          </cell>
          <cell r="K292">
            <v>1.0333591393931702E-3</v>
          </cell>
          <cell r="L292">
            <v>9864.2855975111361</v>
          </cell>
          <cell r="M292">
            <v>0.92500000000000004</v>
          </cell>
          <cell r="N292">
            <v>1.0620635599318693E-3</v>
          </cell>
          <cell r="O292">
            <v>9862.33642204645</v>
          </cell>
          <cell r="P292">
            <v>0.66036274509803905</v>
          </cell>
          <cell r="Q292">
            <v>7.5821319773535672E-4</v>
          </cell>
          <cell r="R292">
            <v>9884.1785269006214</v>
          </cell>
          <cell r="S292">
            <v>0.61588235294117644</v>
          </cell>
          <cell r="T292">
            <v>7.0714184244748308E-4</v>
          </cell>
          <cell r="U292">
            <v>9887.5733111805366</v>
          </cell>
          <cell r="V292">
            <v>0.63299019607843132</v>
          </cell>
          <cell r="W292">
            <v>7.2678467140435763E-4</v>
          </cell>
          <cell r="X292">
            <v>9886.2675022106087</v>
          </cell>
          <cell r="Y292">
            <v>0.86849999999999994</v>
          </cell>
          <cell r="Z292">
            <v>9.9719156951440929E-4</v>
          </cell>
          <cell r="AA292">
            <v>9866.7420468807668</v>
          </cell>
          <cell r="AB292">
            <v>0.892625</v>
          </cell>
          <cell r="AC292">
            <v>1.0248913353342541E-3</v>
          </cell>
          <cell r="AD292">
            <v>9864.8606697766099</v>
          </cell>
          <cell r="AE292">
            <v>0.83250000000000002</v>
          </cell>
          <cell r="AF292">
            <v>9.5585720393868252E-4</v>
          </cell>
          <cell r="AG292">
            <v>9869.5500843997961</v>
          </cell>
          <cell r="AH292">
            <v>0.59432647058823518</v>
          </cell>
          <cell r="AI292">
            <v>6.8239187796182116E-4</v>
          </cell>
          <cell r="AJ292">
            <v>9889.2188489019518</v>
          </cell>
          <cell r="AK292">
            <v>0.61083553921568612</v>
          </cell>
          <cell r="AL292">
            <v>7.0134720790520494E-4</v>
          </cell>
          <cell r="AM292">
            <v>9887.9585541281413</v>
          </cell>
          <cell r="AN292">
            <v>0.5696911764705882</v>
          </cell>
          <cell r="AO292">
            <v>6.5410620426392186E-4</v>
          </cell>
          <cell r="AP292">
            <v>9891.0997616996774</v>
          </cell>
          <cell r="AQ292">
            <v>0.80336249999999998</v>
          </cell>
          <cell r="AR292">
            <v>9.2240220180082855E-4</v>
          </cell>
          <cell r="AS292">
            <v>9871.8233606810736</v>
          </cell>
          <cell r="AT292">
            <v>0.54975198529411762</v>
          </cell>
          <cell r="AU292">
            <v>6.3121248711468466E-4</v>
          </cell>
          <cell r="AV292">
            <v>9892.6223584805375</v>
          </cell>
        </row>
        <row r="293">
          <cell r="B293">
            <v>29</v>
          </cell>
          <cell r="C293">
            <v>1.1794276933899872E-3</v>
          </cell>
          <cell r="D293">
            <v>0.68774509803921557</v>
          </cell>
          <cell r="E293">
            <v>8.1114561462066262E-4</v>
          </cell>
          <cell r="F293">
            <v>9874.5863023577895</v>
          </cell>
          <cell r="G293">
            <v>0.96499999999999997</v>
          </cell>
          <cell r="H293">
            <v>1.1381477241213375E-3</v>
          </cell>
          <cell r="I293">
            <v>9848.294532791022</v>
          </cell>
          <cell r="J293">
            <v>0.9</v>
          </cell>
          <cell r="K293">
            <v>1.0614849240509884E-3</v>
          </cell>
          <cell r="L293">
            <v>9854.0922478353641</v>
          </cell>
          <cell r="M293">
            <v>0.92500000000000004</v>
          </cell>
          <cell r="N293">
            <v>1.0909706163857382E-3</v>
          </cell>
          <cell r="O293">
            <v>9851.8619939168057</v>
          </cell>
          <cell r="P293">
            <v>0.663674019607843</v>
          </cell>
          <cell r="Q293">
            <v>7.8275551810893943E-4</v>
          </cell>
          <cell r="R293">
            <v>9876.6842122927519</v>
          </cell>
          <cell r="S293">
            <v>0.61897058823529405</v>
          </cell>
          <cell r="T293">
            <v>7.3003105315859636E-4</v>
          </cell>
          <cell r="U293">
            <v>9880.5813943719331</v>
          </cell>
          <cell r="V293">
            <v>0.63616421568627446</v>
          </cell>
          <cell r="W293">
            <v>7.5030969352411303E-4</v>
          </cell>
          <cell r="X293">
            <v>9879.0823145325976</v>
          </cell>
          <cell r="Y293">
            <v>0.86849999999999994</v>
          </cell>
          <cell r="Z293">
            <v>1.0243329517092038E-3</v>
          </cell>
          <cell r="AA293">
            <v>9856.9030148930433</v>
          </cell>
          <cell r="AB293">
            <v>0.892625</v>
          </cell>
          <cell r="AC293">
            <v>1.0527866448122372E-3</v>
          </cell>
          <cell r="AD293">
            <v>9854.7502595518763</v>
          </cell>
          <cell r="AE293">
            <v>0.83250000000000002</v>
          </cell>
          <cell r="AF293">
            <v>9.818735547471643E-4</v>
          </cell>
          <cell r="AG293">
            <v>9860.1162038519888</v>
          </cell>
          <cell r="AH293">
            <v>0.59730661764705872</v>
          </cell>
          <cell r="AI293">
            <v>7.0447996629804553E-4</v>
          </cell>
          <cell r="AJ293">
            <v>9882.4705262800744</v>
          </cell>
          <cell r="AK293">
            <v>0.61389846813725479</v>
          </cell>
          <cell r="AL293">
            <v>7.24048854250769E-4</v>
          </cell>
          <cell r="AM293">
            <v>9881.0236620043215</v>
          </cell>
          <cell r="AN293">
            <v>0.572547794117647</v>
          </cell>
          <cell r="AO293">
            <v>6.7527872417170163E-4</v>
          </cell>
          <cell r="AP293">
            <v>9884.6299319785576</v>
          </cell>
          <cell r="AQ293">
            <v>0.80336249999999998</v>
          </cell>
          <cell r="AR293">
            <v>9.4750798033101352E-4</v>
          </cell>
          <cell r="AS293">
            <v>9862.7175690773929</v>
          </cell>
          <cell r="AT293">
            <v>0.55250862132352929</v>
          </cell>
          <cell r="AU293">
            <v>6.5164396882569202E-4</v>
          </cell>
          <cell r="AV293">
            <v>9886.3780117175538</v>
          </cell>
        </row>
        <row r="294">
          <cell r="B294">
            <v>30</v>
          </cell>
          <cell r="C294">
            <v>1.2198600093704065E-3</v>
          </cell>
          <cell r="D294">
            <v>0.69117647058823517</v>
          </cell>
          <cell r="E294">
            <v>8.4313853588836906E-4</v>
          </cell>
          <cell r="F294">
            <v>9866.5765749824386</v>
          </cell>
          <cell r="G294">
            <v>0.96499999999999997</v>
          </cell>
          <cell r="H294">
            <v>1.1771649090424423E-3</v>
          </cell>
          <cell r="I294">
            <v>9837.0857187820493</v>
          </cell>
          <cell r="J294">
            <v>0.91</v>
          </cell>
          <cell r="K294">
            <v>1.11007260852707E-3</v>
          </cell>
          <cell r="L294">
            <v>9843.6322774740784</v>
          </cell>
          <cell r="M294">
            <v>0.92500000000000004</v>
          </cell>
          <cell r="N294">
            <v>1.1283705086676261E-3</v>
          </cell>
          <cell r="O294">
            <v>9841.1139019647544</v>
          </cell>
          <cell r="P294">
            <v>0.66698529411764695</v>
          </cell>
          <cell r="Q294">
            <v>8.1362868713227615E-4</v>
          </cell>
          <cell r="R294">
            <v>9868.9531832249613</v>
          </cell>
          <cell r="S294">
            <v>0.62897058823529406</v>
          </cell>
          <cell r="T294">
            <v>7.6725606765841589E-4</v>
          </cell>
          <cell r="U294">
            <v>9873.3682631307802</v>
          </cell>
          <cell r="V294">
            <v>0.6393382352941176</v>
          </cell>
          <cell r="W294">
            <v>7.7990314569674143E-4</v>
          </cell>
          <cell r="X294">
            <v>9871.6699433088816</v>
          </cell>
          <cell r="Y294">
            <v>0.87814999999999999</v>
          </cell>
          <cell r="Z294">
            <v>1.0712200672286225E-3</v>
          </cell>
          <cell r="AA294">
            <v>9846.8062643330868</v>
          </cell>
          <cell r="AB294">
            <v>0.892625</v>
          </cell>
          <cell r="AC294">
            <v>1.088877540864259E-3</v>
          </cell>
          <cell r="AD294">
            <v>9844.3753100906597</v>
          </cell>
          <cell r="AE294">
            <v>0.84175000000000011</v>
          </cell>
          <cell r="AF294">
            <v>1.0268171628875398E-3</v>
          </cell>
          <cell r="AG294">
            <v>9850.4348165046922</v>
          </cell>
          <cell r="AH294">
            <v>0.60695661764705877</v>
          </cell>
          <cell r="AI294">
            <v>7.4040210529037129E-4</v>
          </cell>
          <cell r="AJ294">
            <v>9875.508523776778</v>
          </cell>
          <cell r="AK294">
            <v>0.61696139705882347</v>
          </cell>
          <cell r="AL294">
            <v>7.5260653559735549E-4</v>
          </cell>
          <cell r="AM294">
            <v>9873.8693181430226</v>
          </cell>
          <cell r="AN294">
            <v>0.58179779411764698</v>
          </cell>
          <cell r="AO294">
            <v>7.0971186258403471E-4</v>
          </cell>
          <cell r="AP294">
            <v>9877.9550516891813</v>
          </cell>
          <cell r="AQ294">
            <v>0.81228875</v>
          </cell>
          <cell r="AR294">
            <v>9.908785621864757E-4</v>
          </cell>
          <cell r="AS294">
            <v>9853.3725654729406</v>
          </cell>
          <cell r="AT294">
            <v>0.56143487132352943</v>
          </cell>
          <cell r="AU294">
            <v>6.8487194739359357E-4</v>
          </cell>
          <cell r="AV294">
            <v>9879.9356131126879</v>
          </cell>
        </row>
        <row r="295">
          <cell r="B295">
            <v>31</v>
          </cell>
          <cell r="C295">
            <v>1.2801368143904065E-3</v>
          </cell>
          <cell r="D295">
            <v>0.69460784313725477</v>
          </cell>
          <cell r="E295">
            <v>8.8919307156431658E-4</v>
          </cell>
          <cell r="F295">
            <v>9858.2576840547772</v>
          </cell>
          <cell r="G295">
            <v>0.96499999999999997</v>
          </cell>
          <cell r="H295">
            <v>1.2353320258867422E-3</v>
          </cell>
          <cell r="I295">
            <v>9825.505846666656</v>
          </cell>
          <cell r="J295">
            <v>0.91</v>
          </cell>
          <cell r="K295">
            <v>1.16492450109527E-3</v>
          </cell>
          <cell r="L295">
            <v>9832.7051309144426</v>
          </cell>
          <cell r="M295">
            <v>0.92500000000000004</v>
          </cell>
          <cell r="N295">
            <v>1.1841265533111261E-3</v>
          </cell>
          <cell r="O295">
            <v>9830.0094792653381</v>
          </cell>
          <cell r="P295">
            <v>0.6702965686274508</v>
          </cell>
          <cell r="Q295">
            <v>8.5807131405956543E-4</v>
          </cell>
          <cell r="R295">
            <v>9860.9235198031238</v>
          </cell>
          <cell r="S295">
            <v>0.6320931372549019</v>
          </cell>
          <cell r="T295">
            <v>8.0916569512352811E-4</v>
          </cell>
          <cell r="U295">
            <v>9865.7928614226676</v>
          </cell>
          <cell r="V295">
            <v>0.64251225490196073</v>
          </cell>
          <cell r="W295">
            <v>8.2250359119699287E-4</v>
          </cell>
          <cell r="X295">
            <v>9863.9709968668139</v>
          </cell>
          <cell r="Y295">
            <v>0.87814999999999999</v>
          </cell>
          <cell r="Z295">
            <v>1.1241521435569354E-3</v>
          </cell>
          <cell r="AA295">
            <v>9836.2581678646202</v>
          </cell>
          <cell r="AB295">
            <v>0.892625</v>
          </cell>
          <cell r="AC295">
            <v>1.1426821239452366E-3</v>
          </cell>
          <cell r="AD295">
            <v>9833.6559909116622</v>
          </cell>
          <cell r="AE295">
            <v>0.84175000000000011</v>
          </cell>
          <cell r="AF295">
            <v>1.0775551635131249E-3</v>
          </cell>
          <cell r="AG295">
            <v>9840.3202209732008</v>
          </cell>
          <cell r="AH295">
            <v>0.60996987745098019</v>
          </cell>
          <cell r="AI295">
            <v>7.8084489579420449E-4</v>
          </cell>
          <cell r="AJ295">
            <v>9868.1966764749614</v>
          </cell>
          <cell r="AK295">
            <v>0.62002432598039203</v>
          </cell>
          <cell r="AL295">
            <v>7.9371596550509803E-4</v>
          </cell>
          <cell r="AM295">
            <v>9866.4381795625541</v>
          </cell>
          <cell r="AN295">
            <v>0.58468615196078433</v>
          </cell>
          <cell r="AO295">
            <v>7.4847826798926361E-4</v>
          </cell>
          <cell r="AP295">
            <v>9870.9445498109253</v>
          </cell>
          <cell r="AQ295">
            <v>0.81228875</v>
          </cell>
          <cell r="AR295">
            <v>1.0398407327901653E-3</v>
          </cell>
          <cell r="AS295">
            <v>9843.609069832577</v>
          </cell>
          <cell r="AT295">
            <v>0.5642221366421567</v>
          </cell>
          <cell r="AU295">
            <v>7.222815286096391E-4</v>
          </cell>
          <cell r="AV295">
            <v>9873.1691223692123</v>
          </cell>
        </row>
        <row r="296">
          <cell r="B296">
            <v>32</v>
          </cell>
          <cell r="C296">
            <v>1.3526463687452096E-3</v>
          </cell>
          <cell r="D296">
            <v>0.69803921568627436</v>
          </cell>
          <cell r="E296">
            <v>9.4420021033979318E-4</v>
          </cell>
          <cell r="F296">
            <v>9849.4917896244206</v>
          </cell>
          <cell r="G296">
            <v>0.96499999999999997</v>
          </cell>
          <cell r="H296">
            <v>1.3053037458391273E-3</v>
          </cell>
          <cell r="I296">
            <v>9813.3680846237312</v>
          </cell>
          <cell r="J296">
            <v>0.91</v>
          </cell>
          <cell r="K296">
            <v>1.2309081955581408E-3</v>
          </cell>
          <cell r="L296">
            <v>9821.2507717953958</v>
          </cell>
          <cell r="M296">
            <v>0.92500000000000004</v>
          </cell>
          <cell r="N296">
            <v>1.251197891089319E-3</v>
          </cell>
          <cell r="O296">
            <v>9818.3695040216408</v>
          </cell>
          <cell r="P296">
            <v>0.67360784313725475</v>
          </cell>
          <cell r="Q296">
            <v>9.1115320297790038E-4</v>
          </cell>
          <cell r="R296">
            <v>9852.4621442006446</v>
          </cell>
          <cell r="S296">
            <v>0.63521568627450964</v>
          </cell>
          <cell r="T296">
            <v>8.592221914092117E-4</v>
          </cell>
          <cell r="U296">
            <v>9857.8098002840088</v>
          </cell>
          <cell r="V296">
            <v>0.64568627450980387</v>
          </cell>
          <cell r="W296">
            <v>8.7338519456430874E-4</v>
          </cell>
          <cell r="X296">
            <v>9855.8578452984275</v>
          </cell>
          <cell r="Y296">
            <v>0.87814999999999999</v>
          </cell>
          <cell r="Z296">
            <v>1.1878264087136058E-3</v>
          </cell>
          <cell r="AA296">
            <v>9825.2007171606347</v>
          </cell>
          <cell r="AB296">
            <v>0.892625</v>
          </cell>
          <cell r="AC296">
            <v>1.2074059649011927E-3</v>
          </cell>
          <cell r="AD296">
            <v>9822.419247997821</v>
          </cell>
          <cell r="AE296">
            <v>0.84175000000000011</v>
          </cell>
          <cell r="AF296">
            <v>1.1385900808912803E-3</v>
          </cell>
          <cell r="AG296">
            <v>9829.7167331084675</v>
          </cell>
          <cell r="AH296">
            <v>0.61298313725490183</v>
          </cell>
          <cell r="AI296">
            <v>8.2914941470988942E-4</v>
          </cell>
          <cell r="AJ296">
            <v>9860.4911454694429</v>
          </cell>
          <cell r="AK296">
            <v>0.62308725490196071</v>
          </cell>
          <cell r="AL296">
            <v>8.4281671275455799E-4</v>
          </cell>
          <cell r="AM296">
            <v>9858.6070300567662</v>
          </cell>
          <cell r="AN296">
            <v>0.58757450980392145</v>
          </cell>
          <cell r="AO296">
            <v>7.9478052705352087E-4</v>
          </cell>
          <cell r="AP296">
            <v>9863.5563623308644</v>
          </cell>
          <cell r="AQ296">
            <v>0.81228875</v>
          </cell>
          <cell r="AR296">
            <v>1.0987394280600855E-3</v>
          </cell>
          <cell r="AS296">
            <v>9833.3732841641031</v>
          </cell>
          <cell r="AT296">
            <v>0.5670094019607842</v>
          </cell>
          <cell r="AU296">
            <v>7.6696320860664764E-4</v>
          </cell>
          <cell r="AV296">
            <v>9866.0379146832856</v>
          </cell>
        </row>
        <row r="297">
          <cell r="B297">
            <v>33</v>
          </cell>
          <cell r="C297">
            <v>1.4250324287980176E-3</v>
          </cell>
          <cell r="D297">
            <v>0.70147058823529396</v>
          </cell>
          <cell r="E297">
            <v>9.9961833608331512E-4</v>
          </cell>
          <cell r="F297">
            <v>9840.1918974049167</v>
          </cell>
          <cell r="G297">
            <v>0.96499999999999997</v>
          </cell>
          <cell r="H297">
            <v>1.3751562937900869E-3</v>
          </cell>
          <cell r="I297">
            <v>9800.5586585035726</v>
          </cell>
          <cell r="J297">
            <v>0.91</v>
          </cell>
          <cell r="K297">
            <v>1.2967795102061962E-3</v>
          </cell>
          <cell r="L297">
            <v>9809.1617137297617</v>
          </cell>
          <cell r="M297">
            <v>0.92500000000000004</v>
          </cell>
          <cell r="N297">
            <v>1.3181549966381663E-3</v>
          </cell>
          <cell r="O297">
            <v>9806.0847808042727</v>
          </cell>
          <cell r="P297">
            <v>0.6769191176470587</v>
          </cell>
          <cell r="Q297">
            <v>9.6463169432039911E-4</v>
          </cell>
          <cell r="R297">
            <v>9843.4850417607377</v>
          </cell>
          <cell r="S297">
            <v>0.63833823529411748</v>
          </cell>
          <cell r="T297">
            <v>9.0965268583581668E-4</v>
          </cell>
          <cell r="U297">
            <v>9849.3397513449127</v>
          </cell>
          <cell r="V297">
            <v>0.6488602941176469</v>
          </cell>
          <cell r="W297">
            <v>9.2464696087706639E-4</v>
          </cell>
          <cell r="X297">
            <v>9847.2498849766143</v>
          </cell>
          <cell r="Y297">
            <v>0.87814999999999999</v>
          </cell>
          <cell r="Z297">
            <v>1.2513922273489791E-3</v>
          </cell>
          <cell r="AA297">
            <v>9813.5300842778797</v>
          </cell>
          <cell r="AB297">
            <v>0.892625</v>
          </cell>
          <cell r="AC297">
            <v>1.2720195717558305E-3</v>
          </cell>
          <cell r="AD297">
            <v>9810.5596004080271</v>
          </cell>
          <cell r="AE297">
            <v>0.84175000000000011</v>
          </cell>
          <cell r="AF297">
            <v>1.1995210469407315E-3</v>
          </cell>
          <cell r="AG297">
            <v>9818.5247151381791</v>
          </cell>
          <cell r="AH297">
            <v>0.61599639705882347</v>
          </cell>
          <cell r="AI297">
            <v>8.7781484183156321E-4</v>
          </cell>
          <cell r="AJ297">
            <v>9852.3153250074247</v>
          </cell>
          <cell r="AK297">
            <v>0.62615018382352927</v>
          </cell>
          <cell r="AL297">
            <v>8.9228431724636906E-4</v>
          </cell>
          <cell r="AM297">
            <v>9850.2980312873551</v>
          </cell>
          <cell r="AN297">
            <v>0.59046286764705869</v>
          </cell>
          <cell r="AO297">
            <v>8.4142873439813049E-4</v>
          </cell>
          <cell r="AP297">
            <v>9855.7169998065892</v>
          </cell>
          <cell r="AQ297">
            <v>0.81228875</v>
          </cell>
          <cell r="AR297">
            <v>1.1575378102978058E-3</v>
          </cell>
          <cell r="AS297">
            <v>9822.5689692259602</v>
          </cell>
          <cell r="AT297">
            <v>0.56979666727941169</v>
          </cell>
          <cell r="AU297">
            <v>8.11978728694196E-4</v>
          </cell>
          <cell r="AV297">
            <v>9858.471026588004</v>
          </cell>
        </row>
        <row r="298">
          <cell r="B298">
            <v>34</v>
          </cell>
          <cell r="C298">
            <v>1.5151380594048411E-3</v>
          </cell>
          <cell r="D298">
            <v>0.70490196078431355</v>
          </cell>
          <cell r="E298">
            <v>1.0680237889334123E-3</v>
          </cell>
          <cell r="F298">
            <v>9830.3554611536929</v>
          </cell>
          <cell r="G298">
            <v>0.96499999999999997</v>
          </cell>
          <cell r="H298">
            <v>1.4621082273256717E-3</v>
          </cell>
          <cell r="I298">
            <v>9787.0813585816722</v>
          </cell>
          <cell r="J298">
            <v>0.91</v>
          </cell>
          <cell r="K298">
            <v>1.3787756340584054E-3</v>
          </cell>
          <cell r="L298">
            <v>9796.4413938070975</v>
          </cell>
          <cell r="M298">
            <v>0.92500000000000004</v>
          </cell>
          <cell r="N298">
            <v>1.4015027049494781E-3</v>
          </cell>
          <cell r="O298">
            <v>9793.1588411529992</v>
          </cell>
          <cell r="P298">
            <v>0.68023039215686254</v>
          </cell>
          <cell r="Q298">
            <v>1.0306429563207429E-3</v>
          </cell>
          <cell r="R298">
            <v>9833.9897041068871</v>
          </cell>
          <cell r="S298">
            <v>0.64146078431372533</v>
          </cell>
          <cell r="T298">
            <v>9.7190164792940517E-4</v>
          </cell>
          <cell r="U298">
            <v>9840.380272986391</v>
          </cell>
          <cell r="V298">
            <v>0.65203431372549003</v>
          </cell>
          <cell r="W298">
            <v>9.8792200476340627E-4</v>
          </cell>
          <cell r="X298">
            <v>9838.1446552974739</v>
          </cell>
          <cell r="Y298">
            <v>0.87814999999999999</v>
          </cell>
          <cell r="Z298">
            <v>1.3305184868663612E-3</v>
          </cell>
          <cell r="AA298">
            <v>9801.249509007559</v>
          </cell>
          <cell r="AB298">
            <v>0.892625</v>
          </cell>
          <cell r="AC298">
            <v>1.3524501102762463E-3</v>
          </cell>
          <cell r="AD298">
            <v>9798.0803765864312</v>
          </cell>
          <cell r="AE298">
            <v>0.84175000000000011</v>
          </cell>
          <cell r="AF298">
            <v>1.2753674615040252E-3</v>
          </cell>
          <cell r="AG298">
            <v>9806.7471880924622</v>
          </cell>
          <cell r="AH298">
            <v>0.61900965686274489</v>
          </cell>
          <cell r="AI298">
            <v>9.3788509025187592E-4</v>
          </cell>
          <cell r="AJ298">
            <v>9843.666816388728</v>
          </cell>
          <cell r="AK298">
            <v>0.62921311274509784</v>
          </cell>
          <cell r="AL298">
            <v>9.5334473459668704E-4</v>
          </cell>
          <cell r="AM298">
            <v>9841.508764833834</v>
          </cell>
          <cell r="AN298">
            <v>0.59335122549019592</v>
          </cell>
          <cell r="AO298">
            <v>8.9900902433469971E-4</v>
          </cell>
          <cell r="AP298">
            <v>9847.4241163248571</v>
          </cell>
          <cell r="AQ298">
            <v>0.81228875</v>
          </cell>
          <cell r="AR298">
            <v>1.2307296003513841E-3</v>
          </cell>
          <cell r="AS298">
            <v>9811.1989742498226</v>
          </cell>
          <cell r="AT298">
            <v>0.57258393259803908</v>
          </cell>
          <cell r="AU298">
            <v>8.675437084829853E-4</v>
          </cell>
          <cell r="AV298">
            <v>9850.4661578169671</v>
          </cell>
        </row>
        <row r="299">
          <cell r="B299">
            <v>35</v>
          </cell>
          <cell r="C299">
            <v>1.6094700528592758E-3</v>
          </cell>
          <cell r="D299">
            <v>0.70833333333333315</v>
          </cell>
          <cell r="E299">
            <v>1.1400412874419867E-3</v>
          </cell>
          <cell r="F299">
            <v>9819.8564076675084</v>
          </cell>
          <cell r="G299">
            <v>0.96499999999999997</v>
          </cell>
          <cell r="H299">
            <v>1.5531386010092011E-3</v>
          </cell>
          <cell r="I299">
            <v>9772.7715864057845</v>
          </cell>
          <cell r="J299">
            <v>0.91</v>
          </cell>
          <cell r="K299">
            <v>1.4646177481019409E-3</v>
          </cell>
          <cell r="L299">
            <v>9782.9342991128342</v>
          </cell>
          <cell r="M299">
            <v>0.92500000000000004</v>
          </cell>
          <cell r="N299">
            <v>1.4887597988948302E-3</v>
          </cell>
          <cell r="O299">
            <v>9779.4337025471232</v>
          </cell>
          <cell r="P299">
            <v>0.68354166666666649</v>
          </cell>
          <cell r="Q299">
            <v>1.1001398423815172E-3</v>
          </cell>
          <cell r="R299">
            <v>9823.8543718858182</v>
          </cell>
          <cell r="S299">
            <v>0.64458333333333317</v>
          </cell>
          <cell r="T299">
            <v>1.037437571572208E-3</v>
          </cell>
          <cell r="U299">
            <v>9830.8163911828233</v>
          </cell>
          <cell r="V299">
            <v>0.65520833333333317</v>
          </cell>
          <cell r="W299">
            <v>1.0545381908838376E-3</v>
          </cell>
          <cell r="X299">
            <v>9828.4253357064608</v>
          </cell>
          <cell r="Y299">
            <v>0.87814999999999999</v>
          </cell>
          <cell r="Z299">
            <v>1.4133561269183729E-3</v>
          </cell>
          <cell r="AA299">
            <v>9788.2087653414346</v>
          </cell>
          <cell r="AB299">
            <v>0.892625</v>
          </cell>
          <cell r="AC299">
            <v>1.4366532059335111E-3</v>
          </cell>
          <cell r="AD299">
            <v>9784.8289617006212</v>
          </cell>
          <cell r="AE299">
            <v>0.84175000000000011</v>
          </cell>
          <cell r="AF299">
            <v>1.3547714169942955E-3</v>
          </cell>
          <cell r="AG299">
            <v>9794.2399818255726</v>
          </cell>
          <cell r="AH299">
            <v>0.62202291666666654</v>
          </cell>
          <cell r="AI299">
            <v>1.0011272565671806E-3</v>
          </cell>
          <cell r="AJ299">
            <v>9834.4345880482306</v>
          </cell>
          <cell r="AK299">
            <v>0.63227604166666651</v>
          </cell>
          <cell r="AL299">
            <v>1.0176293542029035E-3</v>
          </cell>
          <cell r="AM299">
            <v>9832.1264142723921</v>
          </cell>
          <cell r="AN299">
            <v>0.59623958333333327</v>
          </cell>
          <cell r="AO299">
            <v>9.5962975370429248E-4</v>
          </cell>
          <cell r="AP299">
            <v>9838.5711931778296</v>
          </cell>
          <cell r="AQ299">
            <v>0.81228875</v>
          </cell>
          <cell r="AR299">
            <v>1.3073544173994951E-3</v>
          </cell>
          <cell r="AS299">
            <v>9799.1240412572752</v>
          </cell>
          <cell r="AT299">
            <v>0.57537119791666658</v>
          </cell>
          <cell r="AU299">
            <v>9.2604271232464216E-4</v>
          </cell>
          <cell r="AV299">
            <v>9841.9204478761294</v>
          </cell>
        </row>
        <row r="300">
          <cell r="B300">
            <v>36</v>
          </cell>
          <cell r="C300">
            <v>1.7202611584961245E-3</v>
          </cell>
          <cell r="D300">
            <v>0.71176470588235274</v>
          </cell>
          <cell r="E300">
            <v>1.2244211775178295E-3</v>
          </cell>
          <cell r="F300">
            <v>9808.6613659260165</v>
          </cell>
          <cell r="G300">
            <v>0.96499999999999997</v>
          </cell>
          <cell r="H300">
            <v>1.6600520179487601E-3</v>
          </cell>
          <cell r="I300">
            <v>9757.5931176160921</v>
          </cell>
          <cell r="J300">
            <v>0.91</v>
          </cell>
          <cell r="K300">
            <v>1.5654376542314733E-3</v>
          </cell>
          <cell r="L300">
            <v>9768.6060399098387</v>
          </cell>
          <cell r="M300">
            <v>0.92500000000000004</v>
          </cell>
          <cell r="N300">
            <v>1.5912415716089153E-3</v>
          </cell>
          <cell r="O300">
            <v>9764.8744747948131</v>
          </cell>
          <cell r="P300">
            <v>0.68685294117647033</v>
          </cell>
          <cell r="Q300">
            <v>1.1815664363047053E-3</v>
          </cell>
          <cell r="R300">
            <v>9813.0467582855526</v>
          </cell>
          <cell r="S300">
            <v>0.64770588235294102</v>
          </cell>
          <cell r="T300">
            <v>1.1142232715412247E-3</v>
          </cell>
          <cell r="U300">
            <v>9820.6175328993831</v>
          </cell>
          <cell r="V300">
            <v>0.65838235294117631</v>
          </cell>
          <cell r="W300">
            <v>1.1325895892039923E-3</v>
          </cell>
          <cell r="X300">
            <v>9818.0608858337073</v>
          </cell>
          <cell r="Y300">
            <v>0.87814999999999999</v>
          </cell>
          <cell r="Z300">
            <v>1.5106473363333717E-3</v>
          </cell>
          <cell r="AA300">
            <v>9774.3745405113823</v>
          </cell>
          <cell r="AB300">
            <v>0.892625</v>
          </cell>
          <cell r="AC300">
            <v>1.5355481166026031E-3</v>
          </cell>
          <cell r="AD300">
            <v>9770.7715558032833</v>
          </cell>
          <cell r="AE300">
            <v>0.84175000000000011</v>
          </cell>
          <cell r="AF300">
            <v>1.448029830164113E-3</v>
          </cell>
          <cell r="AG300">
            <v>9780.9710254470137</v>
          </cell>
          <cell r="AH300">
            <v>0.62503617647058807</v>
          </cell>
          <cell r="AI300">
            <v>1.0752254570372819E-3</v>
          </cell>
          <cell r="AJ300">
            <v>9824.5890675292085</v>
          </cell>
          <cell r="AK300">
            <v>0.63533897058823507</v>
          </cell>
          <cell r="AL300">
            <v>1.0929489535818524E-3</v>
          </cell>
          <cell r="AM300">
            <v>9822.1209538189942</v>
          </cell>
          <cell r="AN300">
            <v>0.5991279411764705</v>
          </cell>
          <cell r="AO300">
            <v>1.030656526175633E-3</v>
          </cell>
          <cell r="AP300">
            <v>9829.1298075269169</v>
          </cell>
          <cell r="AQ300">
            <v>0.81228875</v>
          </cell>
          <cell r="AR300">
            <v>1.3973487861083688E-3</v>
          </cell>
          <cell r="AS300">
            <v>9786.3131131552927</v>
          </cell>
          <cell r="AT300">
            <v>0.57815846323529396</v>
          </cell>
          <cell r="AU300">
            <v>9.9458354775948583E-4</v>
          </cell>
          <cell r="AV300">
            <v>9832.8064091700944</v>
          </cell>
        </row>
        <row r="301">
          <cell r="B301">
            <v>37</v>
          </cell>
          <cell r="C301">
            <v>1.8709511578485895E-3</v>
          </cell>
          <cell r="D301">
            <v>0.71519607843137234</v>
          </cell>
          <cell r="E301">
            <v>1.3380969310299467E-3</v>
          </cell>
          <cell r="F301">
            <v>9796.651433226476</v>
          </cell>
          <cell r="G301">
            <v>0.96499999999999997</v>
          </cell>
          <cell r="H301">
            <v>1.8054678673238888E-3</v>
          </cell>
          <cell r="I301">
            <v>9741.3950054708712</v>
          </cell>
          <cell r="J301">
            <v>0.91</v>
          </cell>
          <cell r="K301">
            <v>1.7025655536422166E-3</v>
          </cell>
          <cell r="L301">
            <v>9753.3138961856112</v>
          </cell>
          <cell r="M301">
            <v>0.92500000000000004</v>
          </cell>
          <cell r="N301">
            <v>1.7306298210099454E-3</v>
          </cell>
          <cell r="O301">
            <v>9749.3362005889758</v>
          </cell>
          <cell r="P301">
            <v>0.69016421568627428</v>
          </cell>
          <cell r="Q301">
            <v>1.2912635384438986E-3</v>
          </cell>
          <cell r="R301">
            <v>9801.4519915980727</v>
          </cell>
          <cell r="S301">
            <v>0.65082843137254887</v>
          </cell>
          <cell r="T301">
            <v>1.2176682072372515E-3</v>
          </cell>
          <cell r="U301">
            <v>9809.6751723033212</v>
          </cell>
          <cell r="V301">
            <v>0.66155637254901944</v>
          </cell>
          <cell r="W301">
            <v>1.2377396612027007E-3</v>
          </cell>
          <cell r="X301">
            <v>9806.9410522882408</v>
          </cell>
          <cell r="Y301">
            <v>0.87814999999999999</v>
          </cell>
          <cell r="Z301">
            <v>1.6429757592647388E-3</v>
          </cell>
          <cell r="AA301">
            <v>9759.6089076474345</v>
          </cell>
          <cell r="AB301">
            <v>0.892625</v>
          </cell>
          <cell r="AC301">
            <v>1.6700577772745973E-3</v>
          </cell>
          <cell r="AD301">
            <v>9755.7680659430152</v>
          </cell>
          <cell r="AE301">
            <v>0.84175000000000011</v>
          </cell>
          <cell r="AF301">
            <v>1.5748731371190503E-3</v>
          </cell>
          <cell r="AG301">
            <v>9766.8078876341951</v>
          </cell>
          <cell r="AH301">
            <v>0.6280494362745096</v>
          </cell>
          <cell r="AI301">
            <v>1.1750498199839476E-3</v>
          </cell>
          <cell r="AJ301">
            <v>9814.0254192588709</v>
          </cell>
          <cell r="AK301">
            <v>0.63840189950980375</v>
          </cell>
          <cell r="AL301">
            <v>1.1944187730606062E-3</v>
          </cell>
          <cell r="AM301">
            <v>9811.3858770005645</v>
          </cell>
          <cell r="AN301">
            <v>0.60201629901960774</v>
          </cell>
          <cell r="AO301">
            <v>1.1263430916944577E-3</v>
          </cell>
          <cell r="AP301">
            <v>9818.9993507441613</v>
          </cell>
          <cell r="AQ301">
            <v>0.81228875</v>
          </cell>
          <cell r="AR301">
            <v>1.5197525773198834E-3</v>
          </cell>
          <cell r="AS301">
            <v>9772.6382204061483</v>
          </cell>
          <cell r="AT301">
            <v>0.58094572855392146</v>
          </cell>
          <cell r="AU301">
            <v>1.0869210834851518E-3</v>
          </cell>
          <cell r="AV301">
            <v>9823.026861687229</v>
          </cell>
        </row>
        <row r="302">
          <cell r="B302">
            <v>38</v>
          </cell>
          <cell r="C302">
            <v>2.0463046549994788E-3</v>
          </cell>
          <cell r="D302">
            <v>0.71862745098039194</v>
          </cell>
          <cell r="E302">
            <v>1.4705306981515859E-3</v>
          </cell>
          <cell r="F302">
            <v>9783.5425640093054</v>
          </cell>
          <cell r="G302">
            <v>0.96499999999999997</v>
          </cell>
          <cell r="H302">
            <v>1.9746839920744969E-3</v>
          </cell>
          <cell r="I302">
            <v>9723.8072298055831</v>
          </cell>
          <cell r="J302">
            <v>0.91</v>
          </cell>
          <cell r="K302">
            <v>1.8621372360495257E-3</v>
          </cell>
          <cell r="L302">
            <v>9736.7082399121045</v>
          </cell>
          <cell r="M302">
            <v>0.92500000000000004</v>
          </cell>
          <cell r="N302">
            <v>1.8928318058745179E-3</v>
          </cell>
          <cell r="O302">
            <v>9732.4637086251842</v>
          </cell>
          <cell r="P302">
            <v>0.69347549019607824</v>
          </cell>
          <cell r="Q302">
            <v>1.4190621237162803E-3</v>
          </cell>
          <cell r="R302">
            <v>9788.7957340175144</v>
          </cell>
          <cell r="S302">
            <v>0.65395098039215671</v>
          </cell>
          <cell r="T302">
            <v>1.3381829353179431E-3</v>
          </cell>
          <cell r="U302">
            <v>9797.7302427226823</v>
          </cell>
          <cell r="V302">
            <v>0.66473039215686258</v>
          </cell>
          <cell r="W302">
            <v>1.3602408957902169E-3</v>
          </cell>
          <cell r="X302">
            <v>9794.8026123927466</v>
          </cell>
          <cell r="Y302">
            <v>0.87814999999999999</v>
          </cell>
          <cell r="Z302">
            <v>1.7969624327877922E-3</v>
          </cell>
          <cell r="AA302">
            <v>9743.5741067922663</v>
          </cell>
          <cell r="AB302">
            <v>0.892625</v>
          </cell>
          <cell r="AC302">
            <v>1.8265826926689098E-3</v>
          </cell>
          <cell r="AD302">
            <v>9739.4753696112002</v>
          </cell>
          <cell r="AE302">
            <v>0.84175000000000011</v>
          </cell>
          <cell r="AF302">
            <v>1.7224769433458115E-3</v>
          </cell>
          <cell r="AG302">
            <v>9751.4264042565574</v>
          </cell>
          <cell r="AH302">
            <v>0.63106269607843124</v>
          </cell>
          <cell r="AI302">
            <v>1.2913465325818151E-3</v>
          </cell>
          <cell r="AJ302">
            <v>9802.4934504566536</v>
          </cell>
          <cell r="AK302">
            <v>0.64146482843137242</v>
          </cell>
          <cell r="AL302">
            <v>1.3126324644375594E-3</v>
          </cell>
          <cell r="AM302">
            <v>9799.6669735193336</v>
          </cell>
          <cell r="AN302">
            <v>0.60490465686274497</v>
          </cell>
          <cell r="AO302">
            <v>1.2378192151690974E-3</v>
          </cell>
          <cell r="AP302">
            <v>9807.9397886580991</v>
          </cell>
          <cell r="AQ302">
            <v>0.81228875</v>
          </cell>
          <cell r="AR302">
            <v>1.6621902503287079E-3</v>
          </cell>
          <cell r="AS302">
            <v>9757.7862282834722</v>
          </cell>
          <cell r="AT302">
            <v>0.58373299387254896</v>
          </cell>
          <cell r="AU302">
            <v>1.1944955426381792E-3</v>
          </cell>
          <cell r="AV302">
            <v>9812.3500066876204</v>
          </cell>
        </row>
        <row r="303">
          <cell r="B303">
            <v>39</v>
          </cell>
          <cell r="C303">
            <v>2.2264529970327826E-3</v>
          </cell>
          <cell r="D303">
            <v>0.72205882352941153</v>
          </cell>
          <cell r="E303">
            <v>1.6076300316810233E-3</v>
          </cell>
          <cell r="F303">
            <v>9769.1555643322572</v>
          </cell>
          <cell r="G303">
            <v>0.96499999999999997</v>
          </cell>
          <cell r="H303">
            <v>2.1485271421366353E-3</v>
          </cell>
          <cell r="I303">
            <v>9704.6057833268678</v>
          </cell>
          <cell r="J303">
            <v>0.91</v>
          </cell>
          <cell r="K303">
            <v>2.026072227299832E-3</v>
          </cell>
          <cell r="L303">
            <v>9718.5771529420144</v>
          </cell>
          <cell r="M303">
            <v>0.92500000000000004</v>
          </cell>
          <cell r="N303">
            <v>2.0594690222553239E-3</v>
          </cell>
          <cell r="O303">
            <v>9714.0417917679788</v>
          </cell>
          <cell r="P303">
            <v>0.69678676470588208</v>
          </cell>
          <cell r="Q303">
            <v>1.5513629805721874E-3</v>
          </cell>
          <cell r="R303">
            <v>9774.9048247545743</v>
          </cell>
          <cell r="S303">
            <v>0.65707352941176456</v>
          </cell>
          <cell r="T303">
            <v>1.4629433288297314E-3</v>
          </cell>
          <cell r="U303">
            <v>9784.6190873070227</v>
          </cell>
          <cell r="V303">
            <v>0.66790441176470572</v>
          </cell>
          <cell r="W303">
            <v>1.4870577793049467E-3</v>
          </cell>
          <cell r="X303">
            <v>9781.4793213131761</v>
          </cell>
          <cell r="Y303">
            <v>0.87814999999999999</v>
          </cell>
          <cell r="Z303">
            <v>1.9551596993443378E-3</v>
          </cell>
          <cell r="AA303">
            <v>9726.0652701612762</v>
          </cell>
          <cell r="AB303">
            <v>0.892625</v>
          </cell>
          <cell r="AC303">
            <v>1.9873876064763875E-3</v>
          </cell>
          <cell r="AD303">
            <v>9721.6854124653928</v>
          </cell>
          <cell r="AE303">
            <v>0.84175000000000011</v>
          </cell>
          <cell r="AF303">
            <v>1.8741168102523449E-3</v>
          </cell>
          <cell r="AG303">
            <v>9734.6297971104923</v>
          </cell>
          <cell r="AH303">
            <v>0.63407595588235266</v>
          </cell>
          <cell r="AI303">
            <v>1.4117403123206904E-3</v>
          </cell>
          <cell r="AJ303">
            <v>9789.8350345287508</v>
          </cell>
          <cell r="AK303">
            <v>0.64452775735294099</v>
          </cell>
          <cell r="AL303">
            <v>1.4350107570292735E-3</v>
          </cell>
          <cell r="AM303">
            <v>9786.8036125092149</v>
          </cell>
          <cell r="AN303">
            <v>0.60779301470588221</v>
          </cell>
          <cell r="AO303">
            <v>1.3532225791675016E-3</v>
          </cell>
          <cell r="AP303">
            <v>9795.7993323264764</v>
          </cell>
          <cell r="AQ303">
            <v>0.81228875</v>
          </cell>
          <cell r="AR303">
            <v>1.8085227218935128E-3</v>
          </cell>
          <cell r="AS303">
            <v>9741.5669311500278</v>
          </cell>
          <cell r="AT303">
            <v>0.58652025919117623</v>
          </cell>
          <cell r="AU303">
            <v>1.3058597888966387E-3</v>
          </cell>
          <cell r="AV303">
            <v>9800.6291983418269</v>
          </cell>
        </row>
        <row r="304">
          <cell r="B304">
            <v>40</v>
          </cell>
          <cell r="C304">
            <v>2.4143988305308896E-3</v>
          </cell>
          <cell r="D304">
            <v>0.72549019607843113</v>
          </cell>
          <cell r="E304">
            <v>1.7516226809733899E-3</v>
          </cell>
          <cell r="F304">
            <v>9753.4503764628716</v>
          </cell>
          <cell r="G304">
            <v>0.96499999999999997</v>
          </cell>
          <cell r="H304">
            <v>2.3298948714623085E-3</v>
          </cell>
          <cell r="I304">
            <v>9683.7551743976546</v>
          </cell>
          <cell r="J304">
            <v>0.92</v>
          </cell>
          <cell r="K304">
            <v>2.2212469240884187E-3</v>
          </cell>
          <cell r="L304">
            <v>9698.8866136835677</v>
          </cell>
          <cell r="M304">
            <v>0.92500000000000004</v>
          </cell>
          <cell r="N304">
            <v>2.2333189182410728E-3</v>
          </cell>
          <cell r="O304">
            <v>9694.0360236169399</v>
          </cell>
          <cell r="P304">
            <v>0.70009803921568603</v>
          </cell>
          <cell r="Q304">
            <v>1.6903158871393212E-3</v>
          </cell>
          <cell r="R304">
            <v>9759.7403992708332</v>
          </cell>
          <cell r="S304">
            <v>0.66745098039215667</v>
          </cell>
          <cell r="T304">
            <v>1.6114928664955187E-3</v>
          </cell>
          <cell r="U304">
            <v>9770.3047440881073</v>
          </cell>
          <cell r="V304">
            <v>0.67107843137254886</v>
          </cell>
          <cell r="W304">
            <v>1.6202509799003858E-3</v>
          </cell>
          <cell r="X304">
            <v>9766.9336963953065</v>
          </cell>
          <cell r="Y304">
            <v>0.88780000000000003</v>
          </cell>
          <cell r="Z304">
            <v>2.1435032817453238E-3</v>
          </cell>
          <cell r="AA304">
            <v>9707.0492593118634</v>
          </cell>
          <cell r="AB304">
            <v>0.892625</v>
          </cell>
          <cell r="AC304">
            <v>2.1551527561026354E-3</v>
          </cell>
          <cell r="AD304">
            <v>9702.3646553625967</v>
          </cell>
          <cell r="AE304">
            <v>0.85100000000000009</v>
          </cell>
          <cell r="AF304">
            <v>2.0546534047817871E-3</v>
          </cell>
          <cell r="AG304">
            <v>9716.3859637661444</v>
          </cell>
          <cell r="AH304">
            <v>0.64409019607843121</v>
          </cell>
          <cell r="AI304">
            <v>1.5550906161681758E-3</v>
          </cell>
          <cell r="AJ304">
            <v>9776.0143297595368</v>
          </cell>
          <cell r="AK304">
            <v>0.64759068627450966</v>
          </cell>
          <cell r="AL304">
            <v>1.5635421956038723E-3</v>
          </cell>
          <cell r="AM304">
            <v>9772.7594440483317</v>
          </cell>
          <cell r="AN304">
            <v>0.61739215686274496</v>
          </cell>
          <cell r="AO304">
            <v>1.4906309015083549E-3</v>
          </cell>
          <cell r="AP304">
            <v>9782.5434354889785</v>
          </cell>
          <cell r="AQ304">
            <v>0.82121500000000003</v>
          </cell>
          <cell r="AR304">
            <v>1.9827405356144245E-3</v>
          </cell>
          <cell r="AS304">
            <v>9723.9490860081969</v>
          </cell>
          <cell r="AT304">
            <v>0.59578343137254886</v>
          </cell>
          <cell r="AU304">
            <v>1.4384588199555625E-3</v>
          </cell>
          <cell r="AV304">
            <v>9787.8309507658269</v>
          </cell>
        </row>
        <row r="305">
          <cell r="B305">
            <v>41</v>
          </cell>
          <cell r="C305">
            <v>2.6334584427250064E-3</v>
          </cell>
          <cell r="D305">
            <v>0.72892156862745072</v>
          </cell>
          <cell r="E305">
            <v>1.9195846589863152E-3</v>
          </cell>
          <cell r="F305">
            <v>9736.3660115657112</v>
          </cell>
          <cell r="G305">
            <v>0.96499999999999997</v>
          </cell>
          <cell r="H305">
            <v>2.5412873972296313E-3</v>
          </cell>
          <cell r="I305">
            <v>9661.1930428803298</v>
          </cell>
          <cell r="J305">
            <v>0.92</v>
          </cell>
          <cell r="K305">
            <v>2.4227817673070058E-3</v>
          </cell>
          <cell r="L305">
            <v>9677.342991625841</v>
          </cell>
          <cell r="M305">
            <v>0.92500000000000004</v>
          </cell>
          <cell r="N305">
            <v>2.4359490595206308E-3</v>
          </cell>
          <cell r="O305">
            <v>9672.3861495712863</v>
          </cell>
          <cell r="P305">
            <v>0.70340931372548987</v>
          </cell>
          <cell r="Q305">
            <v>1.852399195921794E-3</v>
          </cell>
          <cell r="R305">
            <v>9743.243355019591</v>
          </cell>
          <cell r="S305">
            <v>0.67060784313725474</v>
          </cell>
          <cell r="T305">
            <v>1.7660178862674103E-3</v>
          </cell>
          <cell r="U305">
            <v>9754.5599676895217</v>
          </cell>
          <cell r="V305">
            <v>0.67425245098039199</v>
          </cell>
          <cell r="W305">
            <v>1.7756158095623418E-3</v>
          </cell>
          <cell r="X305">
            <v>9751.1088125031001</v>
          </cell>
          <cell r="Y305">
            <v>0.88780000000000003</v>
          </cell>
          <cell r="Z305">
            <v>2.3379844054512607E-3</v>
          </cell>
          <cell r="AA305">
            <v>9686.2421673684657</v>
          </cell>
          <cell r="AB305">
            <v>0.892625</v>
          </cell>
          <cell r="AC305">
            <v>2.3506908424374088E-3</v>
          </cell>
          <cell r="AD305">
            <v>9681.454577434879</v>
          </cell>
          <cell r="AE305">
            <v>0.85100000000000009</v>
          </cell>
          <cell r="AF305">
            <v>2.2410731347589806E-3</v>
          </cell>
          <cell r="AG305">
            <v>9696.4221582635182</v>
          </cell>
          <cell r="AH305">
            <v>0.64713656862745073</v>
          </cell>
          <cell r="AI305">
            <v>1.7042072602480507E-3</v>
          </cell>
          <cell r="AJ305">
            <v>9760.8117416118021</v>
          </cell>
          <cell r="AK305">
            <v>0.65065361519607812</v>
          </cell>
          <cell r="AL305">
            <v>1.7134692562276593E-3</v>
          </cell>
          <cell r="AM305">
            <v>9757.4793222900771</v>
          </cell>
          <cell r="AN305">
            <v>0.62031225490196062</v>
          </cell>
          <cell r="AO305">
            <v>1.6335665447973545E-3</v>
          </cell>
          <cell r="AP305">
            <v>9767.9612739486911</v>
          </cell>
          <cell r="AQ305">
            <v>0.82121500000000003</v>
          </cell>
          <cell r="AR305">
            <v>2.162635575042416E-3</v>
          </cell>
          <cell r="AS305">
            <v>9704.6690179891175</v>
          </cell>
          <cell r="AT305">
            <v>0.59860132598039195</v>
          </cell>
          <cell r="AU305">
            <v>1.576391715729447E-3</v>
          </cell>
          <cell r="AV305">
            <v>9773.751559006465</v>
          </cell>
        </row>
        <row r="306">
          <cell r="B306">
            <v>42</v>
          </cell>
          <cell r="C306">
            <v>2.8509361031167093E-3</v>
          </cell>
          <cell r="D306">
            <v>0.73235294117647032</v>
          </cell>
          <cell r="E306">
            <v>2.087891440223707E-3</v>
          </cell>
          <cell r="F306">
            <v>9717.6762327356337</v>
          </cell>
          <cell r="G306">
            <v>0.96499999999999997</v>
          </cell>
          <cell r="H306">
            <v>2.7511533395076244E-3</v>
          </cell>
          <cell r="I306">
            <v>9636.6411747582551</v>
          </cell>
          <cell r="J306">
            <v>0.92</v>
          </cell>
          <cell r="K306">
            <v>2.6228612148673728E-3</v>
          </cell>
          <cell r="L306">
            <v>9653.8969014697541</v>
          </cell>
          <cell r="M306">
            <v>0.92500000000000004</v>
          </cell>
          <cell r="N306">
            <v>2.6371158953829564E-3</v>
          </cell>
          <cell r="O306">
            <v>9648.8247096269188</v>
          </cell>
          <cell r="P306">
            <v>0.70672058823529382</v>
          </cell>
          <cell r="Q306">
            <v>2.0148152398158769E-3</v>
          </cell>
          <cell r="R306">
            <v>9725.1949788630827</v>
          </cell>
          <cell r="S306">
            <v>0.67376470588235271</v>
          </cell>
          <cell r="T306">
            <v>1.9208601250058103E-3</v>
          </cell>
          <cell r="U306">
            <v>9737.3332403139138</v>
          </cell>
          <cell r="V306">
            <v>0.67742647058823513</v>
          </cell>
          <cell r="W306">
            <v>1.9312995822069292E-3</v>
          </cell>
          <cell r="X306">
            <v>9733.7945895348566</v>
          </cell>
          <cell r="Y306">
            <v>0.88780000000000003</v>
          </cell>
          <cell r="Z306">
            <v>2.5310610723470145E-3</v>
          </cell>
          <cell r="AA306">
            <v>9663.5958842337332</v>
          </cell>
          <cell r="AB306">
            <v>0.892625</v>
          </cell>
          <cell r="AC306">
            <v>2.5448168390445527E-3</v>
          </cell>
          <cell r="AD306">
            <v>9658.6964708182295</v>
          </cell>
          <cell r="AE306">
            <v>0.85100000000000009</v>
          </cell>
          <cell r="AF306">
            <v>2.4261466237523199E-3</v>
          </cell>
          <cell r="AG306">
            <v>9674.6917670613529</v>
          </cell>
          <cell r="AH306">
            <v>0.65018294117647035</v>
          </cell>
          <cell r="AI306">
            <v>1.853630020630607E-3</v>
          </cell>
          <cell r="AJ306">
            <v>9744.1772953758336</v>
          </cell>
          <cell r="AK306">
            <v>0.65371654411764679</v>
          </cell>
          <cell r="AL306">
            <v>1.8637040968296863E-3</v>
          </cell>
          <cell r="AM306">
            <v>9740.7601814530572</v>
          </cell>
          <cell r="AN306">
            <v>0.62323235294117629</v>
          </cell>
          <cell r="AO306">
            <v>1.7767956156303747E-3</v>
          </cell>
          <cell r="AP306">
            <v>9752.0046592006911</v>
          </cell>
          <cell r="AQ306">
            <v>0.82121500000000003</v>
          </cell>
          <cell r="AR306">
            <v>2.3412314919209884E-3</v>
          </cell>
          <cell r="AS306">
            <v>9683.6813555268036</v>
          </cell>
          <cell r="AT306">
            <v>0.60141922058823516</v>
          </cell>
          <cell r="AU306">
            <v>1.7146077690833117E-3</v>
          </cell>
          <cell r="AV306">
            <v>9758.3442980172495</v>
          </cell>
        </row>
        <row r="307">
          <cell r="B307">
            <v>43</v>
          </cell>
          <cell r="C307">
            <v>3.0989590601696185E-3</v>
          </cell>
          <cell r="D307">
            <v>0.73578431372548991</v>
          </cell>
          <cell r="E307">
            <v>2.280165465350292E-3</v>
          </cell>
          <cell r="F307">
            <v>9697.3867797104394</v>
          </cell>
          <cell r="G307">
            <v>0.96499999999999997</v>
          </cell>
          <cell r="H307">
            <v>2.9904954930636816E-3</v>
          </cell>
          <cell r="I307">
            <v>9610.1292972086831</v>
          </cell>
          <cell r="J307">
            <v>0.92</v>
          </cell>
          <cell r="K307">
            <v>2.8510423353560492E-3</v>
          </cell>
          <cell r="L307">
            <v>9628.5760697145615</v>
          </cell>
          <cell r="M307">
            <v>0.92500000000000004</v>
          </cell>
          <cell r="N307">
            <v>2.8665371306568974E-3</v>
          </cell>
          <cell r="O307">
            <v>9623.379640613397</v>
          </cell>
          <cell r="P307">
            <v>0.71003186274509777</v>
          </cell>
          <cell r="Q307">
            <v>2.2003596740630318E-3</v>
          </cell>
          <cell r="R307">
            <v>9705.6005078094895</v>
          </cell>
          <cell r="S307">
            <v>0.67692156862745079</v>
          </cell>
          <cell r="T307">
            <v>2.0977522281222689E-3</v>
          </cell>
          <cell r="U307">
            <v>9718.629185168702</v>
          </cell>
          <cell r="V307">
            <v>0.68060049019607816</v>
          </cell>
          <cell r="W307">
            <v>2.1091530554490198E-3</v>
          </cell>
          <cell r="X307">
            <v>9714.9957161107995</v>
          </cell>
          <cell r="Y307">
            <v>0.88780000000000003</v>
          </cell>
          <cell r="Z307">
            <v>2.7512558536185875E-3</v>
          </cell>
          <cell r="AA307">
            <v>9639.1367328722572</v>
          </cell>
          <cell r="AB307">
            <v>0.892625</v>
          </cell>
          <cell r="AC307">
            <v>2.7662083310839056E-3</v>
          </cell>
          <cell r="AD307">
            <v>9634.1168573960713</v>
          </cell>
          <cell r="AE307">
            <v>0.85100000000000009</v>
          </cell>
          <cell r="AF307">
            <v>2.6372141602043456E-3</v>
          </cell>
          <cell r="AG307">
            <v>9651.219546294853</v>
          </cell>
          <cell r="AH307">
            <v>0.65322931372548998</v>
          </cell>
          <cell r="AI307">
            <v>2.0243309001379893E-3</v>
          </cell>
          <cell r="AJ307">
            <v>9726.1151958147766</v>
          </cell>
          <cell r="AK307">
            <v>0.65677947303921547</v>
          </cell>
          <cell r="AL307">
            <v>2.0353326985083045E-3</v>
          </cell>
          <cell r="AM307">
            <v>9722.6062867966484</v>
          </cell>
          <cell r="AN307">
            <v>0.62615245098039196</v>
          </cell>
          <cell r="AO307">
            <v>1.9404208110130987E-3</v>
          </cell>
          <cell r="AP307">
            <v>9734.6773400786169</v>
          </cell>
          <cell r="AQ307">
            <v>0.82121500000000003</v>
          </cell>
          <cell r="AR307">
            <v>2.5449116645971932E-3</v>
          </cell>
          <cell r="AS307">
            <v>9661.009615779516</v>
          </cell>
          <cell r="AT307">
            <v>0.60423711519607826</v>
          </cell>
          <cell r="AU307">
            <v>1.8725060826276401E-3</v>
          </cell>
          <cell r="AV307">
            <v>9741.6125650704798</v>
          </cell>
        </row>
        <row r="308">
          <cell r="B308">
            <v>44</v>
          </cell>
          <cell r="C308">
            <v>3.3659865408857304E-3</v>
          </cell>
          <cell r="D308">
            <v>0.73921568627450951</v>
          </cell>
          <cell r="E308">
            <v>2.4881900508116075E-3</v>
          </cell>
          <cell r="F308">
            <v>9675.2751332711996</v>
          </cell>
          <cell r="G308">
            <v>0.96499999999999997</v>
          </cell>
          <cell r="H308">
            <v>3.2481770119547298E-3</v>
          </cell>
          <cell r="I308">
            <v>9581.3902488576223</v>
          </cell>
          <cell r="J308">
            <v>0.92</v>
          </cell>
          <cell r="K308">
            <v>3.0967076176148722E-3</v>
          </cell>
          <cell r="L308">
            <v>9601.1245917106098</v>
          </cell>
          <cell r="M308">
            <v>0.92500000000000004</v>
          </cell>
          <cell r="N308">
            <v>3.1135375503193005E-3</v>
          </cell>
          <cell r="O308">
            <v>9595.7938655511716</v>
          </cell>
          <cell r="P308">
            <v>0.71334313725490162</v>
          </cell>
          <cell r="Q308">
            <v>2.4011033990332009E-3</v>
          </cell>
          <cell r="R308">
            <v>9684.2446958395394</v>
          </cell>
          <cell r="S308">
            <v>0.68007843137254875</v>
          </cell>
          <cell r="T308">
            <v>2.2891348467466788E-3</v>
          </cell>
          <cell r="U308">
            <v>9698.2419091412212</v>
          </cell>
          <cell r="V308">
            <v>0.68377450980392129</v>
          </cell>
          <cell r="W308">
            <v>2.3015757970007368E-3</v>
          </cell>
          <cell r="X308">
            <v>9694.5053032124906</v>
          </cell>
          <cell r="Y308">
            <v>0.88780000000000003</v>
          </cell>
          <cell r="Z308">
            <v>2.9883228509983515E-3</v>
          </cell>
          <cell r="AA308">
            <v>9612.6170015121133</v>
          </cell>
          <cell r="AB308">
            <v>0.892625</v>
          </cell>
          <cell r="AC308">
            <v>3.0045637360581251E-3</v>
          </cell>
          <cell r="AD308">
            <v>9607.4668830825067</v>
          </cell>
          <cell r="AE308">
            <v>0.85100000000000009</v>
          </cell>
          <cell r="AF308">
            <v>2.864454546293757E-3</v>
          </cell>
          <cell r="AG308">
            <v>9625.7672134441236</v>
          </cell>
          <cell r="AH308">
            <v>0.6562756862745095</v>
          </cell>
          <cell r="AI308">
            <v>2.2090151271105451E-3</v>
          </cell>
          <cell r="AJ308">
            <v>9706.4263202855873</v>
          </cell>
          <cell r="AK308">
            <v>0.65984240196078403</v>
          </cell>
          <cell r="AL308">
            <v>2.2210206441057112E-3</v>
          </cell>
          <cell r="AM308">
            <v>9702.8175483064097</v>
          </cell>
          <cell r="AN308">
            <v>0.62907254901960763</v>
          </cell>
          <cell r="AO308">
            <v>2.1174497332406782E-3</v>
          </cell>
          <cell r="AP308">
            <v>9715.7879695794309</v>
          </cell>
          <cell r="AQ308">
            <v>0.82121500000000003</v>
          </cell>
          <cell r="AR308">
            <v>2.7641986371734753E-3</v>
          </cell>
          <cell r="AS308">
            <v>9636.4231997165334</v>
          </cell>
          <cell r="AT308">
            <v>0.60705500980392135</v>
          </cell>
          <cell r="AU308">
            <v>2.0433389925772543E-3</v>
          </cell>
          <cell r="AV308">
            <v>9723.3713362877825</v>
          </cell>
        </row>
        <row r="309">
          <cell r="B309">
            <v>45</v>
          </cell>
          <cell r="C309">
            <v>3.6571212847342567E-3</v>
          </cell>
          <cell r="D309">
            <v>0.7426470588235291</v>
          </cell>
          <cell r="E309">
            <v>2.7159503658688217E-3</v>
          </cell>
          <cell r="F309">
            <v>9651.2012099457297</v>
          </cell>
          <cell r="G309">
            <v>0.96499999999999997</v>
          </cell>
          <cell r="H309">
            <v>3.5291220397685578E-3</v>
          </cell>
          <cell r="I309">
            <v>9550.2681973087165</v>
          </cell>
          <cell r="J309">
            <v>0.92</v>
          </cell>
          <cell r="K309">
            <v>3.3645515819555162E-3</v>
          </cell>
          <cell r="L309">
            <v>9571.3927160497897</v>
          </cell>
          <cell r="M309">
            <v>0.92500000000000004</v>
          </cell>
          <cell r="N309">
            <v>3.3828371883791878E-3</v>
          </cell>
          <cell r="O309">
            <v>9565.9170010256548</v>
          </cell>
          <cell r="P309">
            <v>0.71665441176470557</v>
          </cell>
          <cell r="Q309">
            <v>2.6208921030634129E-3</v>
          </cell>
          <cell r="R309">
            <v>9660.9918229832892</v>
          </cell>
          <cell r="S309">
            <v>0.68323529411764683</v>
          </cell>
          <cell r="T309">
            <v>2.4986743365993163E-3</v>
          </cell>
          <cell r="U309">
            <v>9676.0413256348274</v>
          </cell>
          <cell r="V309">
            <v>0.68694852941176443</v>
          </cell>
          <cell r="W309">
            <v>2.5122540884286605E-3</v>
          </cell>
          <cell r="X309">
            <v>9672.1926644427222</v>
          </cell>
          <cell r="Y309">
            <v>0.88780000000000003</v>
          </cell>
          <cell r="Z309">
            <v>3.2467922765870732E-3</v>
          </cell>
          <cell r="AA309">
            <v>9583.8913984685987</v>
          </cell>
          <cell r="AB309">
            <v>0.892625</v>
          </cell>
          <cell r="AC309">
            <v>3.2644378867859158E-3</v>
          </cell>
          <cell r="AD309">
            <v>9578.6006364902169</v>
          </cell>
          <cell r="AE309">
            <v>0.85100000000000009</v>
          </cell>
          <cell r="AF309">
            <v>3.1122102133088526E-3</v>
          </cell>
          <cell r="AG309">
            <v>9598.1946407880077</v>
          </cell>
          <cell r="AH309">
            <v>0.65932205882352912</v>
          </cell>
          <cell r="AI309">
            <v>2.4112207348183398E-3</v>
          </cell>
          <cell r="AJ309">
            <v>9684.9846777138919</v>
          </cell>
          <cell r="AK309">
            <v>0.66290533088235271</v>
          </cell>
          <cell r="AL309">
            <v>2.4243251953336574E-3</v>
          </cell>
          <cell r="AM309">
            <v>9681.2673902256302</v>
          </cell>
          <cell r="AN309">
            <v>0.6319926470588233</v>
          </cell>
          <cell r="AO309">
            <v>2.3112737613543675E-3</v>
          </cell>
          <cell r="AP309">
            <v>9695.2152769350214</v>
          </cell>
          <cell r="AQ309">
            <v>0.82121500000000003</v>
          </cell>
          <cell r="AR309">
            <v>3.0032828558430426E-3</v>
          </cell>
          <cell r="AS309">
            <v>9609.7862118406501</v>
          </cell>
          <cell r="AT309">
            <v>0.60987290441176445</v>
          </cell>
          <cell r="AU309">
            <v>2.2303791797069644E-3</v>
          </cell>
          <cell r="AV309">
            <v>9703.5031924970372</v>
          </cell>
        </row>
        <row r="310">
          <cell r="B310">
            <v>46</v>
          </cell>
          <cell r="C310">
            <v>3.9672360575083989E-3</v>
          </cell>
          <cell r="D310">
            <v>0.7460784313725487</v>
          </cell>
          <cell r="E310">
            <v>2.9598692546704808E-3</v>
          </cell>
          <cell r="F310">
            <v>9624.9890264885034</v>
          </cell>
          <cell r="G310">
            <v>0.96499999999999997</v>
          </cell>
          <cell r="H310">
            <v>3.8283827954956047E-3</v>
          </cell>
          <cell r="I310">
            <v>9516.5641353278934</v>
          </cell>
          <cell r="J310">
            <v>0.92</v>
          </cell>
          <cell r="K310">
            <v>3.649857172907727E-3</v>
          </cell>
          <cell r="L310">
            <v>9539.1892715454869</v>
          </cell>
          <cell r="M310">
            <v>0.92500000000000004</v>
          </cell>
          <cell r="N310">
            <v>3.6696933531952694E-3</v>
          </cell>
          <cell r="O310">
            <v>9533.5570612536358</v>
          </cell>
          <cell r="P310">
            <v>0.71996568627450952</v>
          </cell>
          <cell r="Q310">
            <v>2.8562738307570138E-3</v>
          </cell>
          <cell r="R310">
            <v>9635.6714058066718</v>
          </cell>
          <cell r="S310">
            <v>0.6863921568627448</v>
          </cell>
          <cell r="T310">
            <v>2.7230797142968424E-3</v>
          </cell>
          <cell r="U310">
            <v>9651.8640494945885</v>
          </cell>
          <cell r="V310">
            <v>0.69012254901960757</v>
          </cell>
          <cell r="W310">
            <v>2.7378790605701946E-3</v>
          </cell>
          <cell r="X310">
            <v>9647.893658877405</v>
          </cell>
          <cell r="Y310">
            <v>0.88780000000000003</v>
          </cell>
          <cell r="Z310">
            <v>3.5221121718559565E-3</v>
          </cell>
          <cell r="AA310">
            <v>9552.7744938964006</v>
          </cell>
          <cell r="AB310">
            <v>0.892625</v>
          </cell>
          <cell r="AC310">
            <v>3.5412540858334347E-3</v>
          </cell>
          <cell r="AD310">
            <v>9547.3318896700675</v>
          </cell>
          <cell r="AE310">
            <v>0.85100000000000009</v>
          </cell>
          <cell r="AF310">
            <v>3.3761178849396477E-3</v>
          </cell>
          <cell r="AG310">
            <v>9568.3230413976216</v>
          </cell>
          <cell r="AH310">
            <v>0.66236843137254875</v>
          </cell>
          <cell r="AI310">
            <v>2.6277719242964528E-3</v>
          </cell>
          <cell r="AJ310">
            <v>9661.6320418425894</v>
          </cell>
          <cell r="AK310">
            <v>0.66596825980392138</v>
          </cell>
          <cell r="AL310">
            <v>2.6420532934502382E-3</v>
          </cell>
          <cell r="AM310">
            <v>9657.7968497687434</v>
          </cell>
          <cell r="AN310">
            <v>0.63491274509803897</v>
          </cell>
          <cell r="AO310">
            <v>2.5188487357245791E-3</v>
          </cell>
          <cell r="AP310">
            <v>9672.8069802547598</v>
          </cell>
          <cell r="AQ310">
            <v>0.82121500000000003</v>
          </cell>
          <cell r="AR310">
            <v>3.2579537589667597E-3</v>
          </cell>
          <cell r="AS310">
            <v>9580.9253056623129</v>
          </cell>
          <cell r="AT310">
            <v>0.61269079901960766</v>
          </cell>
          <cell r="AU310">
            <v>2.4306890299742191E-3</v>
          </cell>
          <cell r="AV310">
            <v>9681.8607010062715</v>
          </cell>
        </row>
        <row r="311">
          <cell r="B311">
            <v>47</v>
          </cell>
          <cell r="C311">
            <v>4.3304214382737481E-3</v>
          </cell>
          <cell r="D311">
            <v>0.7495098039215683</v>
          </cell>
          <cell r="E311">
            <v>3.2456933230983129E-3</v>
          </cell>
          <cell r="F311">
            <v>9596.5003173924597</v>
          </cell>
          <cell r="G311">
            <v>0.96499999999999997</v>
          </cell>
          <cell r="H311">
            <v>4.178856687934167E-3</v>
          </cell>
          <cell r="I311">
            <v>9480.1310849199745</v>
          </cell>
          <cell r="J311">
            <v>0.92</v>
          </cell>
          <cell r="K311">
            <v>3.9839877232118485E-3</v>
          </cell>
          <cell r="L311">
            <v>9504.3725931590125</v>
          </cell>
          <cell r="M311">
            <v>0.92500000000000004</v>
          </cell>
          <cell r="N311">
            <v>4.0056398304032176E-3</v>
          </cell>
          <cell r="O311">
            <v>9498.5718302736459</v>
          </cell>
          <cell r="P311">
            <v>0.72327696078431336</v>
          </cell>
          <cell r="Q311">
            <v>3.1320940567898716E-3</v>
          </cell>
          <cell r="R311">
            <v>9608.1492897284916</v>
          </cell>
          <cell r="S311">
            <v>0.68954901960784287</v>
          </cell>
          <cell r="T311">
            <v>2.9860378572504477E-3</v>
          </cell>
          <cell r="U311">
            <v>9625.5812542962594</v>
          </cell>
          <cell r="V311">
            <v>0.6932965686274507</v>
          </cell>
          <cell r="W311">
            <v>3.0022663238659392E-3</v>
          </cell>
          <cell r="X311">
            <v>9621.4788928501566</v>
          </cell>
          <cell r="Y311">
            <v>0.88780000000000003</v>
          </cell>
          <cell r="Z311">
            <v>3.8445481528994337E-3</v>
          </cell>
          <cell r="AA311">
            <v>9519.1285505764536</v>
          </cell>
          <cell r="AB311">
            <v>0.892625</v>
          </cell>
          <cell r="AC311">
            <v>3.8654424363391044E-3</v>
          </cell>
          <cell r="AD311">
            <v>9513.5223616069652</v>
          </cell>
          <cell r="AE311">
            <v>0.85100000000000009</v>
          </cell>
          <cell r="AF311">
            <v>3.6851886439709602E-3</v>
          </cell>
          <cell r="AG311">
            <v>9536.0192548486793</v>
          </cell>
          <cell r="AH311">
            <v>0.66541480392156838</v>
          </cell>
          <cell r="AI311">
            <v>2.8815265322466822E-3</v>
          </cell>
          <cell r="AJ311">
            <v>9636.2434764201535</v>
          </cell>
          <cell r="AK311">
            <v>0.66903118872548994</v>
          </cell>
          <cell r="AL311">
            <v>2.8971870025306314E-3</v>
          </cell>
          <cell r="AM311">
            <v>9632.2804357943387</v>
          </cell>
          <cell r="AN311">
            <v>0.63783284313725463</v>
          </cell>
          <cell r="AO311">
            <v>2.762085017956664E-3</v>
          </cell>
          <cell r="AP311">
            <v>9648.442642621636</v>
          </cell>
          <cell r="AQ311">
            <v>0.82121500000000003</v>
          </cell>
          <cell r="AR311">
            <v>3.5562070414319764E-3</v>
          </cell>
          <cell r="AS311">
            <v>9549.7110940483508</v>
          </cell>
          <cell r="AT311">
            <v>0.61550869362745075</v>
          </cell>
          <cell r="AU311">
            <v>2.6654120423281811E-3</v>
          </cell>
          <cell r="AV311">
            <v>9658.3271084105963</v>
          </cell>
        </row>
        <row r="312">
          <cell r="B312">
            <v>48</v>
          </cell>
          <cell r="C312">
            <v>4.7478524846815123E-3</v>
          </cell>
          <cell r="D312">
            <v>0.75294117647058789</v>
          </cell>
          <cell r="E312">
            <v>3.5748536355249016E-3</v>
          </cell>
          <cell r="F312">
            <v>9565.3530203871887</v>
          </cell>
          <cell r="G312">
            <v>0.96499999999999997</v>
          </cell>
          <cell r="H312">
            <v>4.5816776477176592E-3</v>
          </cell>
          <cell r="I312">
            <v>9440.5149757332638</v>
          </cell>
          <cell r="J312">
            <v>0.92</v>
          </cell>
          <cell r="K312">
            <v>4.3680242859069915E-3</v>
          </cell>
          <cell r="L312">
            <v>9466.507289431036</v>
          </cell>
          <cell r="M312">
            <v>0.92500000000000004</v>
          </cell>
          <cell r="N312">
            <v>4.3917635483303992E-3</v>
          </cell>
          <cell r="O312">
            <v>9460.5239726183554</v>
          </cell>
          <cell r="P312">
            <v>0.72658823529411731</v>
          </cell>
          <cell r="Q312">
            <v>3.44973375828153E-3</v>
          </cell>
          <cell r="R312">
            <v>9578.0556624413839</v>
          </cell>
          <cell r="S312">
            <v>0.69270588235294084</v>
          </cell>
          <cell r="T312">
            <v>3.2888653446829096E-3</v>
          </cell>
          <cell r="U312">
            <v>9596.8389042728904</v>
          </cell>
          <cell r="V312">
            <v>0.69647058823529384</v>
          </cell>
          <cell r="W312">
            <v>3.3067396128605344E-3</v>
          </cell>
          <cell r="X312">
            <v>9592.5926507843651</v>
          </cell>
          <cell r="Y312">
            <v>0.88780000000000003</v>
          </cell>
          <cell r="Z312">
            <v>4.2151434359002466E-3</v>
          </cell>
          <cell r="AA312">
            <v>9482.5318024901226</v>
          </cell>
          <cell r="AB312">
            <v>0.892625</v>
          </cell>
          <cell r="AC312">
            <v>4.2380518241388349E-3</v>
          </cell>
          <cell r="AD312">
            <v>9476.7483885513484</v>
          </cell>
          <cell r="AE312">
            <v>0.85100000000000009</v>
          </cell>
          <cell r="AF312">
            <v>4.0404224644639674E-3</v>
          </cell>
          <cell r="AG312">
            <v>9500.8772249820231</v>
          </cell>
          <cell r="AH312">
            <v>0.668461176470588</v>
          </cell>
          <cell r="AI312">
            <v>3.173755057619008E-3</v>
          </cell>
          <cell r="AJ312">
            <v>9608.4763851716598</v>
          </cell>
          <cell r="AK312">
            <v>0.67209411764705851</v>
          </cell>
          <cell r="AL312">
            <v>3.1910037264104153E-3</v>
          </cell>
          <cell r="AM312">
            <v>9604.373918111025</v>
          </cell>
          <cell r="AN312">
            <v>0.6407529411764703</v>
          </cell>
          <cell r="AO312">
            <v>3.0422004438316916E-3</v>
          </cell>
          <cell r="AP312">
            <v>9621.7928237518354</v>
          </cell>
          <cell r="AQ312">
            <v>0.82121500000000003</v>
          </cell>
          <cell r="AR312">
            <v>3.8990076782077282E-3</v>
          </cell>
          <cell r="AS312">
            <v>9515.7503442120542</v>
          </cell>
          <cell r="AT312">
            <v>0.61832658823529396</v>
          </cell>
          <cell r="AU312">
            <v>2.9357234282975826E-3</v>
          </cell>
          <cell r="AV312">
            <v>9632.5836870270941</v>
          </cell>
        </row>
        <row r="313">
          <cell r="B313">
            <v>49</v>
          </cell>
          <cell r="C313">
            <v>5.1902321110732915E-3</v>
          </cell>
          <cell r="D313">
            <v>0.75637254901960749</v>
          </cell>
          <cell r="E313">
            <v>3.925749091855924E-3</v>
          </cell>
          <cell r="F313">
            <v>9531.1582833671782</v>
          </cell>
          <cell r="G313">
            <v>0.96499999999999997</v>
          </cell>
          <cell r="H313">
            <v>5.0085739871857261E-3</v>
          </cell>
          <cell r="I313">
            <v>9397.2615792860033</v>
          </cell>
          <cell r="J313">
            <v>0.92</v>
          </cell>
          <cell r="K313">
            <v>4.7750135421874285E-3</v>
          </cell>
          <cell r="L313">
            <v>9425.1573556880849</v>
          </cell>
          <cell r="M313">
            <v>0.92500000000000004</v>
          </cell>
          <cell r="N313">
            <v>4.800964702742795E-3</v>
          </cell>
          <cell r="O313">
            <v>9418.9755882873051</v>
          </cell>
          <cell r="P313">
            <v>0.72989950980392115</v>
          </cell>
          <cell r="Q313">
            <v>3.7883478736409665E-3</v>
          </cell>
          <cell r="R313">
            <v>9545.0139204839597</v>
          </cell>
          <cell r="S313">
            <v>0.69586274509803892</v>
          </cell>
          <cell r="T313">
            <v>3.6116891645074502E-3</v>
          </cell>
          <cell r="U313">
            <v>9565.2761933821239</v>
          </cell>
          <cell r="V313">
            <v>0.69964460784313698</v>
          </cell>
          <cell r="W313">
            <v>3.6313179099667302E-3</v>
          </cell>
          <cell r="X313">
            <v>9560.8724446759807</v>
          </cell>
          <cell r="Y313">
            <v>0.88780000000000003</v>
          </cell>
          <cell r="Z313">
            <v>4.6078880682108685E-3</v>
          </cell>
          <cell r="AA313">
            <v>9442.5615708071418</v>
          </cell>
          <cell r="AB313">
            <v>0.892625</v>
          </cell>
          <cell r="AC313">
            <v>4.6329309381467967E-3</v>
          </cell>
          <cell r="AD313">
            <v>9436.5854377563428</v>
          </cell>
          <cell r="AE313">
            <v>0.85100000000000009</v>
          </cell>
          <cell r="AF313">
            <v>4.4168875265233713E-3</v>
          </cell>
          <cell r="AG313">
            <v>9462.4896672100913</v>
          </cell>
          <cell r="AH313">
            <v>0.67150754901960752</v>
          </cell>
          <cell r="AI313">
            <v>3.4852800437496895E-3</v>
          </cell>
          <cell r="AJ313">
            <v>9577.981434648209</v>
          </cell>
          <cell r="AK313">
            <v>0.67515704656862707</v>
          </cell>
          <cell r="AL313">
            <v>3.504221783117894E-3</v>
          </cell>
          <cell r="AM313">
            <v>9573.7263251484928</v>
          </cell>
          <cell r="AN313">
            <v>0.64367303921568608</v>
          </cell>
          <cell r="AO313">
            <v>3.340812477169392E-3</v>
          </cell>
          <cell r="AP313">
            <v>9592.5214013529603</v>
          </cell>
          <cell r="AQ313">
            <v>0.82121500000000003</v>
          </cell>
          <cell r="AR313">
            <v>4.2622964630950532E-3</v>
          </cell>
          <cell r="AS313">
            <v>9478.6483605560643</v>
          </cell>
          <cell r="AT313">
            <v>0.62114448284313695</v>
          </cell>
          <cell r="AU313">
            <v>3.2238840404684626E-3</v>
          </cell>
          <cell r="AV313">
            <v>9604.305085422051</v>
          </cell>
        </row>
        <row r="314">
          <cell r="B314">
            <v>50</v>
          </cell>
          <cell r="C314">
            <v>5.6749828893098726E-3</v>
          </cell>
          <cell r="D314">
            <v>0.75980392156862708</v>
          </cell>
          <cell r="E314">
            <v>4.3118742541324992E-3</v>
          </cell>
          <cell r="F314">
            <v>9493.741347391915</v>
          </cell>
          <cell r="G314">
            <v>0.96499999999999997</v>
          </cell>
          <cell r="H314">
            <v>5.4763584881840268E-3</v>
          </cell>
          <cell r="I314">
            <v>9350.1946993892125</v>
          </cell>
          <cell r="J314">
            <v>0.93</v>
          </cell>
          <cell r="K314">
            <v>5.2777340870581819E-3</v>
          </cell>
          <cell r="L314">
            <v>9380.1521016774259</v>
          </cell>
          <cell r="M314">
            <v>0.92500000000000004</v>
          </cell>
          <cell r="N314">
            <v>5.2493591726116328E-3</v>
          </cell>
          <cell r="O314">
            <v>9373.7554189519415</v>
          </cell>
          <cell r="P314">
            <v>0.73321078431372511</v>
          </cell>
          <cell r="Q314">
            <v>4.1609586552378616E-3</v>
          </cell>
          <cell r="R314">
            <v>9508.8540872944195</v>
          </cell>
          <cell r="S314">
            <v>0.70661764705882324</v>
          </cell>
          <cell r="T314">
            <v>4.0100430563432248E-3</v>
          </cell>
          <cell r="U314">
            <v>9530.7293889989651</v>
          </cell>
          <cell r="V314">
            <v>0.70281862745098012</v>
          </cell>
          <cell r="W314">
            <v>3.9884836850725622E-3</v>
          </cell>
          <cell r="X314">
            <v>9526.1538773327211</v>
          </cell>
          <cell r="Y314">
            <v>0.89744999999999997</v>
          </cell>
          <cell r="Z314">
            <v>5.0930133940111453E-3</v>
          </cell>
          <cell r="AA314">
            <v>9399.051304011673</v>
          </cell>
          <cell r="AB314">
            <v>0.892625</v>
          </cell>
          <cell r="AC314">
            <v>5.0656316015702252E-3</v>
          </cell>
          <cell r="AD314">
            <v>9392.8663891312954</v>
          </cell>
          <cell r="AE314">
            <v>0.86025000000000007</v>
          </cell>
          <cell r="AF314">
            <v>4.8819040305288185E-3</v>
          </cell>
          <cell r="AG314">
            <v>9420.6949146291354</v>
          </cell>
          <cell r="AH314">
            <v>0.68188602941176435</v>
          </cell>
          <cell r="AI314">
            <v>3.869691549371211E-3</v>
          </cell>
          <cell r="AJ314">
            <v>9544.5994870946251</v>
          </cell>
          <cell r="AK314">
            <v>0.67821997549019575</v>
          </cell>
          <cell r="AL314">
            <v>3.8488867560950218E-3</v>
          </cell>
          <cell r="AM314">
            <v>9540.1778648142972</v>
          </cell>
          <cell r="AN314">
            <v>0.65362132352941149</v>
          </cell>
          <cell r="AO314">
            <v>3.7092898271174827E-3</v>
          </cell>
          <cell r="AP314">
            <v>9560.4745861678057</v>
          </cell>
          <cell r="AQ314">
            <v>0.83014125000000005</v>
          </cell>
          <cell r="AR314">
            <v>4.7110373894603099E-3</v>
          </cell>
          <cell r="AS314">
            <v>9438.2475511739449</v>
          </cell>
          <cell r="AT314">
            <v>0.63074457720588206</v>
          </cell>
          <cell r="AU314">
            <v>3.5794646831683705E-3</v>
          </cell>
          <cell r="AV314">
            <v>9573.3419195373681</v>
          </cell>
        </row>
        <row r="315">
          <cell r="B315">
            <v>51</v>
          </cell>
          <cell r="C315">
            <v>6.1945920792508893E-3</v>
          </cell>
          <cell r="D315">
            <v>0.76323529411764668</v>
          </cell>
          <cell r="E315">
            <v>4.7279313075458971E-3</v>
          </cell>
          <cell r="F315">
            <v>9452.8055285007031</v>
          </cell>
          <cell r="G315">
            <v>0.96499999999999997</v>
          </cell>
          <cell r="H315">
            <v>5.977781356477108E-3</v>
          </cell>
          <cell r="I315">
            <v>9298.9896812810384</v>
          </cell>
          <cell r="J315">
            <v>0.93</v>
          </cell>
          <cell r="K315">
            <v>5.7609706337033275E-3</v>
          </cell>
          <cell r="L315">
            <v>9330.6461531886125</v>
          </cell>
          <cell r="M315">
            <v>0.92500000000000004</v>
          </cell>
          <cell r="N315">
            <v>5.729997673307073E-3</v>
          </cell>
          <cell r="O315">
            <v>9324.5492099616476</v>
          </cell>
          <cell r="P315">
            <v>0.73652205882352906</v>
          </cell>
          <cell r="Q315">
            <v>4.5624537117817908E-3</v>
          </cell>
          <cell r="R315">
            <v>9469.2881385784967</v>
          </cell>
          <cell r="S315">
            <v>0.70980882352941144</v>
          </cell>
          <cell r="T315">
            <v>4.3969761160176845E-3</v>
          </cell>
          <cell r="U315">
            <v>9492.5107537907243</v>
          </cell>
          <cell r="V315">
            <v>0.70599264705882325</v>
          </cell>
          <cell r="W315">
            <v>4.3733364594799552E-3</v>
          </cell>
          <cell r="X315">
            <v>9488.1589680114885</v>
          </cell>
          <cell r="Y315">
            <v>0.89744999999999997</v>
          </cell>
          <cell r="Z315">
            <v>5.5593366615237106E-3</v>
          </cell>
          <cell r="AA315">
            <v>9351.1818098293443</v>
          </cell>
          <cell r="AB315">
            <v>0.892625</v>
          </cell>
          <cell r="AC315">
            <v>5.5294477547413248E-3</v>
          </cell>
          <cell r="AD315">
            <v>9345.2855883211851</v>
          </cell>
          <cell r="AE315">
            <v>0.86025000000000007</v>
          </cell>
          <cell r="AF315">
            <v>5.3288978361755784E-3</v>
          </cell>
          <cell r="AG315">
            <v>9374.7039861550256</v>
          </cell>
          <cell r="AH315">
            <v>0.68496551470588207</v>
          </cell>
          <cell r="AI315">
            <v>4.2430819519570654E-3</v>
          </cell>
          <cell r="AJ315">
            <v>9507.664831117283</v>
          </cell>
          <cell r="AK315">
            <v>0.68128290441176442</v>
          </cell>
          <cell r="AL315">
            <v>4.2202696833981571E-3</v>
          </cell>
          <cell r="AM315">
            <v>9503.4588005796213</v>
          </cell>
          <cell r="AN315">
            <v>0.65657316176470559</v>
          </cell>
          <cell r="AO315">
            <v>4.0672029073163581E-3</v>
          </cell>
          <cell r="AP315">
            <v>9525.0120150429175</v>
          </cell>
          <cell r="AQ315">
            <v>0.83014125000000005</v>
          </cell>
          <cell r="AR315">
            <v>5.1423864119094324E-3</v>
          </cell>
          <cell r="AS315">
            <v>9393.7836140693817</v>
          </cell>
          <cell r="AT315">
            <v>0.63359310110294098</v>
          </cell>
          <cell r="AU315">
            <v>3.9248508055602857E-3</v>
          </cell>
          <cell r="AV315">
            <v>9539.0744802364879</v>
          </cell>
        </row>
        <row r="316">
          <cell r="B316">
            <v>52</v>
          </cell>
          <cell r="C316">
            <v>6.7927770226942951E-3</v>
          </cell>
          <cell r="D316">
            <v>0.76666666666666627</v>
          </cell>
          <cell r="E316">
            <v>5.2077957173989565E-3</v>
          </cell>
          <cell r="F316">
            <v>9408.1133132983614</v>
          </cell>
          <cell r="G316">
            <v>0.96499999999999997</v>
          </cell>
          <cell r="H316">
            <v>6.5550298268999942E-3</v>
          </cell>
          <cell r="I316">
            <v>9243.4023541302031</v>
          </cell>
          <cell r="J316">
            <v>0.93</v>
          </cell>
          <cell r="K316">
            <v>6.3172826311056951E-3</v>
          </cell>
          <cell r="L316">
            <v>9276.8925747066169</v>
          </cell>
          <cell r="M316">
            <v>0.92500000000000004</v>
          </cell>
          <cell r="N316">
            <v>6.2833187459922233E-3</v>
          </cell>
          <cell r="O316">
            <v>9271.1195646839296</v>
          </cell>
          <cell r="P316">
            <v>0.7398333333333329</v>
          </cell>
          <cell r="Q316">
            <v>5.0255228672899934E-3</v>
          </cell>
          <cell r="R316">
            <v>9426.0849497627078</v>
          </cell>
          <cell r="S316">
            <v>0.71299999999999963</v>
          </cell>
          <cell r="T316">
            <v>4.8432500171810295E-3</v>
          </cell>
          <cell r="U316">
            <v>9450.7724107252652</v>
          </cell>
          <cell r="V316">
            <v>0.70916666666666639</v>
          </cell>
          <cell r="W316">
            <v>4.817211038594036E-3</v>
          </cell>
          <cell r="X316">
            <v>9446.6640564633435</v>
          </cell>
          <cell r="Y316">
            <v>0.89744999999999997</v>
          </cell>
          <cell r="Z316">
            <v>6.0961777390169947E-3</v>
          </cell>
          <cell r="AA316">
            <v>9299.1954419653866</v>
          </cell>
          <cell r="AB316">
            <v>0.892625</v>
          </cell>
          <cell r="AC316">
            <v>6.0634025898824951E-3</v>
          </cell>
          <cell r="AD316">
            <v>9293.6113199074262</v>
          </cell>
          <cell r="AE316">
            <v>0.86025000000000007</v>
          </cell>
          <cell r="AF316">
            <v>5.8434864337727679E-3</v>
          </cell>
          <cell r="AG316">
            <v>9324.7471463684178</v>
          </cell>
          <cell r="AH316">
            <v>0.68804499999999968</v>
          </cell>
          <cell r="AI316">
            <v>4.6737362665796945E-3</v>
          </cell>
          <cell r="AJ316">
            <v>9467.3230300671112</v>
          </cell>
          <cell r="AK316">
            <v>0.68434583333333299</v>
          </cell>
          <cell r="AL316">
            <v>4.648608652243244E-3</v>
          </cell>
          <cell r="AM316">
            <v>9463.3516415161121</v>
          </cell>
          <cell r="AN316">
            <v>0.65952499999999969</v>
          </cell>
          <cell r="AO316">
            <v>4.4800062658924529E-3</v>
          </cell>
          <cell r="AP316">
            <v>9486.2718584831127</v>
          </cell>
          <cell r="AQ316">
            <v>0.83014125000000005</v>
          </cell>
          <cell r="AR316">
            <v>5.6389644085907209E-3</v>
          </cell>
          <cell r="AS316">
            <v>9345.4771488559745</v>
          </cell>
          <cell r="AT316">
            <v>0.63644162499999979</v>
          </cell>
          <cell r="AU316">
            <v>4.323206046586218E-3</v>
          </cell>
          <cell r="AV316">
            <v>9501.6350360784327</v>
          </cell>
        </row>
        <row r="317">
          <cell r="B317">
            <v>53</v>
          </cell>
          <cell r="C317">
            <v>7.4756052702628969E-3</v>
          </cell>
          <cell r="D317">
            <v>0.77009803921568587</v>
          </cell>
          <cell r="E317">
            <v>5.7569489605799043E-3</v>
          </cell>
          <cell r="F317">
            <v>9359.1177810765621</v>
          </cell>
          <cell r="G317">
            <v>0.96499999999999997</v>
          </cell>
          <cell r="H317">
            <v>7.2139590858036956E-3</v>
          </cell>
          <cell r="I317">
            <v>9182.8115759968423</v>
          </cell>
          <cell r="J317">
            <v>0.93</v>
          </cell>
          <cell r="K317">
            <v>6.9523129013444943E-3</v>
          </cell>
          <cell r="L317">
            <v>9218.2878223737898</v>
          </cell>
          <cell r="M317">
            <v>0.92500000000000004</v>
          </cell>
          <cell r="N317">
            <v>6.9149348749931797E-3</v>
          </cell>
          <cell r="O317">
            <v>9212.8661653268155</v>
          </cell>
          <cell r="P317">
            <v>0.74314460784313685</v>
          </cell>
          <cell r="Q317">
            <v>5.5554557469596078E-3</v>
          </cell>
          <cell r="R317">
            <v>9378.7139442986572</v>
          </cell>
          <cell r="S317">
            <v>0.71619117647058794</v>
          </cell>
          <cell r="T317">
            <v>5.3539625333393114E-3</v>
          </cell>
          <cell r="U317">
            <v>9404.9999570846467</v>
          </cell>
          <cell r="V317">
            <v>0.71234068627450942</v>
          </cell>
          <cell r="W317">
            <v>5.325177788536411E-3</v>
          </cell>
          <cell r="X317">
            <v>9401.1574820926598</v>
          </cell>
          <cell r="Y317">
            <v>0.89744999999999997</v>
          </cell>
          <cell r="Z317">
            <v>6.7089819497974362E-3</v>
          </cell>
          <cell r="AA317">
            <v>9242.5058937213089</v>
          </cell>
          <cell r="AB317">
            <v>0.892625</v>
          </cell>
          <cell r="AC317">
            <v>6.6729121543684187E-3</v>
          </cell>
          <cell r="AD317">
            <v>9237.260412960939</v>
          </cell>
          <cell r="AE317">
            <v>0.86025000000000007</v>
          </cell>
          <cell r="AF317">
            <v>6.4308894337436577E-3</v>
          </cell>
          <cell r="AG317">
            <v>9270.2581129202536</v>
          </cell>
          <cell r="AH317">
            <v>0.6911244852941173</v>
          </cell>
          <cell r="AI317">
            <v>5.1665738446724351E-3</v>
          </cell>
          <cell r="AJ317">
            <v>9423.0752590740613</v>
          </cell>
          <cell r="AK317">
            <v>0.68740876225490166</v>
          </cell>
          <cell r="AL317">
            <v>5.1387965659376372E-3</v>
          </cell>
          <cell r="AM317">
            <v>9419.3602231961395</v>
          </cell>
          <cell r="AN317">
            <v>0.66247683823529391</v>
          </cell>
          <cell r="AO317">
            <v>4.9524153433388634E-3</v>
          </cell>
          <cell r="AP317">
            <v>9443.7733011171495</v>
          </cell>
          <cell r="AQ317">
            <v>0.83014125000000005</v>
          </cell>
          <cell r="AR317">
            <v>6.2058083035626292E-3</v>
          </cell>
          <cell r="AS317">
            <v>9292.7783358322777</v>
          </cell>
          <cell r="AT317">
            <v>0.63929014889705849</v>
          </cell>
          <cell r="AU317">
            <v>4.7790808063220029E-3</v>
          </cell>
          <cell r="AV317">
            <v>9460.5575100380029</v>
          </cell>
        </row>
        <row r="318">
          <cell r="B318">
            <v>54</v>
          </cell>
          <cell r="C318">
            <v>8.2286188030966968E-3</v>
          </cell>
          <cell r="D318">
            <v>0.77352941176470547</v>
          </cell>
          <cell r="E318">
            <v>6.365078662395383E-3</v>
          </cell>
          <cell r="F318">
            <v>9305.2378176948496</v>
          </cell>
          <cell r="G318">
            <v>0.96499999999999997</v>
          </cell>
          <cell r="H318">
            <v>7.9406171449883118E-3</v>
          </cell>
          <cell r="I318">
            <v>9116.5671489949564</v>
          </cell>
          <cell r="J318">
            <v>0.93</v>
          </cell>
          <cell r="K318">
            <v>7.6526154868799285E-3</v>
          </cell>
          <cell r="L318">
            <v>9154.1994010179933</v>
          </cell>
          <cell r="M318">
            <v>0.92500000000000004</v>
          </cell>
          <cell r="N318">
            <v>7.6114723928644452E-3</v>
          </cell>
          <cell r="O318">
            <v>9149.159795781552</v>
          </cell>
          <cell r="P318">
            <v>0.7464558823529408</v>
          </cell>
          <cell r="Q318">
            <v>6.1423009092115444E-3</v>
          </cell>
          <cell r="R318">
            <v>9326.6109140177123</v>
          </cell>
          <cell r="S318">
            <v>0.71938235294117614</v>
          </cell>
          <cell r="T318">
            <v>5.9195231560277067E-3</v>
          </cell>
          <cell r="U318">
            <v>9354.6459396883583</v>
          </cell>
          <cell r="V318">
            <v>0.71551470588235255</v>
          </cell>
          <cell r="W318">
            <v>5.887697762715729E-3</v>
          </cell>
          <cell r="X318">
            <v>9351.0946470824874</v>
          </cell>
          <cell r="Y318">
            <v>0.89744999999999997</v>
          </cell>
          <cell r="Z318">
            <v>7.3847739448391304E-3</v>
          </cell>
          <cell r="AA318">
            <v>9180.4980885094355</v>
          </cell>
          <cell r="AB318">
            <v>0.892625</v>
          </cell>
          <cell r="AC318">
            <v>7.3450708591141891E-3</v>
          </cell>
          <cell r="AD318">
            <v>9175.6209856782261</v>
          </cell>
          <cell r="AE318">
            <v>0.86025000000000007</v>
          </cell>
          <cell r="AF318">
            <v>7.0786693253639338E-3</v>
          </cell>
          <cell r="AG318">
            <v>9210.6421079737975</v>
          </cell>
          <cell r="AH318">
            <v>0.69420397058823502</v>
          </cell>
          <cell r="AI318">
            <v>5.7123398455667367E-3</v>
          </cell>
          <cell r="AJ318">
            <v>9374.3902449041489</v>
          </cell>
          <cell r="AK318">
            <v>0.69047169117647023</v>
          </cell>
          <cell r="AL318">
            <v>5.6816283410206789E-3</v>
          </cell>
          <cell r="AM318">
            <v>9370.9560472278499</v>
          </cell>
          <cell r="AN318">
            <v>0.66542867647058801</v>
          </cell>
          <cell r="AO318">
            <v>5.4755589193256288E-3</v>
          </cell>
          <cell r="AP318">
            <v>9397.0038133216822</v>
          </cell>
          <cell r="AQ318">
            <v>0.83014125000000005</v>
          </cell>
          <cell r="AR318">
            <v>6.8309158989761963E-3</v>
          </cell>
          <cell r="AS318">
            <v>9235.1091348726022</v>
          </cell>
          <cell r="AT318">
            <v>0.6421386727941174</v>
          </cell>
          <cell r="AU318">
            <v>5.2839143571492319E-3</v>
          </cell>
          <cell r="AV318">
            <v>9415.3447412246751</v>
          </cell>
        </row>
        <row r="319">
          <cell r="B319">
            <v>55</v>
          </cell>
          <cell r="C319">
            <v>9.0861816968003939E-3</v>
          </cell>
          <cell r="D319">
            <v>0.77696078431372506</v>
          </cell>
          <cell r="E319">
            <v>7.059606857563047E-3</v>
          </cell>
          <cell r="F319">
            <v>9246.0092470129257</v>
          </cell>
          <cell r="G319">
            <v>0.96499999999999997</v>
          </cell>
          <cell r="H319">
            <v>8.7681653374123807E-3</v>
          </cell>
          <cell r="I319">
            <v>9044.1759795882099</v>
          </cell>
          <cell r="J319">
            <v>0.93</v>
          </cell>
          <cell r="K319">
            <v>8.4501489780243674E-3</v>
          </cell>
          <cell r="L319">
            <v>9084.1458329117759</v>
          </cell>
          <cell r="M319">
            <v>0.92500000000000004</v>
          </cell>
          <cell r="N319">
            <v>8.404718069540365E-3</v>
          </cell>
          <cell r="O319">
            <v>9079.5212185780565</v>
          </cell>
          <cell r="P319">
            <v>0.74976715686274464</v>
          </cell>
          <cell r="Q319">
            <v>6.8125206175483404E-3</v>
          </cell>
          <cell r="R319">
            <v>9269.3240633206788</v>
          </cell>
          <cell r="S319">
            <v>0.72257352941176434</v>
          </cell>
          <cell r="T319">
            <v>6.5654343775336339E-3</v>
          </cell>
          <cell r="U319">
            <v>9299.2708964319318</v>
          </cell>
          <cell r="V319">
            <v>0.71868872549019569</v>
          </cell>
          <cell r="W319">
            <v>6.5301363432458187E-3</v>
          </cell>
          <cell r="X319">
            <v>9296.038228049918</v>
          </cell>
          <cell r="Y319">
            <v>0.89744999999999997</v>
          </cell>
          <cell r="Z319">
            <v>8.1543937637935139E-3</v>
          </cell>
          <cell r="AA319">
            <v>9112.702185424765</v>
          </cell>
          <cell r="AB319">
            <v>0.892625</v>
          </cell>
          <cell r="AC319">
            <v>8.1105529371064515E-3</v>
          </cell>
          <cell r="AD319">
            <v>9108.2253993620452</v>
          </cell>
          <cell r="AE319">
            <v>0.86025000000000007</v>
          </cell>
          <cell r="AF319">
            <v>7.8163878046725397E-3</v>
          </cell>
          <cell r="AG319">
            <v>9145.4430182171782</v>
          </cell>
          <cell r="AH319">
            <v>0.69728345588235252</v>
          </cell>
          <cell r="AI319">
            <v>6.3356441743199566E-3</v>
          </cell>
          <cell r="AJ319">
            <v>9320.8405419802912</v>
          </cell>
          <cell r="AK319">
            <v>0.69353462009803879</v>
          </cell>
          <cell r="AL319">
            <v>6.3015815712322149E-3</v>
          </cell>
          <cell r="AM319">
            <v>9317.7137577674603</v>
          </cell>
          <cell r="AN319">
            <v>0.668380514705882</v>
          </cell>
          <cell r="AO319">
            <v>6.0730267992186119E-3</v>
          </cell>
          <cell r="AP319">
            <v>9345.5499652767121</v>
          </cell>
          <cell r="AQ319">
            <v>0.83014125000000005</v>
          </cell>
          <cell r="AR319">
            <v>7.5428142315090005E-3</v>
          </cell>
          <cell r="AS319">
            <v>9172.0248810544199</v>
          </cell>
          <cell r="AT319">
            <v>0.6449871966911761</v>
          </cell>
          <cell r="AU319">
            <v>5.8604708612459595E-3</v>
          </cell>
          <cell r="AV319">
            <v>9365.5948659690075</v>
          </cell>
        </row>
        <row r="320">
          <cell r="B320">
            <v>56</v>
          </cell>
          <cell r="C320">
            <v>1.005625134838601E-2</v>
          </cell>
          <cell r="D320">
            <v>0.78039215686274466</v>
          </cell>
          <cell r="E320">
            <v>7.8478196797208428E-3</v>
          </cell>
          <cell r="F320">
            <v>9180.7360567276228</v>
          </cell>
          <cell r="G320">
            <v>0.96499999999999997</v>
          </cell>
          <cell r="H320">
            <v>9.7042825511924995E-3</v>
          </cell>
          <cell r="I320">
            <v>8964.875149258527</v>
          </cell>
          <cell r="J320">
            <v>0.93</v>
          </cell>
          <cell r="K320">
            <v>9.3523137539989892E-3</v>
          </cell>
          <cell r="L320">
            <v>9007.3834472855724</v>
          </cell>
          <cell r="M320">
            <v>0.92500000000000004</v>
          </cell>
          <cell r="N320">
            <v>9.3020324972570602E-3</v>
          </cell>
          <cell r="O320">
            <v>9003.2104025294993</v>
          </cell>
          <cell r="P320">
            <v>0.7530784313725486</v>
          </cell>
          <cell r="Q320">
            <v>7.5731459909306126E-3</v>
          </cell>
          <cell r="R320">
            <v>9206.1766020285704</v>
          </cell>
          <cell r="S320">
            <v>0.72576470588235253</v>
          </cell>
          <cell r="T320">
            <v>7.2984723021403833E-3</v>
          </cell>
          <cell r="U320">
            <v>9238.2171436025001</v>
          </cell>
          <cell r="V320">
            <v>0.72186274509803883</v>
          </cell>
          <cell r="W320">
            <v>7.259233203741779E-3</v>
          </cell>
          <cell r="X320">
            <v>9235.333830968726</v>
          </cell>
          <cell r="Y320">
            <v>0.89744999999999997</v>
          </cell>
          <cell r="Z320">
            <v>9.0249827726090245E-3</v>
          </cell>
          <cell r="AA320">
            <v>9038.3936235526289</v>
          </cell>
          <cell r="AB320">
            <v>0.892625</v>
          </cell>
          <cell r="AC320">
            <v>8.9764613598530621E-3</v>
          </cell>
          <cell r="AD320">
            <v>9034.352655097422</v>
          </cell>
          <cell r="AE320">
            <v>0.86025000000000007</v>
          </cell>
          <cell r="AF320">
            <v>8.6508902224490657E-3</v>
          </cell>
          <cell r="AG320">
            <v>9073.9586889412585</v>
          </cell>
          <cell r="AH320">
            <v>0.70036294117647024</v>
          </cell>
          <cell r="AI320">
            <v>7.0430257715654709E-3</v>
          </cell>
          <cell r="AJ320">
            <v>9261.7870129007279</v>
          </cell>
          <cell r="AK320">
            <v>0.69659754901960746</v>
          </cell>
          <cell r="AL320">
            <v>7.0051600416108171E-3</v>
          </cell>
          <cell r="AM320">
            <v>9258.9974244654968</v>
          </cell>
          <cell r="AN320">
            <v>0.6713323529411761</v>
          </cell>
          <cell r="AO320">
            <v>6.7510868794798552E-3</v>
          </cell>
          <cell r="AP320">
            <v>9288.7941898841509</v>
          </cell>
          <cell r="AQ320">
            <v>0.83014125000000005</v>
          </cell>
          <cell r="AR320">
            <v>8.3481090646633487E-3</v>
          </cell>
          <cell r="AS320">
            <v>9102.8420012498482</v>
          </cell>
          <cell r="AT320">
            <v>0.64783572058823502</v>
          </cell>
          <cell r="AU320">
            <v>6.5147988386980603E-3</v>
          </cell>
          <cell r="AV320">
            <v>9310.708070158762</v>
          </cell>
        </row>
        <row r="321">
          <cell r="B321">
            <v>57</v>
          </cell>
          <cell r="C321">
            <v>1.1069409312643724E-2</v>
          </cell>
          <cell r="D321">
            <v>0.78382352941176425</v>
          </cell>
          <cell r="E321">
            <v>8.6764634759398558E-3</v>
          </cell>
          <cell r="F321">
            <v>9108.6872956273128</v>
          </cell>
          <cell r="G321">
            <v>0.96499999999999997</v>
          </cell>
          <cell r="H321">
            <v>1.0681979986701192E-2</v>
          </cell>
          <cell r="I321">
            <v>8877.8774677739584</v>
          </cell>
          <cell r="J321">
            <v>0.93</v>
          </cell>
          <cell r="K321">
            <v>1.0294550660758664E-2</v>
          </cell>
          <cell r="L321">
            <v>8923.1435711839804</v>
          </cell>
          <cell r="M321">
            <v>0.92500000000000004</v>
          </cell>
          <cell r="N321">
            <v>1.0239203614195445E-2</v>
          </cell>
          <cell r="O321">
            <v>8919.4622467855279</v>
          </cell>
          <cell r="P321">
            <v>0.75638970588235244</v>
          </cell>
          <cell r="Q321">
            <v>8.3727872542819597E-3</v>
          </cell>
          <cell r="R321">
            <v>9136.4568826031191</v>
          </cell>
          <cell r="S321">
            <v>0.72895588235294084</v>
          </cell>
          <cell r="T321">
            <v>8.069111032624067E-3</v>
          </cell>
          <cell r="U321">
            <v>9170.7922716587582</v>
          </cell>
          <cell r="V321">
            <v>0.72503676470588196</v>
          </cell>
          <cell r="W321">
            <v>8.0257287152443665E-3</v>
          </cell>
          <cell r="X321">
            <v>9168.2923889753183</v>
          </cell>
          <cell r="Y321">
            <v>0.89744999999999997</v>
          </cell>
          <cell r="Z321">
            <v>9.9342413876321103E-3</v>
          </cell>
          <cell r="AA321">
            <v>8956.8222768080068</v>
          </cell>
          <cell r="AB321">
            <v>0.892625</v>
          </cell>
          <cell r="AC321">
            <v>9.8808314876986034E-3</v>
          </cell>
          <cell r="AD321">
            <v>8953.2561375776531</v>
          </cell>
          <cell r="AE321">
            <v>0.86025000000000007</v>
          </cell>
          <cell r="AF321">
            <v>9.5224593612017652E-3</v>
          </cell>
          <cell r="AG321">
            <v>8995.4608684401901</v>
          </cell>
          <cell r="AH321">
            <v>0.70344242647058786</v>
          </cell>
          <cell r="AI321">
            <v>7.7866921464822235E-3</v>
          </cell>
          <cell r="AJ321">
            <v>9196.5560082781176</v>
          </cell>
          <cell r="AK321">
            <v>0.69966047794117603</v>
          </cell>
          <cell r="AL321">
            <v>7.7448282102108128E-3</v>
          </cell>
          <cell r="AM321">
            <v>9194.1366656822538</v>
          </cell>
          <cell r="AN321">
            <v>0.67428419117647032</v>
          </cell>
          <cell r="AO321">
            <v>7.4639277051772616E-3</v>
          </cell>
          <cell r="AP321">
            <v>9226.084733302634</v>
          </cell>
          <cell r="AQ321">
            <v>0.83014125000000005</v>
          </cell>
          <cell r="AR321">
            <v>9.1891732835597019E-3</v>
          </cell>
          <cell r="AS321">
            <v>9026.8504834250161</v>
          </cell>
          <cell r="AT321">
            <v>0.65068424448529383</v>
          </cell>
          <cell r="AU321">
            <v>7.202690235496057E-3</v>
          </cell>
          <cell r="AV321">
            <v>9250.0506800358344</v>
          </cell>
        </row>
        <row r="322">
          <cell r="B322">
            <v>58</v>
          </cell>
          <cell r="C322">
            <v>1.2153310148307865E-2</v>
          </cell>
          <cell r="D322">
            <v>0.78725490196078385</v>
          </cell>
          <cell r="E322">
            <v>9.5677529893051071E-3</v>
          </cell>
          <cell r="F322">
            <v>9029.6561029930454</v>
          </cell>
          <cell r="G322">
            <v>0.96499999999999997</v>
          </cell>
          <cell r="H322">
            <v>1.1727944293117088E-2</v>
          </cell>
          <cell r="I322">
            <v>8783.044158338811</v>
          </cell>
          <cell r="J322">
            <v>0.93</v>
          </cell>
          <cell r="K322">
            <v>1.1302578437926316E-2</v>
          </cell>
          <cell r="L322">
            <v>8831.2838176372043</v>
          </cell>
          <cell r="M322">
            <v>0.92500000000000004</v>
          </cell>
          <cell r="N322">
            <v>1.1241811887184776E-2</v>
          </cell>
          <cell r="O322">
            <v>8828.1340567115622</v>
          </cell>
          <cell r="P322">
            <v>0.75970098039215639</v>
          </cell>
          <cell r="Q322">
            <v>9.2328816346794289E-3</v>
          </cell>
          <cell r="R322">
            <v>9059.9592728671632</v>
          </cell>
          <cell r="S322">
            <v>0.73214705882352904</v>
          </cell>
          <cell r="T322">
            <v>8.8980102800537506E-3</v>
          </cell>
          <cell r="U322">
            <v>9096.7921305616128</v>
          </cell>
          <cell r="V322">
            <v>0.7282107843137251</v>
          </cell>
          <cell r="W322">
            <v>8.8501715151072247E-3</v>
          </cell>
          <cell r="X322">
            <v>9094.7101614793628</v>
          </cell>
          <cell r="Y322">
            <v>0.89744999999999997</v>
          </cell>
          <cell r="Z322">
            <v>1.0906988192598893E-2</v>
          </cell>
          <cell r="AA322">
            <v>8867.8430422440761</v>
          </cell>
          <cell r="AB322">
            <v>0.892625</v>
          </cell>
          <cell r="AC322">
            <v>1.0848348471133308E-2</v>
          </cell>
          <cell r="AD322">
            <v>8864.7905224160459</v>
          </cell>
          <cell r="AE322">
            <v>0.86025000000000007</v>
          </cell>
          <cell r="AF322">
            <v>1.0454885055081841E-2</v>
          </cell>
          <cell r="AG322">
            <v>8909.8019578851872</v>
          </cell>
          <cell r="AH322">
            <v>0.70652191176470547</v>
          </cell>
          <cell r="AI322">
            <v>8.5865799202518682E-3</v>
          </cell>
          <cell r="AJ322">
            <v>9124.945257833775</v>
          </cell>
          <cell r="AK322">
            <v>0.7027234068627447</v>
          </cell>
          <cell r="AL322">
            <v>8.5404155120784725E-3</v>
          </cell>
          <cell r="AM322">
            <v>9122.9296566653447</v>
          </cell>
          <cell r="AN322">
            <v>0.67723602941176442</v>
          </cell>
          <cell r="AO322">
            <v>8.2306595090497203E-3</v>
          </cell>
          <cell r="AP322">
            <v>9157.2219038514231</v>
          </cell>
          <cell r="AQ322">
            <v>0.83014125000000005</v>
          </cell>
          <cell r="AR322">
            <v>1.0088964078153977E-2</v>
          </cell>
          <cell r="AS322">
            <v>8943.9011901280392</v>
          </cell>
          <cell r="AT322">
            <v>0.65353276838235264</v>
          </cell>
          <cell r="AU322">
            <v>7.9425864262329792E-3</v>
          </cell>
          <cell r="AV322">
            <v>9183.4254303248963</v>
          </cell>
        </row>
        <row r="323">
          <cell r="B323">
            <v>59</v>
          </cell>
          <cell r="C323">
            <v>1.3345801314821245E-2</v>
          </cell>
          <cell r="D323">
            <v>0.79068627450980344</v>
          </cell>
          <cell r="E323">
            <v>1.0552341921964047E-2</v>
          </cell>
          <cell r="F323">
            <v>8943.2625838212371</v>
          </cell>
          <cell r="G323">
            <v>0.96499999999999997</v>
          </cell>
          <cell r="H323">
            <v>1.28786982688025E-2</v>
          </cell>
          <cell r="I323">
            <v>8680.0371057258253</v>
          </cell>
          <cell r="J323">
            <v>0.93</v>
          </cell>
          <cell r="K323">
            <v>1.2411595222783758E-2</v>
          </cell>
          <cell r="L323">
            <v>8731.4675395807699</v>
          </cell>
          <cell r="M323">
            <v>0.92500000000000004</v>
          </cell>
          <cell r="N323">
            <v>1.2344866216209652E-2</v>
          </cell>
          <cell r="O323">
            <v>8728.8898343311612</v>
          </cell>
          <cell r="P323">
            <v>0.76301225490196034</v>
          </cell>
          <cell r="Q323">
            <v>1.0183009954695305E-2</v>
          </cell>
          <cell r="R323">
            <v>8976.3097412857642</v>
          </cell>
          <cell r="S323">
            <v>0.73533823529411724</v>
          </cell>
          <cell r="T323">
            <v>9.8136779874265639E-3</v>
          </cell>
          <cell r="U323">
            <v>9015.8487806683625</v>
          </cell>
          <cell r="V323">
            <v>0.73138480392156824</v>
          </cell>
          <cell r="W323">
            <v>9.7609162778167433E-3</v>
          </cell>
          <cell r="X323">
            <v>9014.2204166700812</v>
          </cell>
          <cell r="Y323">
            <v>0.89744999999999997</v>
          </cell>
          <cell r="Z323">
            <v>1.1977189389986325E-2</v>
          </cell>
          <cell r="AA323">
            <v>8771.1215828884997</v>
          </cell>
          <cell r="AB323">
            <v>0.892625</v>
          </cell>
          <cell r="AC323">
            <v>1.1912795898642314E-2</v>
          </cell>
          <cell r="AD323">
            <v>8768.6221857052769</v>
          </cell>
          <cell r="AE323">
            <v>0.86025000000000007</v>
          </cell>
          <cell r="AF323">
            <v>1.1480725581074977E-2</v>
          </cell>
          <cell r="AG323">
            <v>8816.6510025519547</v>
          </cell>
          <cell r="AH323">
            <v>0.70960139705882319</v>
          </cell>
          <cell r="AI323">
            <v>9.4701992578666346E-3</v>
          </cell>
          <cell r="AJ323">
            <v>9046.5931861094614</v>
          </cell>
          <cell r="AK323">
            <v>0.70578633578431338</v>
          </cell>
          <cell r="AL323">
            <v>9.4192842080931573E-3</v>
          </cell>
          <cell r="AM323">
            <v>9045.0160467099595</v>
          </cell>
          <cell r="AN323">
            <v>0.68018786764705852</v>
          </cell>
          <cell r="AO323">
            <v>9.077652138369573E-3</v>
          </cell>
          <cell r="AP323">
            <v>9081.8519283120095</v>
          </cell>
          <cell r="AQ323">
            <v>0.83014125000000005</v>
          </cell>
          <cell r="AR323">
            <v>1.1078900185737352E-2</v>
          </cell>
          <cell r="AS323">
            <v>8853.6664923022781</v>
          </cell>
          <cell r="AT323">
            <v>0.65638129227941144</v>
          </cell>
          <cell r="AU323">
            <v>8.7599343135266374E-3</v>
          </cell>
          <cell r="AV323">
            <v>9110.4852801556754</v>
          </cell>
        </row>
        <row r="324">
          <cell r="B324">
            <v>60</v>
          </cell>
          <cell r="C324">
            <v>1.4774350448829797E-2</v>
          </cell>
          <cell r="D324">
            <v>0.79411764705882304</v>
          </cell>
          <cell r="E324">
            <v>1.1732572415247184E-2</v>
          </cell>
          <cell r="F324">
            <v>8848.8902191388479</v>
          </cell>
          <cell r="G324">
            <v>0.96499999999999997</v>
          </cell>
          <cell r="H324">
            <v>1.4257248183120753E-2</v>
          </cell>
          <cell r="I324">
            <v>8568.2495268791718</v>
          </cell>
          <cell r="J324">
            <v>0.94</v>
          </cell>
          <cell r="K324">
            <v>1.3887889421900008E-2</v>
          </cell>
          <cell r="L324">
            <v>8623.0960987786166</v>
          </cell>
          <cell r="M324">
            <v>0.92500000000000004</v>
          </cell>
          <cell r="N324">
            <v>1.3666274165167563E-2</v>
          </cell>
          <cell r="O324">
            <v>8621.1328571103113</v>
          </cell>
          <cell r="P324">
            <v>0.76632352941176418</v>
          </cell>
          <cell r="Q324">
            <v>1.1321932380713532E-2</v>
          </cell>
          <cell r="R324">
            <v>8884.9038898338222</v>
          </cell>
          <cell r="S324">
            <v>0.74647058823529366</v>
          </cell>
          <cell r="T324">
            <v>1.1028618070332353E-2</v>
          </cell>
          <cell r="U324">
            <v>8927.3701439515498</v>
          </cell>
          <cell r="V324">
            <v>0.73455882352941138</v>
          </cell>
          <cell r="W324">
            <v>1.0852629484103647E-2</v>
          </cell>
          <cell r="X324">
            <v>8926.2333658731786</v>
          </cell>
          <cell r="Y324">
            <v>0.90709999999999991</v>
          </cell>
          <cell r="Z324">
            <v>1.3401813292133507E-2</v>
          </cell>
          <cell r="AA324">
            <v>8666.0681985276478</v>
          </cell>
          <cell r="AB324">
            <v>0.892625</v>
          </cell>
          <cell r="AC324">
            <v>1.3187954569386698E-2</v>
          </cell>
          <cell r="AD324">
            <v>8664.1633792946632</v>
          </cell>
          <cell r="AE324">
            <v>0.86949999999999994</v>
          </cell>
          <cell r="AF324">
            <v>1.2846297715257507E-2</v>
          </cell>
          <cell r="AG324">
            <v>8715.4294518475472</v>
          </cell>
          <cell r="AH324">
            <v>0.7203441176470583</v>
          </cell>
          <cell r="AI324">
            <v>1.0642616437870719E-2</v>
          </cell>
          <cell r="AJ324">
            <v>8960.9201460321456</v>
          </cell>
          <cell r="AK324">
            <v>0.70884926470588194</v>
          </cell>
          <cell r="AL324">
            <v>1.0472787452160019E-2</v>
          </cell>
          <cell r="AM324">
            <v>8959.8184698992354</v>
          </cell>
          <cell r="AN324">
            <v>0.6904852941176467</v>
          </cell>
          <cell r="AO324">
            <v>1.0201471715057428E-2</v>
          </cell>
          <cell r="AP324">
            <v>8999.4100357346124</v>
          </cell>
          <cell r="AQ324">
            <v>0.83906749999999997</v>
          </cell>
          <cell r="AR324">
            <v>1.2396677295223495E-2</v>
          </cell>
          <cell r="AS324">
            <v>8755.5776049562537</v>
          </cell>
          <cell r="AT324">
            <v>0.66631830882352894</v>
          </cell>
          <cell r="AU324">
            <v>9.8444202050304158E-3</v>
          </cell>
          <cell r="AV324">
            <v>9030.6780275371602</v>
          </cell>
        </row>
        <row r="325">
          <cell r="B325">
            <v>61</v>
          </cell>
          <cell r="C325">
            <v>1.6297406404128641E-2</v>
          </cell>
          <cell r="D325">
            <v>0.79754901960784264</v>
          </cell>
          <cell r="E325">
            <v>1.2997980499763374E-2</v>
          </cell>
          <cell r="F325">
            <v>8745.069973848229</v>
          </cell>
          <cell r="G325">
            <v>0.96499999999999997</v>
          </cell>
          <cell r="H325">
            <v>1.5726997179984138E-2</v>
          </cell>
          <cell r="I325">
            <v>8446.0898668795489</v>
          </cell>
          <cell r="J325">
            <v>0.94</v>
          </cell>
          <cell r="K325">
            <v>1.5319562019880922E-2</v>
          </cell>
          <cell r="L325">
            <v>8503.3394936843615</v>
          </cell>
          <cell r="M325">
            <v>0.92500000000000004</v>
          </cell>
          <cell r="N325">
            <v>1.5075100923818993E-2</v>
          </cell>
          <cell r="O325">
            <v>8503.3140918707086</v>
          </cell>
          <cell r="P325">
            <v>0.76963480392156813</v>
          </cell>
          <cell r="Q325">
            <v>1.2543051182271656E-2</v>
          </cell>
          <cell r="R325">
            <v>8784.309608783984</v>
          </cell>
          <cell r="S325">
            <v>0.74969607843137198</v>
          </cell>
          <cell r="T325">
            <v>1.2218101669777569E-2</v>
          </cell>
          <cell r="U325">
            <v>8828.9135882614191</v>
          </cell>
          <cell r="V325">
            <v>0.73773284313725451</v>
          </cell>
          <cell r="W325">
            <v>1.2023131962281122E-2</v>
          </cell>
          <cell r="X325">
            <v>8829.3602624647137</v>
          </cell>
          <cell r="Y325">
            <v>0.90709999999999991</v>
          </cell>
          <cell r="Z325">
            <v>1.4783377349185089E-2</v>
          </cell>
          <cell r="AA325">
            <v>8549.927170554085</v>
          </cell>
          <cell r="AB325">
            <v>0.892625</v>
          </cell>
          <cell r="AC325">
            <v>1.4547472391485327E-2</v>
          </cell>
          <cell r="AD325">
            <v>8549.9007862667804</v>
          </cell>
          <cell r="AE325">
            <v>0.86949999999999994</v>
          </cell>
          <cell r="AF325">
            <v>1.4170594868389851E-2</v>
          </cell>
          <cell r="AG325">
            <v>8603.4684503927911</v>
          </cell>
          <cell r="AH325">
            <v>0.72345671568627401</v>
          </cell>
          <cell r="AI325">
            <v>1.1790468111335356E-2</v>
          </cell>
          <cell r="AJ325">
            <v>8865.5525099875376</v>
          </cell>
          <cell r="AK325">
            <v>0.71191219362745051</v>
          </cell>
          <cell r="AL325">
            <v>1.1602322343601281E-2</v>
          </cell>
          <cell r="AM325">
            <v>8865.9841954540425</v>
          </cell>
          <cell r="AN325">
            <v>0.69346887254901912</v>
          </cell>
          <cell r="AO325">
            <v>1.1301744044544253E-2</v>
          </cell>
          <cell r="AP325">
            <v>8907.6028088028615</v>
          </cell>
          <cell r="AQ325">
            <v>0.83906749999999997</v>
          </cell>
          <cell r="AR325">
            <v>1.3674624047996208E-2</v>
          </cell>
          <cell r="AS325">
            <v>8647.0375348543257</v>
          </cell>
          <cell r="AT325">
            <v>0.66919746200980346</v>
          </cell>
          <cell r="AU325">
            <v>1.0906183002985204E-2</v>
          </cell>
          <cell r="AV325">
            <v>8941.7762382977489</v>
          </cell>
        </row>
        <row r="326">
          <cell r="B326">
            <v>62</v>
          </cell>
          <cell r="C326">
            <v>1.7812559357791524E-2</v>
          </cell>
          <cell r="D326">
            <v>0.80098039215686223</v>
          </cell>
          <cell r="E326">
            <v>1.4267510779721241E-2</v>
          </cell>
          <cell r="F326">
            <v>8631.4017248590826</v>
          </cell>
          <cell r="G326">
            <v>0.96499999999999997</v>
          </cell>
          <cell r="H326">
            <v>1.7189119780268821E-2</v>
          </cell>
          <cell r="I326">
            <v>8313.2582353612415</v>
          </cell>
          <cell r="J326">
            <v>0.94</v>
          </cell>
          <cell r="K326">
            <v>1.6743805796324032E-2</v>
          </cell>
          <cell r="L326">
            <v>8373.0720569347613</v>
          </cell>
          <cell r="M326">
            <v>0.92500000000000004</v>
          </cell>
          <cell r="N326">
            <v>1.6476617405957159E-2</v>
          </cell>
          <cell r="O326">
            <v>8375.1257737488249</v>
          </cell>
          <cell r="P326">
            <v>0.77294607843137197</v>
          </cell>
          <cell r="Q326">
            <v>1.3768147902430996E-2</v>
          </cell>
          <cell r="R326">
            <v>8674.1275637600866</v>
          </cell>
          <cell r="S326">
            <v>0.75292156862745041</v>
          </cell>
          <cell r="T326">
            <v>1.3411460132937965E-2</v>
          </cell>
          <cell r="U326">
            <v>8721.0410244063605</v>
          </cell>
          <cell r="V326">
            <v>0.74090686274509765</v>
          </cell>
          <cell r="W326">
            <v>1.3197447471242149E-2</v>
          </cell>
          <cell r="X326">
            <v>8723.2036988865802</v>
          </cell>
          <cell r="Y326">
            <v>0.90709999999999991</v>
          </cell>
          <cell r="Z326">
            <v>1.6157772593452691E-2</v>
          </cell>
          <cell r="AA326">
            <v>8423.5303708837328</v>
          </cell>
          <cell r="AB326">
            <v>0.892625</v>
          </cell>
          <cell r="AC326">
            <v>1.5899935796748661E-2</v>
          </cell>
          <cell r="AD326">
            <v>8425.5213406286257</v>
          </cell>
          <cell r="AE326">
            <v>0.86949999999999994</v>
          </cell>
          <cell r="AF326">
            <v>1.5488020361599729E-2</v>
          </cell>
          <cell r="AG326">
            <v>8481.5521845192998</v>
          </cell>
          <cell r="AH326">
            <v>0.72656931372548961</v>
          </cell>
          <cell r="AI326">
            <v>1.2942059028285135E-2</v>
          </cell>
          <cell r="AJ326">
            <v>8761.0234958291603</v>
          </cell>
          <cell r="AK326">
            <v>0.71497512254901907</v>
          </cell>
          <cell r="AL326">
            <v>1.2735536809748671E-2</v>
          </cell>
          <cell r="AM326">
            <v>8763.1181889251111</v>
          </cell>
          <cell r="AN326">
            <v>0.69645245098039166</v>
          </cell>
          <cell r="AO326">
            <v>1.2405600622967618E-2</v>
          </cell>
          <cell r="AP326">
            <v>8806.9313618073083</v>
          </cell>
          <cell r="AQ326">
            <v>0.83906749999999997</v>
          </cell>
          <cell r="AR326">
            <v>1.4945939648943739E-2</v>
          </cell>
          <cell r="AS326">
            <v>8528.7925474362801</v>
          </cell>
          <cell r="AT326">
            <v>0.67207661519607786</v>
          </cell>
          <cell r="AU326">
            <v>1.197140460116375E-2</v>
          </cell>
          <cell r="AV326">
            <v>8844.2555902711301</v>
          </cell>
        </row>
        <row r="327">
          <cell r="B327">
            <v>63</v>
          </cell>
          <cell r="C327">
            <v>1.9480999386682681E-2</v>
          </cell>
          <cell r="D327">
            <v>0.80441176470588183</v>
          </cell>
          <cell r="E327">
            <v>1.5670745094875618E-2</v>
          </cell>
          <cell r="F327">
            <v>8508.2531077055519</v>
          </cell>
          <cell r="G327">
            <v>0.96499999999999997</v>
          </cell>
          <cell r="H327">
            <v>1.8799164408148786E-2</v>
          </cell>
          <cell r="I327">
            <v>8170.3606437893113</v>
          </cell>
          <cell r="J327">
            <v>0.94</v>
          </cell>
          <cell r="K327">
            <v>1.831213942348172E-2</v>
          </cell>
          <cell r="L327">
            <v>8232.8749644948184</v>
          </cell>
          <cell r="M327">
            <v>0.92500000000000004</v>
          </cell>
          <cell r="N327">
            <v>1.8019924432681481E-2</v>
          </cell>
          <cell r="O327">
            <v>8237.1320306479938</v>
          </cell>
          <cell r="P327">
            <v>0.77625735294117593</v>
          </cell>
          <cell r="Q327">
            <v>1.512226901655497E-2</v>
          </cell>
          <cell r="R327">
            <v>8554.7008925376849</v>
          </cell>
          <cell r="S327">
            <v>0.75614705882352884</v>
          </cell>
          <cell r="T327">
            <v>1.4730500389183079E-2</v>
          </cell>
          <cell r="U327">
            <v>8604.0791303898186</v>
          </cell>
          <cell r="V327">
            <v>0.74408088235294068</v>
          </cell>
          <cell r="W327">
            <v>1.4495439212759946E-2</v>
          </cell>
          <cell r="X327">
            <v>8608.0796762895789</v>
          </cell>
          <cell r="Y327">
            <v>0.90709999999999991</v>
          </cell>
          <cell r="Z327">
            <v>1.7671214543659858E-2</v>
          </cell>
          <cell r="AA327">
            <v>8287.4248827169504</v>
          </cell>
          <cell r="AB327">
            <v>0.892625</v>
          </cell>
          <cell r="AC327">
            <v>1.7389227077537629E-2</v>
          </cell>
          <cell r="AD327">
            <v>8291.5560922584955</v>
          </cell>
          <cell r="AE327">
            <v>0.86949999999999994</v>
          </cell>
          <cell r="AF327">
            <v>1.6938728966720589E-2</v>
          </cell>
          <cell r="AG327">
            <v>8350.189731587494</v>
          </cell>
          <cell r="AH327">
            <v>0.72968191176470532</v>
          </cell>
          <cell r="AI327">
            <v>1.4214932875561671E-2</v>
          </cell>
          <cell r="AJ327">
            <v>8647.6378125979463</v>
          </cell>
          <cell r="AK327">
            <v>0.71803805147058775</v>
          </cell>
          <cell r="AL327">
            <v>1.3988098840313348E-2</v>
          </cell>
          <cell r="AM327">
            <v>8651.5151746618776</v>
          </cell>
          <cell r="AN327">
            <v>0.69943602941176419</v>
          </cell>
          <cell r="AO327">
            <v>1.3625712859994348E-2</v>
          </cell>
          <cell r="AP327">
            <v>8697.6760886188385</v>
          </cell>
          <cell r="AQ327">
            <v>0.83906749999999997</v>
          </cell>
          <cell r="AR327">
            <v>1.6345873452885368E-2</v>
          </cell>
          <cell r="AS327">
            <v>8401.3217287439365</v>
          </cell>
          <cell r="AT327">
            <v>0.67495576838235249</v>
          </cell>
          <cell r="AU327">
            <v>1.3148812909894546E-2</v>
          </cell>
          <cell r="AV327">
            <v>8738.3774282038903</v>
          </cell>
        </row>
        <row r="328">
          <cell r="B328">
            <v>64</v>
          </cell>
          <cell r="C328">
            <v>2.1256089917975219E-2</v>
          </cell>
          <cell r="D328">
            <v>0.80784313725490142</v>
          </cell>
          <cell r="E328">
            <v>1.7171586365109383E-2</v>
          </cell>
          <cell r="F328">
            <v>8374.922442052015</v>
          </cell>
          <cell r="G328">
            <v>0.96499999999999997</v>
          </cell>
          <cell r="H328">
            <v>2.0512126770846087E-2</v>
          </cell>
          <cell r="I328">
            <v>8016.7646907728476</v>
          </cell>
          <cell r="J328">
            <v>0.94</v>
          </cell>
          <cell r="K328">
            <v>1.9980724522896703E-2</v>
          </cell>
          <cell r="L328">
            <v>8082.1134102888973</v>
          </cell>
          <cell r="M328">
            <v>0.92500000000000004</v>
          </cell>
          <cell r="N328">
            <v>1.9661883174127079E-2</v>
          </cell>
          <cell r="O328">
            <v>8088.6995339136965</v>
          </cell>
          <cell r="P328">
            <v>0.77956862745097988</v>
          </cell>
          <cell r="Q328">
            <v>1.6570580842330554E-2</v>
          </cell>
          <cell r="R328">
            <v>8425.3344042845674</v>
          </cell>
          <cell r="S328">
            <v>0.75937254901960727</v>
          </cell>
          <cell r="T328">
            <v>1.6141291183202816E-2</v>
          </cell>
          <cell r="U328">
            <v>8477.3367394110483</v>
          </cell>
          <cell r="V328">
            <v>0.74725490196078381</v>
          </cell>
          <cell r="W328">
            <v>1.5883717387726176E-2</v>
          </cell>
          <cell r="X328">
            <v>8483.3017806033295</v>
          </cell>
          <cell r="Y328">
            <v>0.90709999999999991</v>
          </cell>
          <cell r="Z328">
            <v>1.9281399164595318E-2</v>
          </cell>
          <cell r="AA328">
            <v>8140.9760195999943</v>
          </cell>
          <cell r="AB328">
            <v>0.892625</v>
          </cell>
          <cell r="AC328">
            <v>1.8973717263032631E-2</v>
          </cell>
          <cell r="AD328">
            <v>8147.3723405440714</v>
          </cell>
          <cell r="AE328">
            <v>0.86949999999999994</v>
          </cell>
          <cell r="AF328">
            <v>1.8482170183679453E-2</v>
          </cell>
          <cell r="AG328">
            <v>8208.7481309034411</v>
          </cell>
          <cell r="AH328">
            <v>0.73279450980392102</v>
          </cell>
          <cell r="AI328">
            <v>1.5576345991790719E-2</v>
          </cell>
          <cell r="AJ328">
            <v>8524.7122215596974</v>
          </cell>
          <cell r="AK328">
            <v>0.72110098039215642</v>
          </cell>
          <cell r="AL328">
            <v>1.5327787279155762E-2</v>
          </cell>
          <cell r="AM328">
            <v>8530.4969252802366</v>
          </cell>
          <cell r="AN328">
            <v>0.70241960784313673</v>
          </cell>
          <cell r="AO328">
            <v>1.4930694344462606E-2</v>
          </cell>
          <cell r="AP328">
            <v>8579.1640516860789</v>
          </cell>
          <cell r="AQ328">
            <v>0.83906749999999997</v>
          </cell>
          <cell r="AR328">
            <v>1.7835294227250671E-2</v>
          </cell>
          <cell r="AS328">
            <v>8263.9947869289117</v>
          </cell>
          <cell r="AT328">
            <v>0.67783492156862701</v>
          </cell>
          <cell r="AU328">
            <v>1.4408120042406415E-2</v>
          </cell>
          <cell r="AV328">
            <v>8623.4781382643923</v>
          </cell>
        </row>
        <row r="329">
          <cell r="B329">
            <v>65</v>
          </cell>
          <cell r="C329">
            <v>2.3231643424533353E-2</v>
          </cell>
          <cell r="D329">
            <v>0.81127450980392102</v>
          </cell>
          <cell r="E329">
            <v>1.8847240131177782E-2</v>
          </cell>
          <cell r="F329">
            <v>8231.1117380372252</v>
          </cell>
          <cell r="G329">
            <v>0.96499999999999997</v>
          </cell>
          <cell r="H329">
            <v>2.2418535904674686E-2</v>
          </cell>
          <cell r="I329">
            <v>7852.323797143672</v>
          </cell>
          <cell r="J329">
            <v>0.94</v>
          </cell>
          <cell r="K329">
            <v>2.1837744819061349E-2</v>
          </cell>
          <cell r="L329">
            <v>7920.6269286751058</v>
          </cell>
          <cell r="M329">
            <v>0.92500000000000004</v>
          </cell>
          <cell r="N329">
            <v>2.1489270167693354E-2</v>
          </cell>
          <cell r="O329">
            <v>7929.6604686472692</v>
          </cell>
          <cell r="P329">
            <v>0.78287990196078372</v>
          </cell>
          <cell r="Q329">
            <v>1.8187586726586557E-2</v>
          </cell>
          <cell r="R329">
            <v>8285.7217194147015</v>
          </cell>
          <cell r="S329">
            <v>0.7625980392156857</v>
          </cell>
          <cell r="T329">
            <v>1.7716405723307113E-2</v>
          </cell>
          <cell r="U329">
            <v>8340.5015786421518</v>
          </cell>
          <cell r="V329">
            <v>0.75042892156862695</v>
          </cell>
          <cell r="W329">
            <v>1.7433697121339447E-2</v>
          </cell>
          <cell r="X329">
            <v>8348.5554126054321</v>
          </cell>
          <cell r="Y329">
            <v>0.90709999999999991</v>
          </cell>
          <cell r="Z329">
            <v>2.1073423750394202E-2</v>
          </cell>
          <cell r="AA329">
            <v>7984.0066113766879</v>
          </cell>
          <cell r="AB329">
            <v>0.892625</v>
          </cell>
          <cell r="AC329">
            <v>2.0737145711824084E-2</v>
          </cell>
          <cell r="AD329">
            <v>7992.786401317936</v>
          </cell>
          <cell r="AE329">
            <v>0.86949999999999994</v>
          </cell>
          <cell r="AF329">
            <v>2.0199913957631748E-2</v>
          </cell>
          <cell r="AG329">
            <v>8057.0326509531224</v>
          </cell>
          <cell r="AH329">
            <v>0.73590710784313662</v>
          </cell>
          <cell r="AI329">
            <v>1.7096331522991361E-2</v>
          </cell>
          <cell r="AJ329">
            <v>8391.9283545162361</v>
          </cell>
          <cell r="AK329">
            <v>0.72416390931372498</v>
          </cell>
          <cell r="AL329">
            <v>1.6823517722092566E-2</v>
          </cell>
          <cell r="AM329">
            <v>8399.7432830240487</v>
          </cell>
          <cell r="AN329">
            <v>0.70540318627450926</v>
          </cell>
          <cell r="AO329">
            <v>1.638767529405908E-2</v>
          </cell>
          <cell r="AP329">
            <v>8451.0711754993536</v>
          </cell>
          <cell r="AQ329">
            <v>0.83906749999999997</v>
          </cell>
          <cell r="AR329">
            <v>1.9492916969114638E-2</v>
          </cell>
          <cell r="AS329">
            <v>8116.6040084115684</v>
          </cell>
          <cell r="AT329">
            <v>0.68071407475490142</v>
          </cell>
          <cell r="AU329">
            <v>1.5814106658767011E-2</v>
          </cell>
          <cell r="AV329">
            <v>8499.2300300652114</v>
          </cell>
        </row>
        <row r="330">
          <cell r="B330">
            <v>66</v>
          </cell>
          <cell r="C330">
            <v>2.5283462734699159E-2</v>
          </cell>
          <cell r="D330">
            <v>0.81470588235294061</v>
          </cell>
          <cell r="E330">
            <v>2.0598585816210772E-2</v>
          </cell>
          <cell r="F330">
            <v>8075.9779985638816</v>
          </cell>
          <cell r="G330">
            <v>0.96499999999999997</v>
          </cell>
          <cell r="H330">
            <v>2.4398541538984686E-2</v>
          </cell>
          <cell r="I330">
            <v>7676.286194162275</v>
          </cell>
          <cell r="J330">
            <v>0.94</v>
          </cell>
          <cell r="K330">
            <v>2.3766454970617207E-2</v>
          </cell>
          <cell r="L330">
            <v>7747.6582989997132</v>
          </cell>
          <cell r="M330">
            <v>0.92500000000000004</v>
          </cell>
          <cell r="N330">
            <v>2.3387203029596723E-2</v>
          </cell>
          <cell r="O330">
            <v>7759.2578524984301</v>
          </cell>
          <cell r="P330">
            <v>0.78619117647058767</v>
          </cell>
          <cell r="Q330">
            <v>1.9877635312643395E-2</v>
          </cell>
          <cell r="R330">
            <v>8135.0244370504843</v>
          </cell>
          <cell r="S330">
            <v>0.76582352941176413</v>
          </cell>
          <cell r="T330">
            <v>1.9362670667238124E-2</v>
          </cell>
          <cell r="U330">
            <v>8192.7378687390446</v>
          </cell>
          <cell r="V330">
            <v>0.75360294117647009</v>
          </cell>
          <cell r="W330">
            <v>1.9053691879994963E-2</v>
          </cell>
          <cell r="X330">
            <v>8203.0092261413502</v>
          </cell>
          <cell r="Y330">
            <v>0.90709999999999991</v>
          </cell>
          <cell r="Z330">
            <v>2.2934629046645606E-2</v>
          </cell>
          <cell r="AA330">
            <v>7815.7562568291978</v>
          </cell>
          <cell r="AB330">
            <v>0.892625</v>
          </cell>
          <cell r="AC330">
            <v>2.2568650923560838E-2</v>
          </cell>
          <cell r="AD330">
            <v>7827.0388250703199</v>
          </cell>
          <cell r="AE330">
            <v>0.86949999999999994</v>
          </cell>
          <cell r="AF330">
            <v>2.1983970847820916E-2</v>
          </cell>
          <cell r="AG330">
            <v>7894.2812846500392</v>
          </cell>
          <cell r="AH330">
            <v>0.73901970588235233</v>
          </cell>
          <cell r="AI330">
            <v>1.8684977193884789E-2</v>
          </cell>
          <cell r="AJ330">
            <v>8248.4571652502345</v>
          </cell>
          <cell r="AK330">
            <v>0.72722683823529366</v>
          </cell>
          <cell r="AL330">
            <v>1.8386812664195142E-2</v>
          </cell>
          <cell r="AM330">
            <v>8258.4300530410655</v>
          </cell>
          <cell r="AN330">
            <v>0.7083867647058818</v>
          </cell>
          <cell r="AO330">
            <v>1.7910470367195265E-2</v>
          </cell>
          <cell r="AP330">
            <v>8312.577765188289</v>
          </cell>
          <cell r="AQ330">
            <v>0.83906749999999997</v>
          </cell>
          <cell r="AR330">
            <v>2.1214531868147184E-2</v>
          </cell>
          <cell r="AS330">
            <v>7958.3877204044193</v>
          </cell>
          <cell r="AT330">
            <v>0.68359322794117594</v>
          </cell>
          <cell r="AU330">
            <v>1.7283603904343428E-2</v>
          </cell>
          <cell r="AV330">
            <v>8364.8222998523652</v>
          </cell>
        </row>
        <row r="331">
          <cell r="B331">
            <v>67</v>
          </cell>
          <cell r="C331">
            <v>2.7446329006590039E-2</v>
          </cell>
          <cell r="D331">
            <v>0.81813725490196021</v>
          </cell>
          <cell r="E331">
            <v>2.245486427058762E-2</v>
          </cell>
          <cell r="F331">
            <v>7909.6242727106337</v>
          </cell>
          <cell r="G331">
            <v>0.96499999999999997</v>
          </cell>
          <cell r="H331">
            <v>2.6485707491359388E-2</v>
          </cell>
          <cell r="I331">
            <v>7488.9960065888718</v>
          </cell>
          <cell r="J331">
            <v>0.94</v>
          </cell>
          <cell r="K331">
            <v>2.5799549266194637E-2</v>
          </cell>
          <cell r="L331">
            <v>7563.5239269088079</v>
          </cell>
          <cell r="M331">
            <v>0.92500000000000004</v>
          </cell>
          <cell r="N331">
            <v>2.5387854331095788E-2</v>
          </cell>
          <cell r="O331">
            <v>7577.7905137430562</v>
          </cell>
          <cell r="P331">
            <v>0.78950245098039162</v>
          </cell>
          <cell r="Q331">
            <v>2.1668944021117055E-2</v>
          </cell>
          <cell r="R331">
            <v>7973.319388031352</v>
          </cell>
          <cell r="S331">
            <v>0.76904901960784255</v>
          </cell>
          <cell r="T331">
            <v>2.110757241435236E-2</v>
          </cell>
          <cell r="U331">
            <v>8034.1045835236409</v>
          </cell>
          <cell r="V331">
            <v>0.75677696078431322</v>
          </cell>
          <cell r="W331">
            <v>2.0770749450293551E-2</v>
          </cell>
          <cell r="X331">
            <v>8046.7116158576973</v>
          </cell>
          <cell r="Y331">
            <v>0.90709999999999991</v>
          </cell>
          <cell r="Z331">
            <v>2.4896565041877823E-2</v>
          </cell>
          <cell r="AA331">
            <v>7636.5047863598211</v>
          </cell>
          <cell r="AB331">
            <v>0.892625</v>
          </cell>
          <cell r="AC331">
            <v>2.4499279429507435E-2</v>
          </cell>
          <cell r="AD331">
            <v>7650.3931180621503</v>
          </cell>
          <cell r="AE331">
            <v>0.86949999999999994</v>
          </cell>
          <cell r="AF331">
            <v>2.3864583071230037E-2</v>
          </cell>
          <cell r="AG331">
            <v>7720.7336350237947</v>
          </cell>
          <cell r="AH331">
            <v>0.74213230392156804</v>
          </cell>
          <cell r="AI331">
            <v>2.0368807379850029E-2</v>
          </cell>
          <cell r="AJ331">
            <v>8094.3349312327982</v>
          </cell>
          <cell r="AK331">
            <v>0.73028976715686234</v>
          </cell>
          <cell r="AL331">
            <v>2.0043773219533278E-2</v>
          </cell>
          <cell r="AM331">
            <v>8106.5838467554404</v>
          </cell>
          <cell r="AN331">
            <v>0.71137034313725445</v>
          </cell>
          <cell r="AO331">
            <v>1.9524504483275935E-2</v>
          </cell>
          <cell r="AP331">
            <v>8163.6955874498781</v>
          </cell>
          <cell r="AQ331">
            <v>0.83906749999999997</v>
          </cell>
          <cell r="AR331">
            <v>2.3029322663736987E-2</v>
          </cell>
          <cell r="AS331">
            <v>7789.554250490829</v>
          </cell>
          <cell r="AT331">
            <v>0.68647238112745046</v>
          </cell>
          <cell r="AU331">
            <v>1.8841146826361278E-2</v>
          </cell>
          <cell r="AV331">
            <v>8220.2480244914968</v>
          </cell>
        </row>
        <row r="332">
          <cell r="B332">
            <v>68</v>
          </cell>
          <cell r="C332">
            <v>2.9716481201928241E-2</v>
          </cell>
          <cell r="D332">
            <v>0.8215686274509798</v>
          </cell>
          <cell r="E332">
            <v>2.4414128673741028E-2</v>
          </cell>
          <cell r="F332">
            <v>7732.0147332355709</v>
          </cell>
          <cell r="G332">
            <v>0.96499999999999997</v>
          </cell>
          <cell r="H332">
            <v>2.8676404359860751E-2</v>
          </cell>
          <cell r="I332">
            <v>7290.6446489544005</v>
          </cell>
          <cell r="J332">
            <v>0.94</v>
          </cell>
          <cell r="K332">
            <v>2.7933492329812546E-2</v>
          </cell>
          <cell r="L332">
            <v>7368.388418730482</v>
          </cell>
          <cell r="M332">
            <v>0.92500000000000004</v>
          </cell>
          <cell r="N332">
            <v>2.7487745111783625E-2</v>
          </cell>
          <cell r="O332">
            <v>7385.4066720285882</v>
          </cell>
          <cell r="P332">
            <v>0.79281372549019546</v>
          </cell>
          <cell r="Q332">
            <v>2.355963417016009E-2</v>
          </cell>
          <cell r="R332">
            <v>7800.5459765496134</v>
          </cell>
          <cell r="S332">
            <v>0.77227450980392098</v>
          </cell>
          <cell r="T332">
            <v>2.2949280953316564E-2</v>
          </cell>
          <cell r="U332">
            <v>7864.5241392424359</v>
          </cell>
          <cell r="V332">
            <v>0.75995098039215636</v>
          </cell>
          <cell r="W332">
            <v>2.2583069023210452E-2</v>
          </cell>
          <cell r="X332">
            <v>7879.5753849859502</v>
          </cell>
          <cell r="Y332">
            <v>0.90709999999999991</v>
          </cell>
          <cell r="Z332">
            <v>2.6955820098269103E-2</v>
          </cell>
          <cell r="AA332">
            <v>7446.3820482536021</v>
          </cell>
          <cell r="AB332">
            <v>0.892625</v>
          </cell>
          <cell r="AC332">
            <v>2.6525674032871194E-2</v>
          </cell>
          <cell r="AD332">
            <v>7462.963999317165</v>
          </cell>
          <cell r="AE332">
            <v>0.86949999999999994</v>
          </cell>
          <cell r="AF332">
            <v>2.5838480405076605E-2</v>
          </cell>
          <cell r="AG332">
            <v>7536.4815458199291</v>
          </cell>
          <cell r="AH332">
            <v>0.74524490196078375</v>
          </cell>
          <cell r="AI332">
            <v>2.2146056119950484E-2</v>
          </cell>
          <cell r="AJ332">
            <v>7929.4629821505259</v>
          </cell>
          <cell r="AK332">
            <v>0.73335269607843079</v>
          </cell>
          <cell r="AL332">
            <v>2.1792661607398085E-2</v>
          </cell>
          <cell r="AM332">
            <v>7944.0973185459425</v>
          </cell>
          <cell r="AN332">
            <v>0.71435392156862698</v>
          </cell>
          <cell r="AO332">
            <v>2.1228084881817825E-2</v>
          </cell>
          <cell r="AP332">
            <v>8004.303476352613</v>
          </cell>
          <cell r="AQ332">
            <v>0.83906749999999997</v>
          </cell>
          <cell r="AR332">
            <v>2.4934133590898924E-2</v>
          </cell>
          <cell r="AS332">
            <v>7610.1660922495912</v>
          </cell>
          <cell r="AT332">
            <v>0.68935153431372498</v>
          </cell>
          <cell r="AU332">
            <v>2.04851019109542E-2</v>
          </cell>
          <cell r="AV332">
            <v>8065.3691245129467</v>
          </cell>
        </row>
        <row r="333">
          <cell r="B333">
            <v>69</v>
          </cell>
          <cell r="C333">
            <v>3.2253725442937746E-2</v>
          </cell>
          <cell r="D333">
            <v>0.8249999999999994</v>
          </cell>
          <cell r="E333">
            <v>2.6609323490423623E-2</v>
          </cell>
          <cell r="F333">
            <v>7543.2443306310961</v>
          </cell>
          <cell r="G333">
            <v>0.96499999999999997</v>
          </cell>
          <cell r="H333">
            <v>3.1124845052434923E-2</v>
          </cell>
          <cell r="I333">
            <v>7081.575174956929</v>
          </cell>
          <cell r="J333">
            <v>0.94</v>
          </cell>
          <cell r="K333">
            <v>3.0318501916361481E-2</v>
          </cell>
          <cell r="L333">
            <v>7162.5635973527942</v>
          </cell>
          <cell r="M333">
            <v>0.92500000000000004</v>
          </cell>
          <cell r="N333">
            <v>2.9834696034717417E-2</v>
          </cell>
          <cell r="O333">
            <v>7182.3984958809997</v>
          </cell>
          <cell r="P333">
            <v>0.79612499999999942</v>
          </cell>
          <cell r="Q333">
            <v>2.5677997168258793E-2</v>
          </cell>
          <cell r="R333">
            <v>7616.7679670145908</v>
          </cell>
          <cell r="S333">
            <v>0.77549999999999941</v>
          </cell>
          <cell r="T333">
            <v>2.5012764080998205E-2</v>
          </cell>
          <cell r="U333">
            <v>7684.0389652068206</v>
          </cell>
          <cell r="V333">
            <v>0.7631249999999995</v>
          </cell>
          <cell r="W333">
            <v>2.4613624228641853E-2</v>
          </cell>
          <cell r="X333">
            <v>7701.6303901932224</v>
          </cell>
          <cell r="Y333">
            <v>0.90709999999999991</v>
          </cell>
          <cell r="Z333">
            <v>2.9257354349288826E-2</v>
          </cell>
          <cell r="AA333">
            <v>7245.6587133778976</v>
          </cell>
          <cell r="AB333">
            <v>0.892625</v>
          </cell>
          <cell r="AC333">
            <v>2.8790481673502306E-2</v>
          </cell>
          <cell r="AD333">
            <v>7265.0038489522249</v>
          </cell>
          <cell r="AE333">
            <v>0.86949999999999994</v>
          </cell>
          <cell r="AF333">
            <v>2.8044614272634369E-2</v>
          </cell>
          <cell r="AG333">
            <v>7341.750315075039</v>
          </cell>
          <cell r="AH333">
            <v>0.74835749999999945</v>
          </cell>
          <cell r="AI333">
            <v>2.4137317338163267E-2</v>
          </cell>
          <cell r="AJ333">
            <v>7753.8566499467506</v>
          </cell>
          <cell r="AK333">
            <v>0.73641562499999946</v>
          </cell>
          <cell r="AL333">
            <v>2.3752147380639386E-2</v>
          </cell>
          <cell r="AM333">
            <v>7770.9742939066318</v>
          </cell>
          <cell r="AN333">
            <v>0.71733749999999952</v>
          </cell>
          <cell r="AO333">
            <v>2.313680677492334E-2</v>
          </cell>
          <cell r="AP333">
            <v>7834.38744273677</v>
          </cell>
          <cell r="AQ333">
            <v>0.83906749999999997</v>
          </cell>
          <cell r="AR333">
            <v>2.7063052773092167E-2</v>
          </cell>
          <cell r="AS333">
            <v>7420.4131942565109</v>
          </cell>
          <cell r="AT333">
            <v>0.6922306874999995</v>
          </cell>
          <cell r="AU333">
            <v>2.2327018537801023E-2</v>
          </cell>
          <cell r="AV333">
            <v>7900.1492160478356</v>
          </cell>
        </row>
        <row r="334">
          <cell r="B334">
            <v>70</v>
          </cell>
          <cell r="C334">
            <v>3.5093296081312828E-2</v>
          </cell>
          <cell r="D334">
            <v>0.828431372549019</v>
          </cell>
          <cell r="E334">
            <v>2.9072387439911095E-2</v>
          </cell>
          <cell r="F334">
            <v>7342.5237020700288</v>
          </cell>
          <cell r="G334">
            <v>0.96499999999999997</v>
          </cell>
          <cell r="H334">
            <v>3.3865030718466881E-2</v>
          </cell>
          <cell r="I334">
            <v>6861.1622449092247</v>
          </cell>
          <cell r="J334">
            <v>0.95</v>
          </cell>
          <cell r="K334">
            <v>3.3338631277247184E-2</v>
          </cell>
          <cell r="L334">
            <v>6945.4053992003928</v>
          </cell>
          <cell r="M334">
            <v>0.92500000000000004</v>
          </cell>
          <cell r="N334">
            <v>3.2461298875214366E-2</v>
          </cell>
          <cell r="O334">
            <v>6968.1138199561783</v>
          </cell>
          <cell r="P334">
            <v>0.79943627450980326</v>
          </cell>
          <cell r="Q334">
            <v>2.8054853879514206E-2</v>
          </cell>
          <cell r="R334">
            <v>7421.1846207263061</v>
          </cell>
          <cell r="S334">
            <v>0.78700980392156805</v>
          </cell>
          <cell r="T334">
            <v>2.761876806791554E-2</v>
          </cell>
          <cell r="U334">
            <v>7491.8399113809055</v>
          </cell>
          <cell r="V334">
            <v>0.76629901960784264</v>
          </cell>
          <cell r="W334">
            <v>2.6891958381917765E-2</v>
          </cell>
          <cell r="X334">
            <v>7512.0653538211182</v>
          </cell>
          <cell r="Y334">
            <v>0.91674999999999995</v>
          </cell>
          <cell r="Z334">
            <v>3.2171779182543533E-2</v>
          </cell>
          <cell r="AA334">
            <v>7033.6699089065887</v>
          </cell>
          <cell r="AB334">
            <v>0.892625</v>
          </cell>
          <cell r="AC334">
            <v>3.1325153414581863E-2</v>
          </cell>
          <cell r="AD334">
            <v>7055.8408887810419</v>
          </cell>
          <cell r="AE334">
            <v>0.87875000000000003</v>
          </cell>
          <cell r="AF334">
            <v>3.083823393145365E-2</v>
          </cell>
          <cell r="AG334">
            <v>7135.8537594027675</v>
          </cell>
          <cell r="AH334">
            <v>0.75946446078431307</v>
          </cell>
          <cell r="AI334">
            <v>2.6652111185538493E-2</v>
          </cell>
          <cell r="AJ334">
            <v>7566.699351392358</v>
          </cell>
          <cell r="AK334">
            <v>0.73947855392156803</v>
          </cell>
          <cell r="AL334">
            <v>2.5950739838550639E-2</v>
          </cell>
          <cell r="AM334">
            <v>7586.3969671866016</v>
          </cell>
          <cell r="AN334">
            <v>0.72798406862745046</v>
          </cell>
          <cell r="AO334">
            <v>2.5547360462821876E-2</v>
          </cell>
          <cell r="AP334">
            <v>7653.1247342742836</v>
          </cell>
          <cell r="AQ334">
            <v>0.84799374999999999</v>
          </cell>
          <cell r="AR334">
            <v>2.9758895743852768E-2</v>
          </cell>
          <cell r="AS334">
            <v>7219.5941603821975</v>
          </cell>
          <cell r="AT334">
            <v>0.70250462622548959</v>
          </cell>
          <cell r="AU334">
            <v>2.4653202846623107E-2</v>
          </cell>
          <cell r="AV334">
            <v>7723.7624380497409</v>
          </cell>
        </row>
        <row r="335">
          <cell r="B335">
            <v>71</v>
          </cell>
          <cell r="C335">
            <v>3.8325802757895822E-2</v>
          </cell>
          <cell r="D335">
            <v>0.83186274509803859</v>
          </cell>
          <cell r="E335">
            <v>3.1881807490269198E-2</v>
          </cell>
          <cell r="F335">
            <v>7129.0590082167182</v>
          </cell>
          <cell r="G335">
            <v>0.96499999999999997</v>
          </cell>
          <cell r="H335">
            <v>3.6984399661369467E-2</v>
          </cell>
          <cell r="I335">
            <v>6628.8087747209884</v>
          </cell>
          <cell r="J335">
            <v>0.95</v>
          </cell>
          <cell r="K335">
            <v>3.6409512620001028E-2</v>
          </cell>
          <cell r="L335">
            <v>6713.8550895254484</v>
          </cell>
          <cell r="M335">
            <v>0.92500000000000004</v>
          </cell>
          <cell r="N335">
            <v>3.5451367551053638E-2</v>
          </cell>
          <cell r="O335">
            <v>6741.9197946500699</v>
          </cell>
          <cell r="P335">
            <v>0.80274754901960721</v>
          </cell>
          <cell r="Q335">
            <v>3.0765944228109774E-2</v>
          </cell>
          <cell r="R335">
            <v>7212.9843705789317</v>
          </cell>
          <cell r="S335">
            <v>0.7902696078431366</v>
          </cell>
          <cell r="T335">
            <v>3.0287717115755734E-2</v>
          </cell>
          <cell r="U335">
            <v>7284.9245224665237</v>
          </cell>
          <cell r="V335">
            <v>0.76947303921568577</v>
          </cell>
          <cell r="W335">
            <v>2.949067192849901E-2</v>
          </cell>
          <cell r="X335">
            <v>7310.0512049639146</v>
          </cell>
          <cell r="Y335">
            <v>0.91674999999999995</v>
          </cell>
          <cell r="Z335">
            <v>3.5135179678300994E-2</v>
          </cell>
          <cell r="AA335">
            <v>6807.3842337543447</v>
          </cell>
          <cell r="AB335">
            <v>0.892625</v>
          </cell>
          <cell r="AC335">
            <v>3.4210569686766758E-2</v>
          </cell>
          <cell r="AD335">
            <v>6834.8155904710966</v>
          </cell>
          <cell r="AE335">
            <v>0.87875000000000003</v>
          </cell>
          <cell r="AF335">
            <v>3.3678799173500952E-2</v>
          </cell>
          <cell r="AG335">
            <v>6915.7966318696617</v>
          </cell>
          <cell r="AH335">
            <v>0.76261017156862676</v>
          </cell>
          <cell r="AI335">
            <v>2.9227647016704283E-2</v>
          </cell>
          <cell r="AJ335">
            <v>7365.0308389715074</v>
          </cell>
          <cell r="AK335">
            <v>0.7425414828431367</v>
          </cell>
          <cell r="AL335">
            <v>2.8458498411001541E-2</v>
          </cell>
          <cell r="AM335">
            <v>7389.5243531791721</v>
          </cell>
          <cell r="AN335">
            <v>0.73099938725490143</v>
          </cell>
          <cell r="AO335">
            <v>2.8016138332074059E-2</v>
          </cell>
          <cell r="AP335">
            <v>7457.6075980208407</v>
          </cell>
          <cell r="AQ335">
            <v>0.84799374999999999</v>
          </cell>
          <cell r="AR335">
            <v>3.2500041202428422E-2</v>
          </cell>
          <cell r="AS335">
            <v>7004.7470104504555</v>
          </cell>
          <cell r="AT335">
            <v>0.70541440870097982</v>
          </cell>
          <cell r="AU335">
            <v>2.7035573490451464E-2</v>
          </cell>
          <cell r="AV335">
            <v>7533.3469559253726</v>
          </cell>
        </row>
        <row r="336">
          <cell r="B336">
            <v>72</v>
          </cell>
          <cell r="C336">
            <v>4.2031054683150354E-2</v>
          </cell>
          <cell r="D336">
            <v>0.83529411764705819</v>
          </cell>
          <cell r="E336">
            <v>3.5108292735337325E-2</v>
          </cell>
          <cell r="F336">
            <v>6901.7717213299838</v>
          </cell>
          <cell r="G336">
            <v>0.96499999999999997</v>
          </cell>
          <cell r="H336">
            <v>4.0559967769240091E-2</v>
          </cell>
          <cell r="I336">
            <v>6383.646261717915</v>
          </cell>
          <cell r="J336">
            <v>0.95</v>
          </cell>
          <cell r="K336">
            <v>3.9929501948992835E-2</v>
          </cell>
          <cell r="L336">
            <v>6469.4068979145131</v>
          </cell>
          <cell r="M336">
            <v>0.92500000000000004</v>
          </cell>
          <cell r="N336">
            <v>3.8878725581914082E-2</v>
          </cell>
          <cell r="O336">
            <v>6502.9095180102067</v>
          </cell>
          <cell r="P336">
            <v>0.80605882352941116</v>
          </cell>
          <cell r="Q336">
            <v>3.3879502489600519E-2</v>
          </cell>
          <cell r="R336">
            <v>6991.0700957154731</v>
          </cell>
          <cell r="S336">
            <v>0.79352941176470526</v>
          </cell>
          <cell r="T336">
            <v>3.335287809857046E-2</v>
          </cell>
          <cell r="U336">
            <v>7064.2807893204254</v>
          </cell>
          <cell r="V336">
            <v>0.77264705882352891</v>
          </cell>
          <cell r="W336">
            <v>3.2475170780187031E-2</v>
          </cell>
          <cell r="X336">
            <v>7094.4728830977956</v>
          </cell>
          <cell r="Y336">
            <v>0.91674999999999995</v>
          </cell>
          <cell r="Z336">
            <v>3.8531969380778082E-2</v>
          </cell>
          <cell r="AA336">
            <v>6568.2055655621525</v>
          </cell>
          <cell r="AB336">
            <v>0.892625</v>
          </cell>
          <cell r="AC336">
            <v>3.7517970186547088E-2</v>
          </cell>
          <cell r="AD336">
            <v>6600.9926554170852</v>
          </cell>
          <cell r="AE336">
            <v>0.87875000000000003</v>
          </cell>
          <cell r="AF336">
            <v>3.6934789302818377E-2</v>
          </cell>
          <cell r="AG336">
            <v>6682.8809059801497</v>
          </cell>
          <cell r="AH336">
            <v>0.76575588235294056</v>
          </cell>
          <cell r="AI336">
            <v>3.2185527365120495E-2</v>
          </cell>
          <cell r="AJ336">
            <v>7149.7683173429068</v>
          </cell>
          <cell r="AK336">
            <v>0.74560441176470538</v>
          </cell>
          <cell r="AL336">
            <v>3.1338539802880483E-2</v>
          </cell>
          <cell r="AM336">
            <v>7179.2295861161656</v>
          </cell>
          <cell r="AN336">
            <v>0.7340147058823524</v>
          </cell>
          <cell r="AO336">
            <v>3.0851412241177677E-2</v>
          </cell>
          <cell r="AP336">
            <v>7248.6742319283621</v>
          </cell>
          <cell r="AQ336">
            <v>0.84799374999999999</v>
          </cell>
          <cell r="AR336">
            <v>3.5642071677219729E-2</v>
          </cell>
          <cell r="AS336">
            <v>6777.0924439982282</v>
          </cell>
          <cell r="AT336">
            <v>0.70832419117647005</v>
          </cell>
          <cell r="AU336">
            <v>2.9771612812736457E-2</v>
          </cell>
          <cell r="AV336">
            <v>7329.6786006693828</v>
          </cell>
        </row>
        <row r="337">
          <cell r="B337">
            <v>73</v>
          </cell>
          <cell r="C337">
            <v>4.6277255489521468E-2</v>
          </cell>
          <cell r="D337">
            <v>0.83872549019607778</v>
          </cell>
          <cell r="E337">
            <v>3.8813913795378026E-2</v>
          </cell>
          <cell r="F337">
            <v>6659.4622993450575</v>
          </cell>
          <cell r="G337">
            <v>0.96499999999999997</v>
          </cell>
          <cell r="H337">
            <v>4.4657551547388215E-2</v>
          </cell>
          <cell r="I337">
            <v>6124.7257750924064</v>
          </cell>
          <cell r="J337">
            <v>0.95</v>
          </cell>
          <cell r="K337">
            <v>4.3963392715045395E-2</v>
          </cell>
          <cell r="L337">
            <v>6211.0867025754078</v>
          </cell>
          <cell r="M337">
            <v>0.92500000000000004</v>
          </cell>
          <cell r="N337">
            <v>4.2806461327807362E-2</v>
          </cell>
          <cell r="O337">
            <v>6250.0846833754704</v>
          </cell>
          <cell r="P337">
            <v>0.809370098039215</v>
          </cell>
          <cell r="Q337">
            <v>3.7455426812539792E-2</v>
          </cell>
          <cell r="R337">
            <v>6754.2161190027091</v>
          </cell>
          <cell r="S337">
            <v>0.79678921568627381</v>
          </cell>
          <cell r="T337">
            <v>3.6873218105609118E-2</v>
          </cell>
          <cell r="U337">
            <v>6828.6666933001479</v>
          </cell>
          <cell r="V337">
            <v>0.77582107843137194</v>
          </cell>
          <cell r="W337">
            <v>3.5902870260724674E-2</v>
          </cell>
          <cell r="X337">
            <v>6864.0786646237884</v>
          </cell>
          <cell r="Y337">
            <v>0.91674999999999995</v>
          </cell>
          <cell r="Z337">
            <v>4.2424673970018804E-2</v>
          </cell>
          <cell r="AA337">
            <v>6315.1196698232552</v>
          </cell>
          <cell r="AB337">
            <v>0.892625</v>
          </cell>
          <cell r="AC337">
            <v>4.1308235181334099E-2</v>
          </cell>
          <cell r="AD337">
            <v>6353.3368097695302</v>
          </cell>
          <cell r="AE337">
            <v>0.87875000000000003</v>
          </cell>
          <cell r="AF337">
            <v>4.066613826141699E-2</v>
          </cell>
          <cell r="AG337">
            <v>6436.0501077819454</v>
          </cell>
          <cell r="AH337">
            <v>0.76890159313725426</v>
          </cell>
          <cell r="AI337">
            <v>3.5582655471912805E-2</v>
          </cell>
          <cell r="AJ337">
            <v>6919.6492535107955</v>
          </cell>
          <cell r="AK337">
            <v>0.74866734068627394</v>
          </cell>
          <cell r="AL337">
            <v>3.4646269801599308E-2</v>
          </cell>
          <cell r="AM337">
            <v>6954.243013977647</v>
          </cell>
          <cell r="AN337">
            <v>0.73703002450980326</v>
          </cell>
          <cell r="AO337">
            <v>3.4107726747688437E-2</v>
          </cell>
          <cell r="AP337">
            <v>7025.0423949971382</v>
          </cell>
          <cell r="AQ337">
            <v>0.84799374999999999</v>
          </cell>
          <cell r="AR337">
            <v>3.9242823422267398E-2</v>
          </cell>
          <cell r="AS337">
            <v>6535.5428293460991</v>
          </cell>
          <cell r="AT337">
            <v>0.71123397365196017</v>
          </cell>
          <cell r="AU337">
            <v>3.2913956311519339E-2</v>
          </cell>
          <cell r="AV337">
            <v>7111.4622473284544</v>
          </cell>
        </row>
        <row r="338">
          <cell r="B338">
            <v>74</v>
          </cell>
          <cell r="C338">
            <v>5.1312735663942906E-2</v>
          </cell>
          <cell r="D338">
            <v>0.84215686274509738</v>
          </cell>
          <cell r="E338">
            <v>4.3213372485614632E-2</v>
          </cell>
          <cell r="F338">
            <v>6400.9825037347082</v>
          </cell>
          <cell r="G338">
            <v>0.96499999999999997</v>
          </cell>
          <cell r="H338">
            <v>4.9516789915704899E-2</v>
          </cell>
          <cell r="I338">
            <v>5851.2105180775998</v>
          </cell>
          <cell r="J338">
            <v>0.95</v>
          </cell>
          <cell r="K338">
            <v>4.8747098880745757E-2</v>
          </cell>
          <cell r="L338">
            <v>5938.0262586828894</v>
          </cell>
          <cell r="M338">
            <v>0.92500000000000004</v>
          </cell>
          <cell r="N338">
            <v>4.7464280489147193E-2</v>
          </cell>
          <cell r="O338">
            <v>5982.5406750810371</v>
          </cell>
          <cell r="P338">
            <v>0.81268137254901895</v>
          </cell>
          <cell r="Q338">
            <v>4.1700904448618119E-2</v>
          </cell>
          <cell r="R338">
            <v>6501.2340714813263</v>
          </cell>
          <cell r="S338">
            <v>0.80004901960784247</v>
          </cell>
          <cell r="T338">
            <v>4.1052703861333896E-2</v>
          </cell>
          <cell r="U338">
            <v>6576.8717769475834</v>
          </cell>
          <cell r="V338">
            <v>0.77899509803921507</v>
          </cell>
          <cell r="W338">
            <v>3.9972369549193532E-2</v>
          </cell>
          <cell r="X338">
            <v>6617.6385388683921</v>
          </cell>
          <cell r="Y338">
            <v>0.91674999999999995</v>
          </cell>
          <cell r="Z338">
            <v>4.704095041991966E-2</v>
          </cell>
          <cell r="AA338">
            <v>6047.202776749351</v>
          </cell>
          <cell r="AB338">
            <v>0.892625</v>
          </cell>
          <cell r="AC338">
            <v>4.580303067202704E-2</v>
          </cell>
          <cell r="AD338">
            <v>6090.8916786453437</v>
          </cell>
          <cell r="AE338">
            <v>0.87875000000000003</v>
          </cell>
          <cell r="AF338">
            <v>4.5091066464689827E-2</v>
          </cell>
          <cell r="AG338">
            <v>6174.3208042414772</v>
          </cell>
          <cell r="AH338">
            <v>0.77204730392156795</v>
          </cell>
          <cell r="AI338">
            <v>3.9615859226187204E-2</v>
          </cell>
          <cell r="AJ338">
            <v>6673.4297581366427</v>
          </cell>
          <cell r="AK338">
            <v>0.75173026960784262</v>
          </cell>
          <cell r="AL338">
            <v>3.8573336614971761E-2</v>
          </cell>
          <cell r="AM338">
            <v>6713.3044342494904</v>
          </cell>
          <cell r="AN338">
            <v>0.74004534313725434</v>
          </cell>
          <cell r="AO338">
            <v>3.7973751071733855E-2</v>
          </cell>
          <cell r="AP338">
            <v>6785.4341685976487</v>
          </cell>
          <cell r="AQ338">
            <v>0.84799374999999999</v>
          </cell>
          <cell r="AR338">
            <v>4.3512879138425685E-2</v>
          </cell>
          <cell r="AS338">
            <v>6279.0696761254048</v>
          </cell>
          <cell r="AT338">
            <v>0.7141437561274504</v>
          </cell>
          <cell r="AU338">
            <v>3.664466978422317E-2</v>
          </cell>
          <cell r="AV338">
            <v>6877.3958896088661</v>
          </cell>
        </row>
        <row r="339">
          <cell r="B339">
            <v>75</v>
          </cell>
          <cell r="C339">
            <v>5.7073070530210969E-2</v>
          </cell>
          <cell r="D339">
            <v>0.84558823529411697</v>
          </cell>
          <cell r="E339">
            <v>4.8260316992457766E-2</v>
          </cell>
          <cell r="F339">
            <v>6124.3744625269183</v>
          </cell>
          <cell r="G339">
            <v>0.96499999999999997</v>
          </cell>
          <cell r="H339">
            <v>5.5075513061653585E-2</v>
          </cell>
          <cell r="I339">
            <v>5561.477356101389</v>
          </cell>
          <cell r="J339">
            <v>0.95</v>
          </cell>
          <cell r="K339">
            <v>5.4219417003700421E-2</v>
          </cell>
          <cell r="L339">
            <v>5648.5647054944093</v>
          </cell>
          <cell r="M339">
            <v>0.92500000000000004</v>
          </cell>
          <cell r="N339">
            <v>5.279259024044515E-2</v>
          </cell>
          <cell r="O339">
            <v>5698.5836864412586</v>
          </cell>
          <cell r="P339">
            <v>0.81599264705882291</v>
          </cell>
          <cell r="Q339">
            <v>4.6571205897721749E-2</v>
          </cell>
          <cell r="R339">
            <v>6230.1267306683831</v>
          </cell>
          <cell r="S339">
            <v>0.80330882352941113</v>
          </cell>
          <cell r="T339">
            <v>4.5847301142834876E-2</v>
          </cell>
          <cell r="U339">
            <v>6306.8734075545899</v>
          </cell>
          <cell r="V339">
            <v>0.78216911764705821</v>
          </cell>
          <cell r="W339">
            <v>4.4640793218023438E-2</v>
          </cell>
          <cell r="X339">
            <v>6353.1158456497596</v>
          </cell>
          <cell r="Y339">
            <v>0.91674999999999995</v>
          </cell>
          <cell r="Z339">
            <v>5.2321737408570906E-2</v>
          </cell>
          <cell r="AA339">
            <v>5762.7366107490843</v>
          </cell>
          <cell r="AB339">
            <v>0.892625</v>
          </cell>
          <cell r="AC339">
            <v>5.0944849582029564E-2</v>
          </cell>
          <cell r="AD339">
            <v>5811.9103802683567</v>
          </cell>
          <cell r="AE339">
            <v>0.87875000000000003</v>
          </cell>
          <cell r="AF339">
            <v>5.0152960728422888E-2</v>
          </cell>
          <cell r="AG339">
            <v>5895.914094483107</v>
          </cell>
          <cell r="AH339">
            <v>0.77519301470588176</v>
          </cell>
          <cell r="AI339">
            <v>4.424264560283566E-2</v>
          </cell>
          <cell r="AJ339">
            <v>6409.0561042824529</v>
          </cell>
          <cell r="AK339">
            <v>0.75479319852941118</v>
          </cell>
          <cell r="AL339">
            <v>4.3078365455392613E-2</v>
          </cell>
          <cell r="AM339">
            <v>6454.3498825084025</v>
          </cell>
          <cell r="AN339">
            <v>0.74306066176470531</v>
          </cell>
          <cell r="AO339">
            <v>4.2408753557122265E-2</v>
          </cell>
          <cell r="AP339">
            <v>6527.7657805656845</v>
          </cell>
          <cell r="AQ339">
            <v>0.84799374999999999</v>
          </cell>
          <cell r="AR339">
            <v>4.8397607102928085E-2</v>
          </cell>
          <cell r="AS339">
            <v>6005.8492762064061</v>
          </cell>
          <cell r="AT339">
            <v>0.71705353860294063</v>
          </cell>
          <cell r="AU339">
            <v>4.0924447182622982E-2</v>
          </cell>
          <cell r="AV339">
            <v>6625.3759882587756</v>
          </cell>
        </row>
        <row r="340">
          <cell r="B340">
            <v>76</v>
          </cell>
          <cell r="C340">
            <v>6.3630984460333398E-2</v>
          </cell>
          <cell r="D340">
            <v>0.84901960784313657</v>
          </cell>
          <cell r="E340">
            <v>5.4023953473184977E-2</v>
          </cell>
          <cell r="F340">
            <v>5828.8102095848553</v>
          </cell>
          <cell r="G340">
            <v>0.96499999999999997</v>
          </cell>
          <cell r="H340">
            <v>6.1403900004221725E-2</v>
          </cell>
          <cell r="I340">
            <v>5255.1761373333366</v>
          </cell>
          <cell r="J340">
            <v>0.95</v>
          </cell>
          <cell r="K340">
            <v>6.0449435237316725E-2</v>
          </cell>
          <cell r="L340">
            <v>5342.302820254823</v>
          </cell>
          <cell r="M340">
            <v>0.92500000000000004</v>
          </cell>
          <cell r="N340">
            <v>5.8858660625808398E-2</v>
          </cell>
          <cell r="O340">
            <v>5397.7406929320796</v>
          </cell>
          <cell r="P340">
            <v>0.81930392156862675</v>
          </cell>
          <cell r="Q340">
            <v>5.2133115101623502E-2</v>
          </cell>
          <cell r="R340">
            <v>5939.9822159255255</v>
          </cell>
          <cell r="S340">
            <v>0.80656862745097968</v>
          </cell>
          <cell r="T340">
            <v>5.1322755799525728E-2</v>
          </cell>
          <cell r="U340">
            <v>6017.7202831686973</v>
          </cell>
          <cell r="V340">
            <v>0.78534313725490135</v>
          </cell>
          <cell r="W340">
            <v>4.9972156962696107E-2</v>
          </cell>
          <cell r="X340">
            <v>6069.5077148939608</v>
          </cell>
          <cell r="Y340">
            <v>0.91674999999999995</v>
          </cell>
          <cell r="Z340">
            <v>5.8333705004010639E-2</v>
          </cell>
          <cell r="AA340">
            <v>5461.2202190467124</v>
          </cell>
          <cell r="AB340">
            <v>0.892625</v>
          </cell>
          <cell r="AC340">
            <v>5.6798607503905099E-2</v>
          </cell>
          <cell r="AD340">
            <v>5515.8234801613489</v>
          </cell>
          <cell r="AE340">
            <v>0.87875000000000003</v>
          </cell>
          <cell r="AF340">
            <v>5.5915727594517975E-2</v>
          </cell>
          <cell r="AG340">
            <v>5600.2165464443406</v>
          </cell>
          <cell r="AH340">
            <v>0.77833872549019534</v>
          </cell>
          <cell r="AI340">
            <v>4.9526459346542324E-2</v>
          </cell>
          <cell r="AJ340">
            <v>6125.5025064119936</v>
          </cell>
          <cell r="AK340">
            <v>0.75785612745097974</v>
          </cell>
          <cell r="AL340">
            <v>4.8223131469001743E-2</v>
          </cell>
          <cell r="AM340">
            <v>6176.3070394927354</v>
          </cell>
          <cell r="AN340">
            <v>0.74607598039215628</v>
          </cell>
          <cell r="AO340">
            <v>4.7473549114561302E-2</v>
          </cell>
          <cell r="AP340">
            <v>6250.9313702990585</v>
          </cell>
          <cell r="AQ340">
            <v>0.84799374999999999</v>
          </cell>
          <cell r="AR340">
            <v>5.3958677128709845E-2</v>
          </cell>
          <cell r="AS340">
            <v>5715.1805426171632</v>
          </cell>
          <cell r="AT340">
            <v>0.71996332107843075</v>
          </cell>
          <cell r="AU340">
            <v>4.5811974895551652E-2</v>
          </cell>
          <cell r="AV340">
            <v>6354.2361385622607</v>
          </cell>
        </row>
        <row r="341">
          <cell r="B341">
            <v>77</v>
          </cell>
          <cell r="C341">
            <v>7.1141090744877886E-2</v>
          </cell>
          <cell r="D341">
            <v>0.85245098039215617</v>
          </cell>
          <cell r="E341">
            <v>6.0644292551638501E-2</v>
          </cell>
          <cell r="F341">
            <v>5513.9148380182178</v>
          </cell>
          <cell r="G341">
            <v>0.96499999999999997</v>
          </cell>
          <cell r="H341">
            <v>6.8651152568807161E-2</v>
          </cell>
          <cell r="I341">
            <v>4932.4878272919486</v>
          </cell>
          <cell r="J341">
            <v>0.95</v>
          </cell>
          <cell r="K341">
            <v>6.7584036207633993E-2</v>
          </cell>
          <cell r="L341">
            <v>5019.363631903695</v>
          </cell>
          <cell r="M341">
            <v>0.92500000000000004</v>
          </cell>
          <cell r="N341">
            <v>6.5805508939012047E-2</v>
          </cell>
          <cell r="O341">
            <v>5080.0369053406748</v>
          </cell>
          <cell r="P341">
            <v>0.8226151960784307</v>
          </cell>
          <cell r="Q341">
            <v>5.8521742312331156E-2</v>
          </cell>
          <cell r="R341">
            <v>5630.3124393610833</v>
          </cell>
          <cell r="S341">
            <v>0.80982843137254834</v>
          </cell>
          <cell r="T341">
            <v>5.7612077924056572E-2</v>
          </cell>
          <cell r="U341">
            <v>5708.8742946057773</v>
          </cell>
          <cell r="V341">
            <v>0.78851715686274448</v>
          </cell>
          <cell r="W341">
            <v>5.6095970610265618E-2</v>
          </cell>
          <cell r="X341">
            <v>5766.201322678985</v>
          </cell>
          <cell r="Y341">
            <v>0.91674999999999995</v>
          </cell>
          <cell r="Z341">
            <v>6.5218594940366803E-2</v>
          </cell>
          <cell r="AA341">
            <v>5142.6470098269028</v>
          </cell>
          <cell r="AB341">
            <v>0.892625</v>
          </cell>
          <cell r="AC341">
            <v>6.3502316126146624E-2</v>
          </cell>
          <cell r="AD341">
            <v>5202.5323872508407</v>
          </cell>
          <cell r="AE341">
            <v>0.87875000000000003</v>
          </cell>
          <cell r="AF341">
            <v>6.2515233492061451E-2</v>
          </cell>
          <cell r="AG341">
            <v>5287.0763635630465</v>
          </cell>
          <cell r="AH341">
            <v>0.78148443627450914</v>
          </cell>
          <cell r="AI341">
            <v>5.5595655196714597E-2</v>
          </cell>
          <cell r="AJ341">
            <v>5822.1280555510366</v>
          </cell>
          <cell r="AK341">
            <v>0.76091905637254842</v>
          </cell>
          <cell r="AL341">
            <v>5.4132611638906321E-2</v>
          </cell>
          <cell r="AM341">
            <v>5878.4661731343567</v>
          </cell>
          <cell r="AN341">
            <v>0.74909129901960725</v>
          </cell>
          <cell r="AO341">
            <v>5.3291172079752334E-2</v>
          </cell>
          <cell r="AP341">
            <v>5954.1774728794144</v>
          </cell>
          <cell r="AQ341">
            <v>0.84799374999999999</v>
          </cell>
          <cell r="AR341">
            <v>6.0327200319839291E-2</v>
          </cell>
          <cell r="AS341">
            <v>5406.7969609857992</v>
          </cell>
          <cell r="AT341">
            <v>0.72287310355392098</v>
          </cell>
          <cell r="AU341">
            <v>5.1425981056961001E-2</v>
          </cell>
          <cell r="AV341">
            <v>6063.1360321020393</v>
          </cell>
        </row>
        <row r="342">
          <cell r="B342">
            <v>78</v>
          </cell>
          <cell r="C342">
            <v>7.9440401154860743E-2</v>
          </cell>
          <cell r="D342">
            <v>0.85588235294117576</v>
          </cell>
          <cell r="E342">
            <v>6.7991637459013113E-2</v>
          </cell>
          <cell r="F342">
            <v>5179.5273734766206</v>
          </cell>
          <cell r="G342">
            <v>0.96499999999999997</v>
          </cell>
          <cell r="H342">
            <v>7.6659987114440609E-2</v>
          </cell>
          <cell r="I342">
            <v>4593.8668529167453</v>
          </cell>
          <cell r="J342">
            <v>0.95</v>
          </cell>
          <cell r="K342">
            <v>7.5468381097117704E-2</v>
          </cell>
          <cell r="L342">
            <v>4680.1347784658346</v>
          </cell>
          <cell r="M342">
            <v>0.92500000000000004</v>
          </cell>
          <cell r="N342">
            <v>7.3482371068246191E-2</v>
          </cell>
          <cell r="O342">
            <v>4745.7424913557679</v>
          </cell>
          <cell r="P342">
            <v>0.82592647058823454</v>
          </cell>
          <cell r="Q342">
            <v>6.5611930147947639E-2</v>
          </cell>
          <cell r="R342">
            <v>5300.8167456468809</v>
          </cell>
          <cell r="S342">
            <v>0.81308823529411689</v>
          </cell>
          <cell r="T342">
            <v>6.4592055586062444E-2</v>
          </cell>
          <cell r="U342">
            <v>5379.9741838863056</v>
          </cell>
          <cell r="V342">
            <v>0.79169117647058762</v>
          </cell>
          <cell r="W342">
            <v>6.2892264649587123E-2</v>
          </cell>
          <cell r="X342">
            <v>5442.74066274911</v>
          </cell>
          <cell r="Y342">
            <v>0.91674999999999995</v>
          </cell>
          <cell r="Z342">
            <v>7.2826987758718584E-2</v>
          </cell>
          <cell r="AA342">
            <v>4807.2507975717135</v>
          </cell>
          <cell r="AB342">
            <v>0.892625</v>
          </cell>
          <cell r="AC342">
            <v>7.0910488080857564E-2</v>
          </cell>
          <cell r="AD342">
            <v>4872.1595309391214</v>
          </cell>
          <cell r="AE342">
            <v>0.87875000000000003</v>
          </cell>
          <cell r="AF342">
            <v>6.9808252514833885E-2</v>
          </cell>
          <cell r="AG342">
            <v>4956.5535502045432</v>
          </cell>
          <cell r="AH342">
            <v>0.78463014705882272</v>
          </cell>
          <cell r="AI342">
            <v>6.2331333640550254E-2</v>
          </cell>
          <cell r="AJ342">
            <v>5498.4430316635026</v>
          </cell>
          <cell r="AK342">
            <v>0.76398198529411698</v>
          </cell>
          <cell r="AL342">
            <v>6.0691035386851576E-2</v>
          </cell>
          <cell r="AM342">
            <v>5560.2494467516262</v>
          </cell>
          <cell r="AN342">
            <v>0.75210661764705811</v>
          </cell>
          <cell r="AO342">
            <v>5.9747651417107764E-2</v>
          </cell>
          <cell r="AP342">
            <v>5636.8723765788127</v>
          </cell>
          <cell r="AQ342">
            <v>0.84799374999999999</v>
          </cell>
          <cell r="AR342">
            <v>6.7364963676814688E-2</v>
          </cell>
          <cell r="AS342">
            <v>5080.6200376317101</v>
          </cell>
          <cell r="AT342">
            <v>0.7257828860294111</v>
          </cell>
          <cell r="AU342">
            <v>5.765648361750899E-2</v>
          </cell>
          <cell r="AV342">
            <v>5751.3333133693814</v>
          </cell>
        </row>
        <row r="343">
          <cell r="B343">
            <v>79</v>
          </cell>
          <cell r="C343">
            <v>8.856362544263964E-2</v>
          </cell>
          <cell r="D343">
            <v>0.85931372549019536</v>
          </cell>
          <cell r="E343">
            <v>7.6103938922032918E-2</v>
          </cell>
          <cell r="F343">
            <v>4827.3628260901633</v>
          </cell>
          <cell r="G343">
            <v>0.96499999999999997</v>
          </cell>
          <cell r="H343">
            <v>8.5463898552147255E-2</v>
          </cell>
          <cell r="I343">
            <v>4241.7010791666917</v>
          </cell>
          <cell r="J343">
            <v>0.95</v>
          </cell>
          <cell r="K343">
            <v>8.4135444170507653E-2</v>
          </cell>
          <cell r="L343">
            <v>4326.9325834187002</v>
          </cell>
          <cell r="M343">
            <v>0.92500000000000004</v>
          </cell>
          <cell r="N343">
            <v>8.1921353534441674E-2</v>
          </cell>
          <cell r="O343">
            <v>4397.0140806116206</v>
          </cell>
          <cell r="P343">
            <v>0.82923774509803849</v>
          </cell>
          <cell r="Q343">
            <v>7.3440301059761764E-2</v>
          </cell>
          <cell r="R343">
            <v>4953.0199276044268</v>
          </cell>
          <cell r="S343">
            <v>0.81634803921568555</v>
          </cell>
          <cell r="T343">
            <v>7.2298741975931266E-2</v>
          </cell>
          <cell r="U343">
            <v>5032.470592349141</v>
          </cell>
          <cell r="V343">
            <v>0.79486519607843076</v>
          </cell>
          <cell r="W343">
            <v>7.0396143502880454E-2</v>
          </cell>
          <cell r="X343">
            <v>5100.4343765684243</v>
          </cell>
          <cell r="Y343">
            <v>0.91674999999999995</v>
          </cell>
          <cell r="Z343">
            <v>8.1190703624539881E-2</v>
          </cell>
          <cell r="AA343">
            <v>4457.1532025838687</v>
          </cell>
          <cell r="AB343">
            <v>0.892625</v>
          </cell>
          <cell r="AC343">
            <v>7.9054106160736215E-2</v>
          </cell>
          <cell r="AD343">
            <v>4526.6723205924263</v>
          </cell>
          <cell r="AE343">
            <v>0.87875000000000003</v>
          </cell>
          <cell r="AF343">
            <v>7.7825285857719584E-2</v>
          </cell>
          <cell r="AG343">
            <v>4610.5452083685677</v>
          </cell>
          <cell r="AH343">
            <v>0.78777585784313653</v>
          </cell>
          <cell r="AI343">
            <v>6.9768286006773678E-2</v>
          </cell>
          <cell r="AJ343">
            <v>5155.7177445533262</v>
          </cell>
          <cell r="AK343">
            <v>0.76704491421568566</v>
          </cell>
          <cell r="AL343">
            <v>6.7932278480279634E-2</v>
          </cell>
          <cell r="AM343">
            <v>5222.7921508191012</v>
          </cell>
          <cell r="AN343">
            <v>0.75512193627450919</v>
          </cell>
          <cell r="AO343">
            <v>6.687633632773643E-2</v>
          </cell>
          <cell r="AP343">
            <v>5300.0824907402575</v>
          </cell>
          <cell r="AQ343">
            <v>0.84799374999999999</v>
          </cell>
          <cell r="AR343">
            <v>7.5101400852699396E-2</v>
          </cell>
          <cell r="AS343">
            <v>4738.3642533409529</v>
          </cell>
          <cell r="AT343">
            <v>0.72869266850490133</v>
          </cell>
          <cell r="AU343">
            <v>6.4535664556265651E-2</v>
          </cell>
          <cell r="AV343">
            <v>5419.7316584082664</v>
          </cell>
        </row>
        <row r="344">
          <cell r="B344">
            <v>80</v>
          </cell>
          <cell r="C344">
            <v>9.8382672221240933E-2</v>
          </cell>
          <cell r="D344">
            <v>0.86274509803921495</v>
          </cell>
          <cell r="E344">
            <v>8.487916819087446E-2</v>
          </cell>
          <cell r="F344">
            <v>4459.9815004189049</v>
          </cell>
          <cell r="G344">
            <v>0.96499999999999997</v>
          </cell>
          <cell r="H344">
            <v>9.4939278693497497E-2</v>
          </cell>
          <cell r="I344">
            <v>3879.1887684482563</v>
          </cell>
          <cell r="J344">
            <v>0.95</v>
          </cell>
          <cell r="K344">
            <v>9.3463538610178878E-2</v>
          </cell>
          <cell r="L344">
            <v>3962.8841886169257</v>
          </cell>
          <cell r="M344">
            <v>0.92500000000000004</v>
          </cell>
          <cell r="N344">
            <v>9.1003971804647865E-2</v>
          </cell>
          <cell r="O344">
            <v>4036.8047356179181</v>
          </cell>
          <cell r="P344">
            <v>0.83254901960784244</v>
          </cell>
          <cell r="Q344">
            <v>8.1908397304193858E-2</v>
          </cell>
          <cell r="R344">
            <v>4589.2686529661587</v>
          </cell>
          <cell r="S344">
            <v>0.81960784313725421</v>
          </cell>
          <cell r="T344">
            <v>8.0635209781330736E-2</v>
          </cell>
          <cell r="U344">
            <v>4668.6292994914284</v>
          </cell>
          <cell r="V344">
            <v>0.7980392156862739</v>
          </cell>
          <cell r="W344">
            <v>7.8513230576558873E-2</v>
          </cell>
          <cell r="X344">
            <v>4741.3834662684885</v>
          </cell>
          <cell r="Y344">
            <v>0.91674999999999995</v>
          </cell>
          <cell r="Z344">
            <v>9.0192314758822625E-2</v>
          </cell>
          <cell r="AA344">
            <v>4095.2737979037133</v>
          </cell>
          <cell r="AB344">
            <v>0.892625</v>
          </cell>
          <cell r="AC344">
            <v>8.7818832791485182E-2</v>
          </cell>
          <cell r="AD344">
            <v>4168.8202864054465</v>
          </cell>
          <cell r="AE344">
            <v>0.87875000000000003</v>
          </cell>
          <cell r="AF344">
            <v>8.6453773214415469E-2</v>
          </cell>
          <cell r="AG344">
            <v>4251.7282095673445</v>
          </cell>
          <cell r="AH344">
            <v>0.79092156862745033</v>
          </cell>
          <cell r="AI344">
            <v>7.781297743898416E-2</v>
          </cell>
          <cell r="AJ344">
            <v>4796.0121543811319</v>
          </cell>
          <cell r="AK344">
            <v>0.77010784313725433</v>
          </cell>
          <cell r="AL344">
            <v>7.5765267506379325E-2</v>
          </cell>
          <cell r="AM344">
            <v>4867.9959799850394</v>
          </cell>
          <cell r="AN344">
            <v>0.75813725490196016</v>
          </cell>
          <cell r="AO344">
            <v>7.4587569047730937E-2</v>
          </cell>
          <cell r="AP344">
            <v>4945.6323915247649</v>
          </cell>
          <cell r="AQ344">
            <v>0.84799374999999999</v>
          </cell>
          <cell r="AR344">
            <v>8.3427891151910932E-2</v>
          </cell>
          <cell r="AS344">
            <v>4382.5064601646927</v>
          </cell>
          <cell r="AT344">
            <v>0.73160245098039156</v>
          </cell>
          <cell r="AU344">
            <v>7.1977004131060354E-2</v>
          </cell>
          <cell r="AV344">
            <v>5069.9656741162571</v>
          </cell>
        </row>
        <row r="345">
          <cell r="B345">
            <v>81</v>
          </cell>
          <cell r="C345">
            <v>0.10903334244015088</v>
          </cell>
          <cell r="D345">
            <v>0.86617647058823455</v>
          </cell>
          <cell r="E345">
            <v>9.444211573124825E-2</v>
          </cell>
          <cell r="F345">
            <v>4081.4219805166599</v>
          </cell>
          <cell r="G345">
            <v>0.96499999999999997</v>
          </cell>
          <cell r="H345">
            <v>0.1052171754547456</v>
          </cell>
          <cell r="I345">
            <v>3510.901384855862</v>
          </cell>
          <cell r="J345">
            <v>0.95</v>
          </cell>
          <cell r="K345">
            <v>0.10358167531814333</v>
          </cell>
          <cell r="L345">
            <v>3592.4990092464604</v>
          </cell>
          <cell r="M345">
            <v>0.92500000000000004</v>
          </cell>
          <cell r="N345">
            <v>0.10085584175713957</v>
          </cell>
          <cell r="O345">
            <v>3669.4394712768762</v>
          </cell>
          <cell r="P345">
            <v>0.83586029411764629</v>
          </cell>
          <cell r="Q345">
            <v>9.1136641680654565E-2</v>
          </cell>
          <cell r="R345">
            <v>4213.369012803324</v>
          </cell>
          <cell r="S345">
            <v>0.82286764705882276</v>
          </cell>
          <cell r="T345">
            <v>8.9720009944685833E-2</v>
          </cell>
          <cell r="U345">
            <v>4292.1733965356698</v>
          </cell>
          <cell r="V345">
            <v>0.80121323529411703</v>
          </cell>
          <cell r="W345">
            <v>8.7358957051404645E-2</v>
          </cell>
          <cell r="X345">
            <v>4369.1221329294667</v>
          </cell>
          <cell r="Y345">
            <v>0.91674999999999995</v>
          </cell>
          <cell r="Z345">
            <v>9.9956316682008314E-2</v>
          </cell>
          <cell r="AA345">
            <v>3725.9115744996229</v>
          </cell>
          <cell r="AB345">
            <v>0.892625</v>
          </cell>
          <cell r="AC345">
            <v>9.7325887295639679E-2</v>
          </cell>
          <cell r="AD345">
            <v>3802.7193547358552</v>
          </cell>
          <cell r="AE345">
            <v>0.87875000000000003</v>
          </cell>
          <cell r="AF345">
            <v>9.5813049669282585E-2</v>
          </cell>
          <cell r="AG345">
            <v>3884.1502631680764</v>
          </cell>
          <cell r="AH345">
            <v>0.79406727941176392</v>
          </cell>
          <cell r="AI345">
            <v>8.6579809596621829E-2</v>
          </cell>
          <cell r="AJ345">
            <v>4422.8201688151794</v>
          </cell>
          <cell r="AK345">
            <v>0.7731707720588229</v>
          </cell>
          <cell r="AL345">
            <v>8.4301393554605475E-2</v>
          </cell>
          <cell r="AM345">
            <v>4499.1709623414936</v>
          </cell>
          <cell r="AN345">
            <v>0.76115257352941113</v>
          </cell>
          <cell r="AO345">
            <v>8.2991009198834412E-2</v>
          </cell>
          <cell r="AP345">
            <v>4576.7496940372166</v>
          </cell>
          <cell r="AQ345">
            <v>0.84799374999999999</v>
          </cell>
          <cell r="AR345">
            <v>9.245959293085769E-2</v>
          </cell>
          <cell r="AS345">
            <v>4016.8831882335262</v>
          </cell>
          <cell r="AT345">
            <v>0.73451223345588168</v>
          </cell>
          <cell r="AU345">
            <v>8.0086323876875198E-2</v>
          </cell>
          <cell r="AV345">
            <v>4705.0447338460572</v>
          </cell>
        </row>
        <row r="346">
          <cell r="B346">
            <v>82</v>
          </cell>
          <cell r="C346">
            <v>0.12088411569170622</v>
          </cell>
          <cell r="D346">
            <v>0.86960784313725414</v>
          </cell>
          <cell r="E346">
            <v>0.10512177511621895</v>
          </cell>
          <cell r="F346">
            <v>3695.9638534846449</v>
          </cell>
          <cell r="G346">
            <v>0.96499999999999997</v>
          </cell>
          <cell r="H346">
            <v>0.1166531716424965</v>
          </cell>
          <cell r="I346">
            <v>3141.4942578411733</v>
          </cell>
          <cell r="J346">
            <v>0.95</v>
          </cell>
          <cell r="K346">
            <v>0.11483990990712091</v>
          </cell>
          <cell r="L346">
            <v>3220.3819432899418</v>
          </cell>
          <cell r="M346">
            <v>0.92500000000000004</v>
          </cell>
          <cell r="N346">
            <v>0.11181780701482825</v>
          </cell>
          <cell r="O346">
            <v>3299.3550646243739</v>
          </cell>
          <cell r="P346">
            <v>0.83917156862745024</v>
          </cell>
          <cell r="Q346">
            <v>0.10144251298715128</v>
          </cell>
          <cell r="R346">
            <v>3829.3767108150942</v>
          </cell>
          <cell r="S346">
            <v>0.82612745098039142</v>
          </cell>
          <cell r="T346">
            <v>9.986568636040799E-2</v>
          </cell>
          <cell r="U346">
            <v>3907.0795567141731</v>
          </cell>
          <cell r="V346">
            <v>0.80438725490196017</v>
          </cell>
          <cell r="W346">
            <v>9.7237641982502537E-2</v>
          </cell>
          <cell r="X346">
            <v>3987.4401801665399</v>
          </cell>
          <cell r="Y346">
            <v>0.91674999999999995</v>
          </cell>
          <cell r="Z346">
            <v>0.11082051306037168</v>
          </cell>
          <cell r="AA346">
            <v>3353.4831772297784</v>
          </cell>
          <cell r="AB346">
            <v>0.892625</v>
          </cell>
          <cell r="AC346">
            <v>0.10790418376930927</v>
          </cell>
          <cell r="AD346">
            <v>3432.6163193998855</v>
          </cell>
          <cell r="AE346">
            <v>0.87875000000000003</v>
          </cell>
          <cell r="AF346">
            <v>0.10622691666408685</v>
          </cell>
          <cell r="AG346">
            <v>3511.9979810801965</v>
          </cell>
          <cell r="AH346">
            <v>0.79721299019607772</v>
          </cell>
          <cell r="AI346">
            <v>9.6370387337793711E-2</v>
          </cell>
          <cell r="AJ346">
            <v>4039.8932407190623</v>
          </cell>
          <cell r="AK346">
            <v>0.77623370098039146</v>
          </cell>
          <cell r="AL346">
            <v>9.3834324513114936E-2</v>
          </cell>
          <cell r="AM346">
            <v>4119.8845803756903</v>
          </cell>
          <cell r="AN346">
            <v>0.76416789215686209</v>
          </cell>
          <cell r="AO346">
            <v>9.2375759883377401E-2</v>
          </cell>
          <cell r="AP346">
            <v>4196.9206180786114</v>
          </cell>
          <cell r="AQ346">
            <v>0.84799374999999999</v>
          </cell>
          <cell r="AR346">
            <v>0.10250897458084381</v>
          </cell>
          <cell r="AS346">
            <v>3645.4838037986483</v>
          </cell>
          <cell r="AT346">
            <v>0.73742201593137191</v>
          </cell>
          <cell r="AU346">
            <v>8.9142608287459194E-2</v>
          </cell>
          <cell r="AV346">
            <v>4328.2349974360759</v>
          </cell>
        </row>
        <row r="347">
          <cell r="B347">
            <v>83</v>
          </cell>
          <cell r="C347">
            <v>0.13405006329917346</v>
          </cell>
          <cell r="D347">
            <v>0.87303921568627374</v>
          </cell>
          <cell r="E347">
            <v>0.11703096212540574</v>
          </cell>
          <cell r="F347">
            <v>3307.4375724409579</v>
          </cell>
          <cell r="G347">
            <v>0.96499999999999997</v>
          </cell>
          <cell r="H347">
            <v>0.12935831108370238</v>
          </cell>
          <cell r="I347">
            <v>2775.0289889673095</v>
          </cell>
          <cell r="J347">
            <v>0.95</v>
          </cell>
          <cell r="K347">
            <v>0.12734756013421478</v>
          </cell>
          <cell r="L347">
            <v>2850.5535710560061</v>
          </cell>
          <cell r="M347">
            <v>0.92500000000000004</v>
          </cell>
          <cell r="N347">
            <v>0.12399630855173546</v>
          </cell>
          <cell r="O347">
            <v>2930.4284167348096</v>
          </cell>
          <cell r="P347">
            <v>0.84248284313725408</v>
          </cell>
          <cell r="Q347">
            <v>0.11293487845101653</v>
          </cell>
          <cell r="R347">
            <v>3440.9151140955396</v>
          </cell>
          <cell r="S347">
            <v>0.82938725490195997</v>
          </cell>
          <cell r="T347">
            <v>0.11117941401913545</v>
          </cell>
          <cell r="U347">
            <v>3516.8963751181936</v>
          </cell>
          <cell r="V347">
            <v>0.8075612745098032</v>
          </cell>
          <cell r="W347">
            <v>0.10825363996600032</v>
          </cell>
          <cell r="X347">
            <v>3599.7108995008607</v>
          </cell>
          <cell r="Y347">
            <v>0.91674999999999995</v>
          </cell>
          <cell r="Z347">
            <v>0.12289039552951726</v>
          </cell>
          <cell r="AA347">
            <v>2981.848450989849</v>
          </cell>
          <cell r="AB347">
            <v>0.892625</v>
          </cell>
          <cell r="AC347">
            <v>0.11965643775242471</v>
          </cell>
          <cell r="AD347">
            <v>3062.2226572618301</v>
          </cell>
          <cell r="AE347">
            <v>0.87875000000000003</v>
          </cell>
          <cell r="AF347">
            <v>0.11779649312414868</v>
          </cell>
          <cell r="AG347">
            <v>3138.9292642195496</v>
          </cell>
          <cell r="AH347">
            <v>0.8003587009803913</v>
          </cell>
          <cell r="AI347">
            <v>0.1072881345284657</v>
          </cell>
          <cell r="AJ347">
            <v>3650.5671643076316</v>
          </cell>
          <cell r="AK347">
            <v>0.77929662990196003</v>
          </cell>
          <cell r="AL347">
            <v>0.1044647625671903</v>
          </cell>
          <cell r="AM347">
            <v>3733.2979937041396</v>
          </cell>
          <cell r="AN347">
            <v>0.76718321078431306</v>
          </cell>
          <cell r="AO347">
            <v>0.10284095796770031</v>
          </cell>
          <cell r="AP347">
            <v>3809.2268868133856</v>
          </cell>
          <cell r="AQ347">
            <v>0.84799374999999999</v>
          </cell>
          <cell r="AR347">
            <v>0.11367361586480347</v>
          </cell>
          <cell r="AS347">
            <v>3271.7889972201747</v>
          </cell>
          <cell r="AT347">
            <v>0.74033179840686203</v>
          </cell>
          <cell r="AU347">
            <v>9.9241524438830775E-2</v>
          </cell>
          <cell r="AV347">
            <v>3942.4048404835598</v>
          </cell>
        </row>
        <row r="348">
          <cell r="B348">
            <v>84</v>
          </cell>
          <cell r="C348">
            <v>0.14873383810075236</v>
          </cell>
          <cell r="D348">
            <v>0.87647058823529334</v>
          </cell>
          <cell r="E348">
            <v>0.13036083457065931</v>
          </cell>
          <cell r="F348">
            <v>2920.3649711684761</v>
          </cell>
          <cell r="G348">
            <v>0.96499999999999997</v>
          </cell>
          <cell r="H348">
            <v>0.14352815376722602</v>
          </cell>
          <cell r="I348">
            <v>2416.0559257461841</v>
          </cell>
          <cell r="J348">
            <v>0.95</v>
          </cell>
          <cell r="K348">
            <v>0.14129714619571473</v>
          </cell>
          <cell r="L348">
            <v>2487.5425287501507</v>
          </cell>
          <cell r="M348">
            <v>0.92500000000000004</v>
          </cell>
          <cell r="N348">
            <v>0.13757880024319594</v>
          </cell>
          <cell r="O348">
            <v>2567.0661105845866</v>
          </cell>
          <cell r="P348">
            <v>0.84579411764705803</v>
          </cell>
          <cell r="Q348">
            <v>0.12579820536068623</v>
          </cell>
          <cell r="R348">
            <v>3052.3157839248938</v>
          </cell>
          <cell r="S348">
            <v>0.83264705882352863</v>
          </cell>
          <cell r="T348">
            <v>0.12384279284212633</v>
          </cell>
          <cell r="U348">
            <v>3125.8898969665315</v>
          </cell>
          <cell r="V348">
            <v>0.81073529411764633</v>
          </cell>
          <cell r="W348">
            <v>0.12058377197785985</v>
          </cell>
          <cell r="X348">
            <v>3210.0290918046071</v>
          </cell>
          <cell r="Y348">
            <v>0.91674999999999995</v>
          </cell>
          <cell r="Z348">
            <v>0.13635174607886472</v>
          </cell>
          <cell r="AA348">
            <v>2615.4079154386282</v>
          </cell>
          <cell r="AB348">
            <v>0.892625</v>
          </cell>
          <cell r="AC348">
            <v>0.13276354223468406</v>
          </cell>
          <cell r="AD348">
            <v>2695.8080024891151</v>
          </cell>
          <cell r="AE348">
            <v>0.87875000000000003</v>
          </cell>
          <cell r="AF348">
            <v>0.13069986023103614</v>
          </cell>
          <cell r="AG348">
            <v>2769.1744047297225</v>
          </cell>
          <cell r="AH348">
            <v>0.80350441176470511</v>
          </cell>
          <cell r="AI348">
            <v>0.11950829509265191</v>
          </cell>
          <cell r="AJ348">
            <v>3258.9046232781948</v>
          </cell>
          <cell r="AK348">
            <v>0.7823595588235287</v>
          </cell>
          <cell r="AL348">
            <v>0.11636333995863476</v>
          </cell>
          <cell r="AM348">
            <v>3343.2999051992688</v>
          </cell>
          <cell r="AN348">
            <v>0.77019852941176403</v>
          </cell>
          <cell r="AO348">
            <v>0.11455458337896686</v>
          </cell>
          <cell r="AP348">
            <v>3417.4823446571763</v>
          </cell>
          <cell r="AQ348">
            <v>0.84799374999999999</v>
          </cell>
          <cell r="AR348">
            <v>0.12612536512294986</v>
          </cell>
          <cell r="AS348">
            <v>2899.8729115594779</v>
          </cell>
          <cell r="AT348">
            <v>0.74324158088235226</v>
          </cell>
          <cell r="AU348">
            <v>0.11054517296070301</v>
          </cell>
          <cell r="AV348">
            <v>3551.1545741589462</v>
          </cell>
        </row>
        <row r="349">
          <cell r="B349">
            <v>85</v>
          </cell>
          <cell r="C349">
            <v>0.16434994525061461</v>
          </cell>
          <cell r="D349">
            <v>0.87990196078431293</v>
          </cell>
          <cell r="E349">
            <v>0.14461183908081027</v>
          </cell>
          <cell r="F349">
            <v>2539.6637562760343</v>
          </cell>
          <cell r="G349">
            <v>0.96499999999999997</v>
          </cell>
          <cell r="H349">
            <v>0.1585976971668431</v>
          </cell>
          <cell r="I349">
            <v>2069.2838793254682</v>
          </cell>
          <cell r="J349">
            <v>0.95</v>
          </cell>
          <cell r="K349">
            <v>0.15613244798808387</v>
          </cell>
          <cell r="L349">
            <v>2136.0598683972826</v>
          </cell>
          <cell r="M349">
            <v>0.92500000000000004</v>
          </cell>
          <cell r="N349">
            <v>0.15202369935681853</v>
          </cell>
          <cell r="O349">
            <v>2213.8922349453919</v>
          </cell>
          <cell r="P349">
            <v>0.84910539215686198</v>
          </cell>
          <cell r="Q349">
            <v>0.1395504247129819</v>
          </cell>
          <cell r="R349">
            <v>2668.339936113046</v>
          </cell>
          <cell r="S349">
            <v>0.83590686274509729</v>
          </cell>
          <cell r="T349">
            <v>0.13738124712676977</v>
          </cell>
          <cell r="U349">
            <v>2738.7709620092101</v>
          </cell>
          <cell r="V349">
            <v>0.81390931372548947</v>
          </cell>
          <cell r="W349">
            <v>0.13376595114974951</v>
          </cell>
          <cell r="X349">
            <v>2822.9516757561437</v>
          </cell>
          <cell r="Y349">
            <v>0.91674999999999995</v>
          </cell>
          <cell r="Z349">
            <v>0.15066781230850093</v>
          </cell>
          <cell r="AA349">
            <v>2258.7924794600876</v>
          </cell>
          <cell r="AB349">
            <v>0.892625</v>
          </cell>
          <cell r="AC349">
            <v>0.14670286987932987</v>
          </cell>
          <cell r="AD349">
            <v>2337.9029828940525</v>
          </cell>
          <cell r="AE349">
            <v>0.87875000000000003</v>
          </cell>
          <cell r="AF349">
            <v>0.1444225143889776</v>
          </cell>
          <cell r="AG349">
            <v>2407.2436970761851</v>
          </cell>
          <cell r="AH349">
            <v>0.8066501225490188</v>
          </cell>
          <cell r="AI349">
            <v>0.1325729034773328</v>
          </cell>
          <cell r="AJ349">
            <v>2869.4384878806568</v>
          </cell>
          <cell r="AK349">
            <v>0.78542248774509738</v>
          </cell>
          <cell r="AL349">
            <v>0.12908414285950828</v>
          </cell>
          <cell r="AM349">
            <v>2954.2623617468948</v>
          </cell>
          <cell r="AN349">
            <v>0.773213848039215</v>
          </cell>
          <cell r="AO349">
            <v>0.12707765359226203</v>
          </cell>
          <cell r="AP349">
            <v>3025.9940784599985</v>
          </cell>
          <cell r="AQ349">
            <v>0.84799374999999999</v>
          </cell>
          <cell r="AR349">
            <v>0.13936772638536338</v>
          </cell>
          <cell r="AS349">
            <v>2534.125381778887</v>
          </cell>
          <cell r="AT349">
            <v>0.74615136335784238</v>
          </cell>
          <cell r="AU349">
            <v>0.12262993571653284</v>
          </cell>
          <cell r="AV349">
            <v>3158.5915775483541</v>
          </cell>
        </row>
        <row r="350">
          <cell r="B350">
            <v>86</v>
          </cell>
          <cell r="C350">
            <v>0.18035607867187831</v>
          </cell>
          <cell r="D350">
            <v>0.88333333333333253</v>
          </cell>
          <cell r="E350">
            <v>0.15931453616015903</v>
          </cell>
          <cell r="F350">
            <v>2172.3983098340782</v>
          </cell>
          <cell r="G350">
            <v>0.96499999999999997</v>
          </cell>
          <cell r="H350">
            <v>0.17404361591836257</v>
          </cell>
          <cell r="I350">
            <v>1741.1002212799772</v>
          </cell>
          <cell r="J350">
            <v>0.95</v>
          </cell>
          <cell r="K350">
            <v>0.17133827473828439</v>
          </cell>
          <cell r="L350">
            <v>1802.5516120953105</v>
          </cell>
          <cell r="M350">
            <v>0.92500000000000004</v>
          </cell>
          <cell r="N350">
            <v>0.16682937277148743</v>
          </cell>
          <cell r="O350">
            <v>1877.3281474116586</v>
          </cell>
          <cell r="P350">
            <v>0.85241666666666582</v>
          </cell>
          <cell r="Q350">
            <v>0.15373852739455346</v>
          </cell>
          <cell r="R350">
            <v>2295.9719647498591</v>
          </cell>
          <cell r="S350">
            <v>0.83916666666666584</v>
          </cell>
          <cell r="T350">
            <v>0.15134880935215106</v>
          </cell>
          <cell r="U350">
            <v>2362.5151916538016</v>
          </cell>
          <cell r="V350">
            <v>0.81708333333333261</v>
          </cell>
          <cell r="W350">
            <v>0.14736594594814711</v>
          </cell>
          <cell r="X350">
            <v>2445.3368597988438</v>
          </cell>
          <cell r="Y350">
            <v>0.91674999999999995</v>
          </cell>
          <cell r="Z350">
            <v>0.16534143512244442</v>
          </cell>
          <cell r="AA350">
            <v>1918.4651581209419</v>
          </cell>
          <cell r="AB350">
            <v>0.892625</v>
          </cell>
          <cell r="AC350">
            <v>0.16099034472448537</v>
          </cell>
          <cell r="AD350">
            <v>1994.9259058040491</v>
          </cell>
          <cell r="AE350">
            <v>0.87875000000000003</v>
          </cell>
          <cell r="AF350">
            <v>0.15848790413291305</v>
          </cell>
          <cell r="AG350">
            <v>2059.5835095974244</v>
          </cell>
          <cell r="AH350">
            <v>0.80979583333333249</v>
          </cell>
          <cell r="AI350">
            <v>0.14605160102482576</v>
          </cell>
          <cell r="AJ350">
            <v>2489.0286961927104</v>
          </cell>
          <cell r="AK350">
            <v>0.78848541666666594</v>
          </cell>
          <cell r="AL350">
            <v>0.14220813783996195</v>
          </cell>
          <cell r="AM350">
            <v>2572.9139369986901</v>
          </cell>
          <cell r="AN350">
            <v>0.77622916666666597</v>
          </cell>
          <cell r="AO350">
            <v>0.13999764865073974</v>
          </cell>
          <cell r="AP350">
            <v>2641.4578511852228</v>
          </cell>
          <cell r="AQ350">
            <v>0.84799374999999999</v>
          </cell>
          <cell r="AR350">
            <v>0.1529408274882611</v>
          </cell>
          <cell r="AS350">
            <v>2180.9500889449223</v>
          </cell>
          <cell r="AT350">
            <v>0.74906114583333261</v>
          </cell>
          <cell r="AU350">
            <v>0.13509773094796385</v>
          </cell>
          <cell r="AV350">
            <v>2771.2536954388174</v>
          </cell>
        </row>
        <row r="351">
          <cell r="B351">
            <v>87</v>
          </cell>
          <cell r="C351">
            <v>0.19758083987536315</v>
          </cell>
          <cell r="D351">
            <v>0.88676470588235212</v>
          </cell>
          <cell r="E351">
            <v>0.17520771536006452</v>
          </cell>
          <cell r="F351">
            <v>1826.3036807477486</v>
          </cell>
          <cell r="G351">
            <v>0.96499999999999997</v>
          </cell>
          <cell r="H351">
            <v>0.19066551047972544</v>
          </cell>
          <cell r="I351">
            <v>1438.0728430921488</v>
          </cell>
          <cell r="J351">
            <v>0.95</v>
          </cell>
          <cell r="K351">
            <v>0.187701797881595</v>
          </cell>
          <cell r="L351">
            <v>1493.7055287521869</v>
          </cell>
          <cell r="M351">
            <v>0.92500000000000004</v>
          </cell>
          <cell r="N351">
            <v>0.18276227688471092</v>
          </cell>
          <cell r="O351">
            <v>1564.1346700927131</v>
          </cell>
          <cell r="P351">
            <v>0.85572794117646978</v>
          </cell>
          <cell r="Q351">
            <v>0.16907544532246224</v>
          </cell>
          <cell r="R351">
            <v>1942.992615950036</v>
          </cell>
          <cell r="S351">
            <v>0.8424264705882345</v>
          </cell>
          <cell r="T351">
            <v>0.16644732959206129</v>
          </cell>
          <cell r="U351">
            <v>2004.9513303206297</v>
          </cell>
          <cell r="V351">
            <v>0.82025735294117574</v>
          </cell>
          <cell r="W351">
            <v>0.16206713670805969</v>
          </cell>
          <cell r="X351">
            <v>2084.9774802927154</v>
          </cell>
          <cell r="Y351">
            <v>0.91674999999999995</v>
          </cell>
          <cell r="Z351">
            <v>0.18113223495573916</v>
          </cell>
          <cell r="AA351">
            <v>1601.2633756448179</v>
          </cell>
          <cell r="AB351">
            <v>0.892625</v>
          </cell>
          <cell r="AC351">
            <v>0.17636559719374603</v>
          </cell>
          <cell r="AD351">
            <v>1673.762096528849</v>
          </cell>
          <cell r="AE351">
            <v>0.87875000000000003</v>
          </cell>
          <cell r="AF351">
            <v>0.17362416304047537</v>
          </cell>
          <cell r="AG351">
            <v>1733.1644357746193</v>
          </cell>
          <cell r="AH351">
            <v>0.8129415441176463</v>
          </cell>
          <cell r="AI351">
            <v>0.16062167305633915</v>
          </cell>
          <cell r="AJ351">
            <v>2125.5020701170306</v>
          </cell>
          <cell r="AK351">
            <v>0.79154834558823461</v>
          </cell>
          <cell r="AL351">
            <v>0.1563947869232776</v>
          </cell>
          <cell r="AM351">
            <v>2207.0246371956209</v>
          </cell>
          <cell r="AN351">
            <v>0.77924448529411694</v>
          </cell>
          <cell r="AO351">
            <v>0.15396377987265669</v>
          </cell>
          <cell r="AP351">
            <v>2271.659963009256</v>
          </cell>
          <cell r="AQ351">
            <v>0.84799374999999999</v>
          </cell>
          <cell r="AR351">
            <v>0.16754731733405873</v>
          </cell>
          <cell r="AS351">
            <v>1847.3937776310893</v>
          </cell>
          <cell r="AT351">
            <v>0.75197092830882284</v>
          </cell>
          <cell r="AU351">
            <v>0.14857504757711371</v>
          </cell>
          <cell r="AV351">
            <v>2396.8636093038735</v>
          </cell>
        </row>
        <row r="352">
          <cell r="B352">
            <v>88</v>
          </cell>
          <cell r="C352">
            <v>0.21590299664824883</v>
          </cell>
          <cell r="D352">
            <v>0.89019607843137172</v>
          </cell>
          <cell r="E352">
            <v>0.19219600093785269</v>
          </cell>
          <cell r="F352">
            <v>1506.3211852902589</v>
          </cell>
          <cell r="G352">
            <v>0.96499999999999997</v>
          </cell>
          <cell r="H352">
            <v>0.20834639176556011</v>
          </cell>
          <cell r="I352">
            <v>1163.8819503569541</v>
          </cell>
          <cell r="J352">
            <v>0.95</v>
          </cell>
          <cell r="K352">
            <v>0.20510784681583638</v>
          </cell>
          <cell r="L352">
            <v>1213.3343154997228</v>
          </cell>
          <cell r="M352">
            <v>0.92500000000000004</v>
          </cell>
          <cell r="N352">
            <v>0.19971027189963017</v>
          </cell>
          <cell r="O352">
            <v>1278.2698564322527</v>
          </cell>
          <cell r="P352">
            <v>0.85903921568627373</v>
          </cell>
          <cell r="Q352">
            <v>0.18546914090502786</v>
          </cell>
          <cell r="R352">
            <v>1614.4802741500278</v>
          </cell>
          <cell r="S352">
            <v>0.84568627450980305</v>
          </cell>
          <cell r="T352">
            <v>0.18258620089096006</v>
          </cell>
          <cell r="U352">
            <v>1671.23253542671</v>
          </cell>
          <cell r="V352">
            <v>0.82343137254901888</v>
          </cell>
          <cell r="W352">
            <v>0.17778130086751376</v>
          </cell>
          <cell r="X352">
            <v>1747.0711499608901</v>
          </cell>
          <cell r="Y352">
            <v>0.91674999999999995</v>
          </cell>
          <cell r="Z352">
            <v>0.19792907217728212</v>
          </cell>
          <cell r="AA352">
            <v>1311.2229616615007</v>
          </cell>
          <cell r="AB352">
            <v>0.892625</v>
          </cell>
          <cell r="AC352">
            <v>0.19272041238314311</v>
          </cell>
          <cell r="AD352">
            <v>1378.5680448142823</v>
          </cell>
          <cell r="AE352">
            <v>0.87875000000000003</v>
          </cell>
          <cell r="AF352">
            <v>0.18972475830464866</v>
          </cell>
          <cell r="AG352">
            <v>1432.2452112017334</v>
          </cell>
          <cell r="AH352">
            <v>0.81608725490195999</v>
          </cell>
          <cell r="AI352">
            <v>0.17619568385977646</v>
          </cell>
          <cell r="AJ352">
            <v>1784.1003715301208</v>
          </cell>
          <cell r="AK352">
            <v>0.79461127450980329</v>
          </cell>
          <cell r="AL352">
            <v>0.17155895533715079</v>
          </cell>
          <cell r="AM352">
            <v>1861.8574893269879</v>
          </cell>
          <cell r="AN352">
            <v>0.78225980392156791</v>
          </cell>
          <cell r="AO352">
            <v>0.16889223582413807</v>
          </cell>
          <cell r="AP352">
            <v>1921.9066085189713</v>
          </cell>
          <cell r="AQ352">
            <v>0.84799374999999999</v>
          </cell>
          <cell r="AR352">
            <v>0.18308439176398594</v>
          </cell>
          <cell r="AS352">
            <v>1537.8679061293676</v>
          </cell>
          <cell r="AT352">
            <v>0.75488071078431307</v>
          </cell>
          <cell r="AU352">
            <v>0.16298100757029324</v>
          </cell>
          <cell r="AV352">
            <v>2040.749484515698</v>
          </cell>
        </row>
        <row r="353">
          <cell r="B353">
            <v>89</v>
          </cell>
          <cell r="C353">
            <v>0.235829568621411</v>
          </cell>
          <cell r="D353">
            <v>0.89362745098039131</v>
          </cell>
          <cell r="E353">
            <v>0.21074377627295679</v>
          </cell>
          <cell r="F353">
            <v>1216.8122773495049</v>
          </cell>
          <cell r="G353">
            <v>0.96499999999999997</v>
          </cell>
          <cell r="H353">
            <v>0.2275755337196616</v>
          </cell>
          <cell r="I353">
            <v>921.3913455590199</v>
          </cell>
          <cell r="J353">
            <v>0.95</v>
          </cell>
          <cell r="K353">
            <v>0.22403809019034043</v>
          </cell>
          <cell r="L353">
            <v>964.46992657980798</v>
          </cell>
          <cell r="M353">
            <v>0.92500000000000004</v>
          </cell>
          <cell r="N353">
            <v>0.21814235097480519</v>
          </cell>
          <cell r="O353">
            <v>1022.9862358430663</v>
          </cell>
          <cell r="P353">
            <v>0.86235049019607757</v>
          </cell>
          <cell r="Q353">
            <v>0.20336774410340328</v>
          </cell>
          <cell r="R353">
            <v>1315.0440046953083</v>
          </cell>
          <cell r="S353">
            <v>0.84894607843137171</v>
          </cell>
          <cell r="T353">
            <v>0.20020658745930894</v>
          </cell>
          <cell r="U353">
            <v>1366.0885359777803</v>
          </cell>
          <cell r="V353">
            <v>0.82660539215686202</v>
          </cell>
          <cell r="W353">
            <v>0.19493799305248505</v>
          </cell>
          <cell r="X353">
            <v>1436.4745682127398</v>
          </cell>
          <cell r="Y353">
            <v>0.91674999999999995</v>
          </cell>
          <cell r="Z353">
            <v>0.21619675703367852</v>
          </cell>
          <cell r="AA353">
            <v>1051.6938174422919</v>
          </cell>
          <cell r="AB353">
            <v>0.892625</v>
          </cell>
          <cell r="AC353">
            <v>0.21050736869068698</v>
          </cell>
          <cell r="AD353">
            <v>1112.8898427194506</v>
          </cell>
          <cell r="AE353">
            <v>0.87875000000000003</v>
          </cell>
          <cell r="AF353">
            <v>0.20723523342606492</v>
          </cell>
          <cell r="AG353">
            <v>1160.5128346734941</v>
          </cell>
          <cell r="AH353">
            <v>0.81923296568627368</v>
          </cell>
          <cell r="AI353">
            <v>0.19319935689823312</v>
          </cell>
          <cell r="AJ353">
            <v>1469.7495864938899</v>
          </cell>
          <cell r="AK353">
            <v>0.79767420343137174</v>
          </cell>
          <cell r="AL353">
            <v>0.18811516329564804</v>
          </cell>
          <cell r="AM353">
            <v>1542.4391634713995</v>
          </cell>
          <cell r="AN353">
            <v>0.78527512254901888</v>
          </cell>
          <cell r="AO353">
            <v>0.18519109339986078</v>
          </cell>
          <cell r="AP353">
            <v>1597.311504361016</v>
          </cell>
          <cell r="AQ353">
            <v>0.84799374999999999</v>
          </cell>
          <cell r="AR353">
            <v>0.19998200025615265</v>
          </cell>
          <cell r="AS353">
            <v>1256.3082959223177</v>
          </cell>
          <cell r="AT353">
            <v>0.75779049325980319</v>
          </cell>
          <cell r="AU353">
            <v>0.17870940513086564</v>
          </cell>
          <cell r="AV353">
            <v>1708.1460773307731</v>
          </cell>
        </row>
        <row r="354">
          <cell r="B354">
            <v>90</v>
          </cell>
          <cell r="C354">
            <v>0.25758563737335727</v>
          </cell>
          <cell r="D354">
            <v>0.89705882352941091</v>
          </cell>
          <cell r="E354">
            <v>0.23106946882021734</v>
          </cell>
          <cell r="F354">
            <v>960.37666300557385</v>
          </cell>
          <cell r="G354">
            <v>0.96499999999999997</v>
          </cell>
          <cell r="H354">
            <v>0.24857014006528977</v>
          </cell>
          <cell r="I354">
            <v>711.70521832874874</v>
          </cell>
          <cell r="J354">
            <v>1</v>
          </cell>
          <cell r="K354">
            <v>0.25758563737335727</v>
          </cell>
          <cell r="L354">
            <v>748.39192618284994</v>
          </cell>
          <cell r="M354">
            <v>0.92500000000000004</v>
          </cell>
          <cell r="N354">
            <v>0.23826671457035548</v>
          </cell>
          <cell r="O354">
            <v>799.82961334139338</v>
          </cell>
          <cell r="P354">
            <v>0.86566176470588152</v>
          </cell>
          <cell r="Q354">
            <v>0.22298203741150971</v>
          </cell>
          <cell r="R354">
            <v>1047.6064720637182</v>
          </cell>
          <cell r="S354">
            <v>0.89705882352941091</v>
          </cell>
          <cell r="T354">
            <v>0.23106946882021734</v>
          </cell>
          <cell r="U354">
            <v>1092.5886120223854</v>
          </cell>
          <cell r="V354">
            <v>0.82977941176470515</v>
          </cell>
          <cell r="W354">
            <v>0.21373925865870105</v>
          </cell>
          <cell r="X354">
            <v>1156.4510988144132</v>
          </cell>
          <cell r="Y354">
            <v>0.96499999999999997</v>
          </cell>
          <cell r="Z354">
            <v>0.24857014006528977</v>
          </cell>
          <cell r="AA354">
            <v>824.32102471889891</v>
          </cell>
          <cell r="AB354">
            <v>0.892625</v>
          </cell>
          <cell r="AC354">
            <v>0.22992737956039302</v>
          </cell>
          <cell r="AD354">
            <v>878.61833028598653</v>
          </cell>
          <cell r="AE354">
            <v>0.92500000000000004</v>
          </cell>
          <cell r="AF354">
            <v>0.23826671457035548</v>
          </cell>
          <cell r="AG354">
            <v>920.01368648598816</v>
          </cell>
          <cell r="AH354">
            <v>0.86566176470588152</v>
          </cell>
          <cell r="AI354">
            <v>0.22298203741150971</v>
          </cell>
          <cell r="AJ354">
            <v>1185.7949115818262</v>
          </cell>
          <cell r="AK354">
            <v>0.80073713235294042</v>
          </cell>
          <cell r="AL354">
            <v>0.20625838460564649</v>
          </cell>
          <cell r="AM354">
            <v>1252.2829683613745</v>
          </cell>
          <cell r="AN354">
            <v>0.82977941176470515</v>
          </cell>
          <cell r="AO354">
            <v>0.21373925865870105</v>
          </cell>
          <cell r="AP354">
            <v>1301.5036403682229</v>
          </cell>
          <cell r="AQ354">
            <v>0.892625</v>
          </cell>
          <cell r="AR354">
            <v>0.22992737956039302</v>
          </cell>
          <cell r="AS354">
            <v>1005.0692499653741</v>
          </cell>
          <cell r="AT354">
            <v>0.80073713235294042</v>
          </cell>
          <cell r="AU354">
            <v>0.20625838460564649</v>
          </cell>
          <cell r="AV354">
            <v>1402.884307974369</v>
          </cell>
        </row>
        <row r="355">
          <cell r="B355">
            <v>91</v>
          </cell>
          <cell r="C355">
            <v>0.27861440909464791</v>
          </cell>
          <cell r="D355">
            <v>0.9004901960784305</v>
          </cell>
          <cell r="E355">
            <v>0.25088954387591555</v>
          </cell>
          <cell r="F355">
            <v>738.46293761754305</v>
          </cell>
          <cell r="G355">
            <v>0.96499999999999997</v>
          </cell>
          <cell r="H355">
            <v>0.26886290477633523</v>
          </cell>
          <cell r="I355">
            <v>534.79655252357406</v>
          </cell>
          <cell r="J355">
            <v>1</v>
          </cell>
          <cell r="K355">
            <v>0.27861440909464791</v>
          </cell>
          <cell r="L355">
            <v>555.61691487196595</v>
          </cell>
          <cell r="M355">
            <v>0.92500000000000004</v>
          </cell>
          <cell r="N355">
            <v>0.25771832841254932</v>
          </cell>
          <cell r="O355">
            <v>609.25683915446189</v>
          </cell>
          <cell r="P355">
            <v>0.86897303921568536</v>
          </cell>
          <cell r="Q355">
            <v>0.24210840984025847</v>
          </cell>
          <cell r="R355">
            <v>814.00904651746657</v>
          </cell>
          <cell r="S355">
            <v>0.9004901960784305</v>
          </cell>
          <cell r="T355">
            <v>0.25088954387591555</v>
          </cell>
          <cell r="U355">
            <v>840.12474180335437</v>
          </cell>
          <cell r="V355">
            <v>0.83295343137254829</v>
          </cell>
          <cell r="W355">
            <v>0.23207282808522189</v>
          </cell>
          <cell r="X355">
            <v>909.27209827878028</v>
          </cell>
          <cell r="Y355">
            <v>0.96499999999999997</v>
          </cell>
          <cell r="Z355">
            <v>0.26886290477633523</v>
          </cell>
          <cell r="AA355">
            <v>619.41943214575906</v>
          </cell>
          <cell r="AB355">
            <v>0.892625</v>
          </cell>
          <cell r="AC355">
            <v>0.24869818691811008</v>
          </cell>
          <cell r="AD355">
            <v>676.59991996960173</v>
          </cell>
          <cell r="AE355">
            <v>0.92500000000000004</v>
          </cell>
          <cell r="AF355">
            <v>0.25771832841254932</v>
          </cell>
          <cell r="AG355">
            <v>700.80504804721079</v>
          </cell>
          <cell r="AH355">
            <v>0.86897303921568536</v>
          </cell>
          <cell r="AI355">
            <v>0.24210840984025847</v>
          </cell>
          <cell r="AJ355">
            <v>921.38394624510966</v>
          </cell>
          <cell r="AK355">
            <v>0.80380006127450898</v>
          </cell>
          <cell r="AL355">
            <v>0.22395027910223911</v>
          </cell>
          <cell r="AM355">
            <v>993.9891062379935</v>
          </cell>
          <cell r="AN355">
            <v>0.83295343137254829</v>
          </cell>
          <cell r="AO355">
            <v>0.23207282808522189</v>
          </cell>
          <cell r="AP355">
            <v>1023.3212171343183</v>
          </cell>
          <cell r="AQ355">
            <v>0.892625</v>
          </cell>
          <cell r="AR355">
            <v>0.24869818691811008</v>
          </cell>
          <cell r="AS355">
            <v>773.97631104410596</v>
          </cell>
          <cell r="AT355">
            <v>0.80380006127450898</v>
          </cell>
          <cell r="AU355">
            <v>0.22395027910223911</v>
          </cell>
          <cell r="AV355">
            <v>1113.5276568229654</v>
          </cell>
        </row>
        <row r="356">
          <cell r="B356">
            <v>92</v>
          </cell>
          <cell r="C356">
            <v>0.30097991661052442</v>
          </cell>
          <cell r="D356">
            <v>0.9039215686274501</v>
          </cell>
          <cell r="E356">
            <v>0.27206223834794435</v>
          </cell>
          <cell r="F356">
            <v>553.19030802940904</v>
          </cell>
          <cell r="G356">
            <v>0.96499999999999997</v>
          </cell>
          <cell r="H356">
            <v>0.29044561952915604</v>
          </cell>
          <cell r="I356">
            <v>391.00959794771603</v>
          </cell>
          <cell r="J356">
            <v>1</v>
          </cell>
          <cell r="K356">
            <v>0.30097991661052442</v>
          </cell>
          <cell r="L356">
            <v>400.81403645192188</v>
          </cell>
          <cell r="M356">
            <v>0.92500000000000004</v>
          </cell>
          <cell r="N356">
            <v>0.2784064228647351</v>
          </cell>
          <cell r="O356">
            <v>452.24018499366059</v>
          </cell>
          <cell r="P356">
            <v>0.87228431372548931</v>
          </cell>
          <cell r="Q356">
            <v>0.2625400600057663</v>
          </cell>
          <cell r="R356">
            <v>616.93061066953771</v>
          </cell>
          <cell r="S356">
            <v>0.9039215686274501</v>
          </cell>
          <cell r="T356">
            <v>0.27206223834794435</v>
          </cell>
          <cell r="U356">
            <v>629.34622853343944</v>
          </cell>
          <cell r="V356">
            <v>0.83612745098039143</v>
          </cell>
          <cell r="W356">
            <v>0.25165757047184856</v>
          </cell>
          <cell r="X356">
            <v>698.25475093223997</v>
          </cell>
          <cell r="Y356">
            <v>0.96499999999999997</v>
          </cell>
          <cell r="Z356">
            <v>0.29044561952915604</v>
          </cell>
          <cell r="AA356">
            <v>452.8805243441422</v>
          </cell>
          <cell r="AB356">
            <v>0.892625</v>
          </cell>
          <cell r="AC356">
            <v>0.26866219806446934</v>
          </cell>
          <cell r="AD356">
            <v>508.33074660422341</v>
          </cell>
          <cell r="AE356">
            <v>0.92500000000000004</v>
          </cell>
          <cell r="AF356">
            <v>0.2784064228647351</v>
          </cell>
          <cell r="AG356">
            <v>520.19474252140731</v>
          </cell>
          <cell r="AH356">
            <v>0.87228431372548931</v>
          </cell>
          <cell r="AI356">
            <v>0.2625400600057663</v>
          </cell>
          <cell r="AJ356">
            <v>698.30914416736391</v>
          </cell>
          <cell r="AK356">
            <v>0.80686299019607766</v>
          </cell>
          <cell r="AL356">
            <v>0.24284955550533383</v>
          </cell>
          <cell r="AM356">
            <v>771.38496847140971</v>
          </cell>
          <cell r="AN356">
            <v>0.83612745098039143</v>
          </cell>
          <cell r="AO356">
            <v>0.25165757047184856</v>
          </cell>
          <cell r="AP356">
            <v>785.83616823434568</v>
          </cell>
          <cell r="AQ356">
            <v>0.892625</v>
          </cell>
          <cell r="AR356">
            <v>0.26866219806446934</v>
          </cell>
          <cell r="AS356">
            <v>581.48980576986958</v>
          </cell>
          <cell r="AT356">
            <v>0.80686299019607766</v>
          </cell>
          <cell r="AU356">
            <v>0.24284955550533383</v>
          </cell>
          <cell r="AV356">
            <v>864.15282728939997</v>
          </cell>
        </row>
        <row r="357">
          <cell r="B357">
            <v>93</v>
          </cell>
          <cell r="C357">
            <v>0.32395199455451396</v>
          </cell>
          <cell r="D357">
            <v>0.9073529411764697</v>
          </cell>
          <cell r="E357">
            <v>0.29393879505902193</v>
          </cell>
          <cell r="F357">
            <v>402.68811459453923</v>
          </cell>
          <cell r="G357">
            <v>0.96499999999999997</v>
          </cell>
          <cell r="H357">
            <v>0.31261367474510593</v>
          </cell>
          <cell r="I357">
            <v>277.44257302994544</v>
          </cell>
          <cell r="J357">
            <v>1</v>
          </cell>
          <cell r="K357">
            <v>0.32395199455451396</v>
          </cell>
          <cell r="L357">
            <v>280.1770611842947</v>
          </cell>
          <cell r="M357">
            <v>0.92500000000000004</v>
          </cell>
          <cell r="N357">
            <v>0.29965559496292543</v>
          </cell>
          <cell r="O357">
            <v>326.33361281388949</v>
          </cell>
          <cell r="P357">
            <v>0.87559558823529327</v>
          </cell>
          <cell r="Q357">
            <v>0.28365093723195617</v>
          </cell>
          <cell r="R357">
            <v>454.96161112496321</v>
          </cell>
          <cell r="S357">
            <v>0.9073529411764697</v>
          </cell>
          <cell r="T357">
            <v>0.29393879505902193</v>
          </cell>
          <cell r="U357">
            <v>458.12488490279503</v>
          </cell>
          <cell r="V357">
            <v>0.83930147058823446</v>
          </cell>
          <cell r="W357">
            <v>0.27189338542959529</v>
          </cell>
          <cell r="X357">
            <v>522.53365674220674</v>
          </cell>
          <cell r="Y357">
            <v>0.96499999999999997</v>
          </cell>
          <cell r="Z357">
            <v>0.31261367474510593</v>
          </cell>
          <cell r="AA357">
            <v>321.34335987831878</v>
          </cell>
          <cell r="AB357">
            <v>0.892625</v>
          </cell>
          <cell r="AC357">
            <v>0.28916764913922299</v>
          </cell>
          <cell r="AD357">
            <v>371.76149087777998</v>
          </cell>
          <cell r="AE357">
            <v>0.92500000000000004</v>
          </cell>
          <cell r="AF357">
            <v>0.29965559496292543</v>
          </cell>
          <cell r="AG357">
            <v>375.36918506298036</v>
          </cell>
          <cell r="AH357">
            <v>0.87559558823529327</v>
          </cell>
          <cell r="AI357">
            <v>0.28365093723195617</v>
          </cell>
          <cell r="AJ357">
            <v>514.97501955508881</v>
          </cell>
          <cell r="AK357">
            <v>0.80992591911764633</v>
          </cell>
          <cell r="AL357">
            <v>0.26237711693955945</v>
          </cell>
          <cell r="AM357">
            <v>584.05447175463189</v>
          </cell>
          <cell r="AN357">
            <v>0.83930147058823446</v>
          </cell>
          <cell r="AO357">
            <v>0.27189338542959529</v>
          </cell>
          <cell r="AP357">
            <v>588.07454734758335</v>
          </cell>
          <cell r="AQ357">
            <v>0.892625</v>
          </cell>
          <cell r="AR357">
            <v>0.28916764913922299</v>
          </cell>
          <cell r="AS357">
            <v>425.26547639965509</v>
          </cell>
          <cell r="AT357">
            <v>0.80992591911764633</v>
          </cell>
          <cell r="AU357">
            <v>0.26237711693955945</v>
          </cell>
          <cell r="AV357">
            <v>654.29369729349162</v>
          </cell>
        </row>
        <row r="358">
          <cell r="B358">
            <v>94</v>
          </cell>
          <cell r="C358">
            <v>0.34716061325571207</v>
          </cell>
          <cell r="D358">
            <v>0.91078431372548929</v>
          </cell>
          <cell r="E358">
            <v>0.31618844089662373</v>
          </cell>
          <cell r="F358">
            <v>284.322455406031</v>
          </cell>
          <cell r="G358">
            <v>0.96499999999999997</v>
          </cell>
          <cell r="H358">
            <v>0.33500999179176216</v>
          </cell>
          <cell r="I358">
            <v>190.71023074431679</v>
          </cell>
          <cell r="J358">
            <v>1</v>
          </cell>
          <cell r="K358">
            <v>0.34716061325571207</v>
          </cell>
          <cell r="L358">
            <v>189.41314338522034</v>
          </cell>
          <cell r="M358">
            <v>0.92500000000000004</v>
          </cell>
          <cell r="N358">
            <v>0.32112356726153368</v>
          </cell>
          <cell r="O358">
            <v>228.54591990974251</v>
          </cell>
          <cell r="P358">
            <v>0.87890686274509711</v>
          </cell>
          <cell r="Q358">
            <v>0.30512184546524185</v>
          </cell>
          <cell r="R358">
            <v>325.91132372480661</v>
          </cell>
          <cell r="S358">
            <v>0.91078431372548929</v>
          </cell>
          <cell r="T358">
            <v>0.31618844089662373</v>
          </cell>
          <cell r="U358">
            <v>323.46420824791431</v>
          </cell>
          <cell r="V358">
            <v>0.84247549019607759</v>
          </cell>
          <cell r="W358">
            <v>0.29247430782937694</v>
          </cell>
          <cell r="X358">
            <v>380.4602118096621</v>
          </cell>
          <cell r="Y358">
            <v>0.96499999999999997</v>
          </cell>
          <cell r="Z358">
            <v>0.33500999179176216</v>
          </cell>
          <cell r="AA358">
            <v>220.88703129181852</v>
          </cell>
          <cell r="AB358">
            <v>0.892625</v>
          </cell>
          <cell r="AC358">
            <v>0.30988424240738</v>
          </cell>
          <cell r="AD358">
            <v>264.26009452015967</v>
          </cell>
          <cell r="AE358">
            <v>0.92500000000000004</v>
          </cell>
          <cell r="AF358">
            <v>0.32112356726153368</v>
          </cell>
          <cell r="AG358">
            <v>262.88770858218453</v>
          </cell>
          <cell r="AH358">
            <v>0.87890686274509711</v>
          </cell>
          <cell r="AI358">
            <v>0.30512184546524185</v>
          </cell>
          <cell r="AJ358">
            <v>368.90187260724286</v>
          </cell>
          <cell r="AK358">
            <v>0.8129888480392149</v>
          </cell>
          <cell r="AL358">
            <v>0.28223770705534873</v>
          </cell>
          <cell r="AM358">
            <v>430.81194331999421</v>
          </cell>
          <cell r="AN358">
            <v>0.84247549019607759</v>
          </cell>
          <cell r="AO358">
            <v>0.29247430782937694</v>
          </cell>
          <cell r="AP358">
            <v>428.18096778427207</v>
          </cell>
          <cell r="AQ358">
            <v>0.892625</v>
          </cell>
          <cell r="AR358">
            <v>0.30988424240738</v>
          </cell>
          <cell r="AS358">
            <v>302.2924583290951</v>
          </cell>
          <cell r="AT358">
            <v>0.8129888480392149</v>
          </cell>
          <cell r="AU358">
            <v>0.28223770705534873</v>
          </cell>
          <cell r="AV358">
            <v>482.62200336590047</v>
          </cell>
        </row>
        <row r="359">
          <cell r="B359">
            <v>95</v>
          </cell>
          <cell r="C359">
            <v>0.37166525934797834</v>
          </cell>
          <cell r="D359">
            <v>0.91421568627450889</v>
          </cell>
          <cell r="E359">
            <v>0.33978221013920534</v>
          </cell>
          <cell r="F359">
            <v>194.42298151929822</v>
          </cell>
          <cell r="G359">
            <v>0.96499999999999997</v>
          </cell>
          <cell r="H359">
            <v>0.35865697527079909</v>
          </cell>
          <cell r="I359">
            <v>126.82039790805815</v>
          </cell>
          <cell r="J359">
            <v>1</v>
          </cell>
          <cell r="K359">
            <v>0.37166525934797834</v>
          </cell>
          <cell r="L359">
            <v>123.65636036891512</v>
          </cell>
          <cell r="M359">
            <v>0.92500000000000004</v>
          </cell>
          <cell r="N359">
            <v>0.34379036489687997</v>
          </cell>
          <cell r="O359">
            <v>155.15443882525722</v>
          </cell>
          <cell r="P359">
            <v>0.88221813725490106</v>
          </cell>
          <cell r="Q359">
            <v>0.32788983278433315</v>
          </cell>
          <cell r="R359">
            <v>226.46865917187378</v>
          </cell>
          <cell r="S359">
            <v>0.91421568627450889</v>
          </cell>
          <cell r="T359">
            <v>0.33978221013920534</v>
          </cell>
          <cell r="U359">
            <v>221.18856455614545</v>
          </cell>
          <cell r="V359">
            <v>0.84564950980392073</v>
          </cell>
          <cell r="W359">
            <v>0.31429854437876492</v>
          </cell>
          <cell r="X359">
            <v>269.18537470401299</v>
          </cell>
          <cell r="Y359">
            <v>0.96499999999999997</v>
          </cell>
          <cell r="Z359">
            <v>0.35865697527079909</v>
          </cell>
          <cell r="AA359">
            <v>146.88766875183967</v>
          </cell>
          <cell r="AB359">
            <v>0.892625</v>
          </cell>
          <cell r="AC359">
            <v>0.33175770212548916</v>
          </cell>
          <cell r="AD359">
            <v>182.37005533127737</v>
          </cell>
          <cell r="AE359">
            <v>0.92500000000000004</v>
          </cell>
          <cell r="AF359">
            <v>0.34379036489687997</v>
          </cell>
          <cell r="AG359">
            <v>178.46826981306293</v>
          </cell>
          <cell r="AH359">
            <v>0.88221813725490106</v>
          </cell>
          <cell r="AI359">
            <v>0.32788983278433315</v>
          </cell>
          <cell r="AJ359">
            <v>256.34185244173739</v>
          </cell>
          <cell r="AK359">
            <v>0.81605177696078357</v>
          </cell>
          <cell r="AL359">
            <v>0.30329809532550822</v>
          </cell>
          <cell r="AM359">
            <v>309.22056826530019</v>
          </cell>
          <cell r="AN359">
            <v>0.84564950980392073</v>
          </cell>
          <cell r="AO359">
            <v>0.31429854437876492</v>
          </cell>
          <cell r="AP359">
            <v>302.94903560585431</v>
          </cell>
          <cell r="AQ359">
            <v>0.892625</v>
          </cell>
          <cell r="AR359">
            <v>0.33175770212548916</v>
          </cell>
          <cell r="AS359">
            <v>208.61678889431897</v>
          </cell>
          <cell r="AT359">
            <v>0.81605177696078357</v>
          </cell>
          <cell r="AU359">
            <v>0.30329809532550822</v>
          </cell>
          <cell r="AV359">
            <v>346.40787576144987</v>
          </cell>
        </row>
        <row r="360">
          <cell r="B360">
            <v>96</v>
          </cell>
          <cell r="C360">
            <v>0.39627545447863632</v>
          </cell>
          <cell r="D360">
            <v>0.91764705882352848</v>
          </cell>
          <cell r="E360">
            <v>0.36364100528627769</v>
          </cell>
          <cell r="F360">
            <v>128.36151115681719</v>
          </cell>
          <cell r="G360">
            <v>0.96499999999999997</v>
          </cell>
          <cell r="H360">
            <v>0.38240581357188402</v>
          </cell>
          <cell r="I360">
            <v>81.335377591714845</v>
          </cell>
          <cell r="J360">
            <v>1</v>
          </cell>
          <cell r="K360">
            <v>0.39627545447863632</v>
          </cell>
          <cell r="L360">
            <v>77.697587122375211</v>
          </cell>
          <cell r="M360">
            <v>0.92500000000000004</v>
          </cell>
          <cell r="N360">
            <v>0.36655479539273861</v>
          </cell>
          <cell r="O360">
            <v>101.8138376861514</v>
          </cell>
          <cell r="P360">
            <v>0.88552941176470501</v>
          </cell>
          <cell r="Q360">
            <v>0.35091357010125795</v>
          </cell>
          <cell r="R360">
            <v>152.21188838511594</v>
          </cell>
          <cell r="S360">
            <v>0.91764705882352848</v>
          </cell>
          <cell r="T360">
            <v>0.36364100528627769</v>
          </cell>
          <cell r="U360">
            <v>146.03262523374005</v>
          </cell>
          <cell r="V360">
            <v>0.84882352941176387</v>
          </cell>
          <cell r="W360">
            <v>0.33636792988980685</v>
          </cell>
          <cell r="X360">
            <v>184.58080326648928</v>
          </cell>
          <cell r="Y360">
            <v>0.96499999999999997</v>
          </cell>
          <cell r="Z360">
            <v>0.38240581357188402</v>
          </cell>
          <cell r="AA360">
            <v>94.205381772725787</v>
          </cell>
          <cell r="AB360">
            <v>0.892625</v>
          </cell>
          <cell r="AC360">
            <v>0.35372537755399275</v>
          </cell>
          <cell r="AD360">
            <v>121.86738483807447</v>
          </cell>
          <cell r="AE360">
            <v>0.92500000000000004</v>
          </cell>
          <cell r="AF360">
            <v>0.36655479539273861</v>
          </cell>
          <cell r="AG360">
            <v>117.11259821151519</v>
          </cell>
          <cell r="AH360">
            <v>0.88552941176470501</v>
          </cell>
          <cell r="AI360">
            <v>0.35091357010125795</v>
          </cell>
          <cell r="AJ360">
            <v>172.28996530898991</v>
          </cell>
          <cell r="AK360">
            <v>0.81911470588235213</v>
          </cell>
          <cell r="AL360">
            <v>0.32459505234366359</v>
          </cell>
          <cell r="AM360">
            <v>215.43455887496336</v>
          </cell>
          <cell r="AN360">
            <v>0.84882352941176387</v>
          </cell>
          <cell r="AO360">
            <v>0.33636792988980685</v>
          </cell>
          <cell r="AP360">
            <v>207.73259469398369</v>
          </cell>
          <cell r="AQ360">
            <v>0.892625</v>
          </cell>
          <cell r="AR360">
            <v>0.35372537755399275</v>
          </cell>
          <cell r="AS360">
            <v>139.40656238594144</v>
          </cell>
          <cell r="AT360">
            <v>0.81911470588235213</v>
          </cell>
          <cell r="AU360">
            <v>0.32459505234366359</v>
          </cell>
          <cell r="AV360">
            <v>241.34302683724684</v>
          </cell>
        </row>
        <row r="361">
          <cell r="B361">
            <v>97</v>
          </cell>
          <cell r="C361">
            <v>0.42186497585073468</v>
          </cell>
          <cell r="D361">
            <v>0.92107843137254808</v>
          </cell>
          <cell r="E361">
            <v>0.38857073020761257</v>
          </cell>
          <cell r="F361">
            <v>81.684002199686432</v>
          </cell>
          <cell r="G361">
            <v>0.96499999999999997</v>
          </cell>
          <cell r="H361">
            <v>0.40709970169595894</v>
          </cell>
          <cell r="I361">
            <v>50.232256351578748</v>
          </cell>
          <cell r="J361">
            <v>1</v>
          </cell>
          <cell r="K361">
            <v>0.42186497585073468</v>
          </cell>
          <cell r="L361">
            <v>46.907940473562533</v>
          </cell>
          <cell r="M361">
            <v>0.92500000000000004</v>
          </cell>
          <cell r="N361">
            <v>0.39022510266192961</v>
          </cell>
          <cell r="O361">
            <v>64.493487244954679</v>
          </cell>
          <cell r="P361">
            <v>0.88884068627450885</v>
          </cell>
          <cell r="Q361">
            <v>0.37497075465034613</v>
          </cell>
          <cell r="R361">
            <v>98.798671220040703</v>
          </cell>
          <cell r="S361">
            <v>0.92107843137254808</v>
          </cell>
          <cell r="T361">
            <v>0.38857073020761257</v>
          </cell>
          <cell r="U361">
            <v>92.929174589148573</v>
          </cell>
          <cell r="V361">
            <v>0.851997549019607</v>
          </cell>
          <cell r="W361">
            <v>0.35942792544204166</v>
          </cell>
          <cell r="X361">
            <v>122.4937405743426</v>
          </cell>
          <cell r="Y361">
            <v>0.96499999999999997</v>
          </cell>
          <cell r="Z361">
            <v>0.40709970169595894</v>
          </cell>
          <cell r="AA361">
            <v>58.180696113076657</v>
          </cell>
          <cell r="AB361">
            <v>0.892625</v>
          </cell>
          <cell r="AC361">
            <v>0.37656722406876203</v>
          </cell>
          <cell r="AD361">
            <v>78.759798124708837</v>
          </cell>
          <cell r="AE361">
            <v>0.92500000000000004</v>
          </cell>
          <cell r="AF361">
            <v>0.39022510266192961</v>
          </cell>
          <cell r="AG361">
            <v>74.184413736181241</v>
          </cell>
          <cell r="AH361">
            <v>0.88884068627450885</v>
          </cell>
          <cell r="AI361">
            <v>0.37497075465034613</v>
          </cell>
          <cell r="AJ361">
            <v>111.83107848979037</v>
          </cell>
          <cell r="AK361">
            <v>0.8221776348039207</v>
          </cell>
          <cell r="AL361">
            <v>0.34684794805157015</v>
          </cell>
          <cell r="AM361">
            <v>145.50556696031055</v>
          </cell>
          <cell r="AN361">
            <v>0.851997549019607</v>
          </cell>
          <cell r="AO361">
            <v>0.35942792544204166</v>
          </cell>
          <cell r="AP361">
            <v>137.85801184613013</v>
          </cell>
          <cell r="AQ361">
            <v>0.892625</v>
          </cell>
          <cell r="AR361">
            <v>0.37656722406876203</v>
          </cell>
          <cell r="AS361">
            <v>90.094923472470057</v>
          </cell>
          <cell r="AT361">
            <v>0.8221776348039207</v>
          </cell>
          <cell r="AU361">
            <v>0.34684794805157015</v>
          </cell>
          <cell r="AV361">
            <v>163.0042744082325</v>
          </cell>
        </row>
        <row r="362">
          <cell r="B362">
            <v>98</v>
          </cell>
          <cell r="C362">
            <v>0.44845469868842713</v>
          </cell>
          <cell r="D362">
            <v>0.92450980392156767</v>
          </cell>
          <cell r="E362">
            <v>0.41460076555214348</v>
          </cell>
          <cell r="F362">
            <v>49.943989818674041</v>
          </cell>
          <cell r="G362">
            <v>0.96499999999999997</v>
          </cell>
          <cell r="H362">
            <v>0.43275878423433217</v>
          </cell>
          <cell r="I362">
            <v>29.782719775336098</v>
          </cell>
          <cell r="J362">
            <v>1</v>
          </cell>
          <cell r="K362">
            <v>0.44845469868842713</v>
          </cell>
          <cell r="L362">
            <v>27.119123298475376</v>
          </cell>
          <cell r="M362">
            <v>0.92500000000000004</v>
          </cell>
          <cell r="N362">
            <v>0.41482059628679513</v>
          </cell>
          <cell r="O362">
            <v>39.326509563766386</v>
          </cell>
          <cell r="P362">
            <v>0.8921519607843128</v>
          </cell>
          <cell r="Q362">
            <v>0.40008973875781845</v>
          </cell>
          <cell r="R362">
            <v>61.752058914210608</v>
          </cell>
          <cell r="S362">
            <v>0.92450980392156767</v>
          </cell>
          <cell r="T362">
            <v>0.41460076555214348</v>
          </cell>
          <cell r="U362">
            <v>56.819617361452394</v>
          </cell>
          <cell r="V362">
            <v>0.85517156862745014</v>
          </cell>
          <cell r="W362">
            <v>0.38350570813573276</v>
          </cell>
          <cell r="X362">
            <v>78.466069520071002</v>
          </cell>
          <cell r="Y362">
            <v>0.96499999999999997</v>
          </cell>
          <cell r="Z362">
            <v>0.43275878423433217</v>
          </cell>
          <cell r="AA362">
            <v>34.495352080979906</v>
          </cell>
          <cell r="AB362">
            <v>0.892625</v>
          </cell>
          <cell r="AC362">
            <v>0.40030187541675727</v>
          </cell>
          <cell r="AD362">
            <v>49.101439576671133</v>
          </cell>
          <cell r="AE362">
            <v>0.92500000000000004</v>
          </cell>
          <cell r="AF362">
            <v>0.41482059628679513</v>
          </cell>
          <cell r="AG362">
            <v>45.235793270064853</v>
          </cell>
          <cell r="AH362">
            <v>0.8921519607843128</v>
          </cell>
          <cell r="AI362">
            <v>0.40008973875781845</v>
          </cell>
          <cell r="AJ362">
            <v>69.897694595111588</v>
          </cell>
          <cell r="AK362">
            <v>0.82524056372548937</v>
          </cell>
          <cell r="AL362">
            <v>0.37008300835098207</v>
          </cell>
          <cell r="AM362">
            <v>95.037259630046492</v>
          </cell>
          <cell r="AN362">
            <v>0.85517156862745014</v>
          </cell>
          <cell r="AO362">
            <v>0.38350570813573276</v>
          </cell>
          <cell r="AP362">
            <v>88.307992642711184</v>
          </cell>
          <cell r="AQ362">
            <v>0.892625</v>
          </cell>
          <cell r="AR362">
            <v>0.40030187541675727</v>
          </cell>
          <cell r="AS362">
            <v>56.168128237754452</v>
          </cell>
          <cell r="AT362">
            <v>0.82524056372548937</v>
          </cell>
          <cell r="AU362">
            <v>0.37008300835098207</v>
          </cell>
          <cell r="AV362">
            <v>106.46657630610198</v>
          </cell>
        </row>
        <row r="363">
          <cell r="B363">
            <v>99</v>
          </cell>
          <cell r="C363">
            <v>0.47481609413210296</v>
          </cell>
          <cell r="D363">
            <v>0.92794117647058727</v>
          </cell>
          <cell r="E363">
            <v>0.44060140499611272</v>
          </cell>
          <cell r="F363">
            <v>29.237173405123322</v>
          </cell>
          <cell r="G363">
            <v>0.96499999999999997</v>
          </cell>
          <cell r="H363">
            <v>0.45819753083747933</v>
          </cell>
          <cell r="I363">
            <v>16.893986174169846</v>
          </cell>
          <cell r="J363">
            <v>1</v>
          </cell>
          <cell r="K363">
            <v>0.47481609413210296</v>
          </cell>
          <cell r="L363">
            <v>14.957425030963297</v>
          </cell>
          <cell r="M363">
            <v>0.92500000000000004</v>
          </cell>
          <cell r="N363">
            <v>0.43920488707219524</v>
          </cell>
          <cell r="O363">
            <v>23.013063416646464</v>
          </cell>
          <cell r="P363">
            <v>0.89546323529411664</v>
          </cell>
          <cell r="Q363">
            <v>0.42518035582124875</v>
          </cell>
          <cell r="R363">
            <v>37.045693795466676</v>
          </cell>
          <cell r="S363">
            <v>0.92794117647058727</v>
          </cell>
          <cell r="T363">
            <v>0.44060140499611272</v>
          </cell>
          <cell r="U363">
            <v>33.262160505014364</v>
          </cell>
          <cell r="V363">
            <v>0.85834558823529328</v>
          </cell>
          <cell r="W363">
            <v>0.40755629962140433</v>
          </cell>
          <cell r="X363">
            <v>48.37388396414854</v>
          </cell>
          <cell r="Y363">
            <v>0.96499999999999997</v>
          </cell>
          <cell r="Z363">
            <v>0.45819753083747933</v>
          </cell>
          <cell r="AA363">
            <v>19.567185452679805</v>
          </cell>
          <cell r="AB363">
            <v>0.892625</v>
          </cell>
          <cell r="AC363">
            <v>0.42383271602466843</v>
          </cell>
          <cell r="AD363">
            <v>29.446041228467088</v>
          </cell>
          <cell r="AE363">
            <v>0.92500000000000004</v>
          </cell>
          <cell r="AF363">
            <v>0.43920488707219524</v>
          </cell>
          <cell r="AG363">
            <v>26.471054532270358</v>
          </cell>
          <cell r="AH363">
            <v>0.89546323529411664</v>
          </cell>
          <cell r="AI363">
            <v>0.42518035582124875</v>
          </cell>
          <cell r="AJ363">
            <v>41.932344224779619</v>
          </cell>
          <cell r="AK363">
            <v>0.82830349264705794</v>
          </cell>
          <cell r="AL363">
            <v>0.3932918291346551</v>
          </cell>
          <cell r="AM363">
            <v>59.865584680725547</v>
          </cell>
          <cell r="AN363">
            <v>0.85834558823529328</v>
          </cell>
          <cell r="AO363">
            <v>0.40755629962140433</v>
          </cell>
          <cell r="AP363">
            <v>54.441373390223156</v>
          </cell>
          <cell r="AQ363">
            <v>0.892625</v>
          </cell>
          <cell r="AR363">
            <v>0.42383271602466843</v>
          </cell>
          <cell r="AS363">
            <v>33.683921165532418</v>
          </cell>
          <cell r="AT363">
            <v>0.82830349264705794</v>
          </cell>
          <cell r="AU363">
            <v>0.3932918291346551</v>
          </cell>
          <cell r="AV363">
            <v>67.065105457910377</v>
          </cell>
        </row>
        <row r="364">
          <cell r="B364">
            <v>100</v>
          </cell>
          <cell r="C364">
            <v>0.50177864434808439</v>
          </cell>
          <cell r="D364">
            <v>0.93137254901960687</v>
          </cell>
          <cell r="E364">
            <v>0.46734285503007811</v>
          </cell>
          <cell r="F364">
            <v>16.355233724711006</v>
          </cell>
          <cell r="G364">
            <v>0.96499999999999997</v>
          </cell>
          <cell r="H364">
            <v>0.48421639179590142</v>
          </cell>
          <cell r="I364">
            <v>9.1532034231627097</v>
          </cell>
          <cell r="J364">
            <v>1</v>
          </cell>
          <cell r="K364">
            <v>0.50177864434808439</v>
          </cell>
          <cell r="L364">
            <v>7.8553988994875557</v>
          </cell>
          <cell r="M364">
            <v>0.92500000000000004</v>
          </cell>
          <cell r="N364">
            <v>0.4641452460219781</v>
          </cell>
          <cell r="O364">
            <v>12.905613497552988</v>
          </cell>
          <cell r="P364">
            <v>0.8987745098039206</v>
          </cell>
          <cell r="Q364">
            <v>0.45098585510402533</v>
          </cell>
          <cell r="R364">
            <v>21.294592525865127</v>
          </cell>
          <cell r="S364">
            <v>0.93137254901960687</v>
          </cell>
          <cell r="T364">
            <v>0.46734285503007811</v>
          </cell>
          <cell r="U364">
            <v>18.606805853298827</v>
          </cell>
          <cell r="V364">
            <v>0.86151960784313641</v>
          </cell>
          <cell r="W364">
            <v>0.43229214090282231</v>
          </cell>
          <cell r="X364">
            <v>28.658802817404968</v>
          </cell>
          <cell r="Y364">
            <v>0.96499999999999997</v>
          </cell>
          <cell r="Z364">
            <v>0.48421639179590142</v>
          </cell>
          <cell r="AA364">
            <v>10.601549392822875</v>
          </cell>
          <cell r="AB364">
            <v>0.892625</v>
          </cell>
          <cell r="AC364">
            <v>0.44790016241120884</v>
          </cell>
          <cell r="AD364">
            <v>16.965845598431518</v>
          </cell>
          <cell r="AE364">
            <v>0.92500000000000004</v>
          </cell>
          <cell r="AF364">
            <v>0.4641452460219781</v>
          </cell>
          <cell r="AG364">
            <v>14.844838015742635</v>
          </cell>
          <cell r="AH364">
            <v>0.8987745098039206</v>
          </cell>
          <cell r="AI364">
            <v>0.45098585510402533</v>
          </cell>
          <cell r="AJ364">
            <v>24.103535186868733</v>
          </cell>
          <cell r="AK364">
            <v>0.83136642156862661</v>
          </cell>
          <cell r="AL364">
            <v>0.41716191597122348</v>
          </cell>
          <cell r="AM364">
            <v>36.320939379427408</v>
          </cell>
          <cell r="AN364">
            <v>0.86151960784313641</v>
          </cell>
          <cell r="AO364">
            <v>0.43229214090282231</v>
          </cell>
          <cell r="AP364">
            <v>32.253448704996615</v>
          </cell>
          <cell r="AQ364">
            <v>0.892625</v>
          </cell>
          <cell r="AR364">
            <v>0.44790016241120884</v>
          </cell>
          <cell r="AS364">
            <v>19.407573371583997</v>
          </cell>
          <cell r="AT364">
            <v>0.83136642156862661</v>
          </cell>
          <cell r="AU364">
            <v>0.41716191597122348</v>
          </cell>
          <cell r="AV364">
            <v>40.688947461260263</v>
          </cell>
        </row>
        <row r="365">
          <cell r="B365">
            <v>101</v>
          </cell>
          <cell r="C365">
            <v>0.52809811162510445</v>
          </cell>
          <cell r="D365">
            <v>0.93480392156862646</v>
          </cell>
          <cell r="E365">
            <v>0.49366818572013388</v>
          </cell>
          <cell r="F365">
            <v>8.7117321011203455</v>
          </cell>
          <cell r="G365">
            <v>0.96499999999999997</v>
          </cell>
          <cell r="H365">
            <v>0.50961467771822577</v>
          </cell>
          <cell r="I365">
            <v>4.7210722882249687</v>
          </cell>
          <cell r="J365">
            <v>1</v>
          </cell>
          <cell r="K365">
            <v>0.52809811162510445</v>
          </cell>
          <cell r="L365">
            <v>3.9137274888892559</v>
          </cell>
          <cell r="M365">
            <v>0.92500000000000004</v>
          </cell>
          <cell r="N365">
            <v>0.48849075325322167</v>
          </cell>
          <cell r="O365">
            <v>6.9155343456666944</v>
          </cell>
          <cell r="P365">
            <v>0.90208578431372455</v>
          </cell>
          <cell r="Q365">
            <v>0.47638979921992919</v>
          </cell>
          <cell r="R365">
            <v>11.691032506496056</v>
          </cell>
          <cell r="S365">
            <v>0.93480392156862646</v>
          </cell>
          <cell r="T365">
            <v>0.49366818572013388</v>
          </cell>
          <cell r="U365">
            <v>9.9110480828277847</v>
          </cell>
          <cell r="V365">
            <v>0.86469362745097955</v>
          </cell>
          <cell r="W365">
            <v>0.4566430717911239</v>
          </cell>
          <cell r="X365">
            <v>16.269827591757139</v>
          </cell>
          <cell r="Y365">
            <v>0.96499999999999997</v>
          </cell>
          <cell r="Z365">
            <v>0.50961467771822577</v>
          </cell>
          <cell r="AA365">
            <v>5.4681053983841519</v>
          </cell>
          <cell r="AB365">
            <v>0.892625</v>
          </cell>
          <cell r="AC365">
            <v>0.47139357688935885</v>
          </cell>
          <cell r="AD365">
            <v>9.3668405994505477</v>
          </cell>
          <cell r="AE365">
            <v>0.92500000000000004</v>
          </cell>
          <cell r="AF365">
            <v>0.48849075325322167</v>
          </cell>
          <cell r="AG365">
            <v>7.9546770227693555</v>
          </cell>
          <cell r="AH365">
            <v>0.90208578431372455</v>
          </cell>
          <cell r="AI365">
            <v>0.47638979921992919</v>
          </cell>
          <cell r="AJ365">
            <v>13.233181759588774</v>
          </cell>
          <cell r="AK365">
            <v>0.83442935049019529</v>
          </cell>
          <cell r="AL365">
            <v>0.44066056427843453</v>
          </cell>
          <cell r="AM365">
            <v>21.16922671803081</v>
          </cell>
          <cell r="AN365">
            <v>0.86469362745097955</v>
          </cell>
          <cell r="AO365">
            <v>0.4566430717911239</v>
          </cell>
          <cell r="AP365">
            <v>18.310536312814268</v>
          </cell>
          <cell r="AQ365">
            <v>0.892625</v>
          </cell>
          <cell r="AR365">
            <v>0.47139357688935885</v>
          </cell>
          <cell r="AS365">
            <v>10.714918106444072</v>
          </cell>
          <cell r="AT365">
            <v>0.83442935049019529</v>
          </cell>
          <cell r="AU365">
            <v>0.44066056427843453</v>
          </cell>
          <cell r="AV365">
            <v>23.715068179468485</v>
          </cell>
        </row>
        <row r="366">
          <cell r="B366">
            <v>102</v>
          </cell>
          <cell r="C366">
            <v>0.55301998681124775</v>
          </cell>
          <cell r="D366">
            <v>0.93823529411764606</v>
          </cell>
          <cell r="E366">
            <v>0.51886286997878783</v>
          </cell>
          <cell r="F366">
            <v>4.4110271202804139</v>
          </cell>
          <cell r="G366">
            <v>0.96499999999999997</v>
          </cell>
          <cell r="H366">
            <v>0.53366428727285409</v>
          </cell>
          <cell r="I366">
            <v>2.3151445555767545</v>
          </cell>
          <cell r="J366">
            <v>1</v>
          </cell>
          <cell r="K366">
            <v>0.55301998681124775</v>
          </cell>
          <cell r="L366">
            <v>1.8468953925915779</v>
          </cell>
          <cell r="M366">
            <v>0.92500000000000004</v>
          </cell>
          <cell r="N366">
            <v>0.51154348780040415</v>
          </cell>
          <cell r="O366">
            <v>3.5373597640034453</v>
          </cell>
          <cell r="P366">
            <v>0.90539705882352839</v>
          </cell>
          <cell r="Q366">
            <v>0.50070266952953013</v>
          </cell>
          <cell r="R366">
            <v>6.1215438780527345</v>
          </cell>
          <cell r="S366">
            <v>0.93823529411764606</v>
          </cell>
          <cell r="T366">
            <v>0.51886286997878783</v>
          </cell>
          <cell r="U366">
            <v>5.0182789571931803</v>
          </cell>
          <cell r="V366">
            <v>0.86786764705882269</v>
          </cell>
          <cell r="W366">
            <v>0.47994815473037872</v>
          </cell>
          <cell r="X366">
            <v>8.8403235427451765</v>
          </cell>
          <cell r="Y366">
            <v>0.96499999999999997</v>
          </cell>
          <cell r="Z366">
            <v>0.53366428727285409</v>
          </cell>
          <cell r="AA366">
            <v>2.681478628057322</v>
          </cell>
          <cell r="AB366">
            <v>0.892625</v>
          </cell>
          <cell r="AC366">
            <v>0.49363946572739004</v>
          </cell>
          <cell r="AD366">
            <v>4.9513721051230872</v>
          </cell>
          <cell r="AE366">
            <v>0.92500000000000004</v>
          </cell>
          <cell r="AF366">
            <v>0.51154348780040415</v>
          </cell>
          <cell r="AG366">
            <v>4.0688908520306581</v>
          </cell>
          <cell r="AH366">
            <v>0.90539705882352839</v>
          </cell>
          <cell r="AI366">
            <v>0.50070266952953013</v>
          </cell>
          <cell r="AJ366">
            <v>6.9290289580974491</v>
          </cell>
          <cell r="AK366">
            <v>0.83749227941176385</v>
          </cell>
          <cell r="AL366">
            <v>0.46314996931481545</v>
          </cell>
          <cell r="AM366">
            <v>11.840783327125243</v>
          </cell>
          <cell r="AN366">
            <v>0.86786764705882269</v>
          </cell>
          <cell r="AO366">
            <v>0.47994815473037872</v>
          </cell>
          <cell r="AP366">
            <v>9.9491567647878423</v>
          </cell>
          <cell r="AQ366">
            <v>0.892625</v>
          </cell>
          <cell r="AR366">
            <v>0.49363946572739004</v>
          </cell>
          <cell r="AS366">
            <v>5.663974534170845</v>
          </cell>
          <cell r="AT366">
            <v>0.83749227941176385</v>
          </cell>
          <cell r="AU366">
            <v>0.46314996931481545</v>
          </cell>
          <cell r="AV366">
            <v>13.264772853602357</v>
          </cell>
        </row>
        <row r="367">
          <cell r="B367">
            <v>103</v>
          </cell>
          <cell r="C367">
            <v>0.57783965247604385</v>
          </cell>
          <cell r="D367">
            <v>0.94166666666666565</v>
          </cell>
          <cell r="E367">
            <v>0.54413233941494066</v>
          </cell>
          <cell r="F367">
            <v>2.1223089290974504</v>
          </cell>
          <cell r="G367">
            <v>0.96499999999999997</v>
          </cell>
          <cell r="H367">
            <v>0.55761526463938227</v>
          </cell>
          <cell r="I367">
            <v>1.0796345863912573</v>
          </cell>
          <cell r="J367">
            <v>1</v>
          </cell>
          <cell r="K367">
            <v>0.57783965247604385</v>
          </cell>
          <cell r="L367">
            <v>0.82552532693882918</v>
          </cell>
          <cell r="M367">
            <v>0.92500000000000004</v>
          </cell>
          <cell r="N367">
            <v>0.53450167854034059</v>
          </cell>
          <cell r="O367">
            <v>1.7278464127203084</v>
          </cell>
          <cell r="P367">
            <v>0.90870833333333234</v>
          </cell>
          <cell r="Q367">
            <v>0.52508770753541778</v>
          </cell>
          <cell r="R367">
            <v>3.0564705166695778</v>
          </cell>
          <cell r="S367">
            <v>0.94166666666666565</v>
          </cell>
          <cell r="T367">
            <v>0.54413233941494066</v>
          </cell>
          <cell r="U367">
            <v>2.4144803351097681</v>
          </cell>
          <cell r="V367">
            <v>0.87104166666666583</v>
          </cell>
          <cell r="W367">
            <v>0.50332241395882016</v>
          </cell>
          <cell r="X367">
            <v>4.5974265711851041</v>
          </cell>
          <cell r="Y367">
            <v>0.96499999999999997</v>
          </cell>
          <cell r="Z367">
            <v>0.55761526463938227</v>
          </cell>
          <cell r="AA367">
            <v>1.2504692471777206</v>
          </cell>
          <cell r="AB367">
            <v>0.892625</v>
          </cell>
          <cell r="AC367">
            <v>0.51579411979142864</v>
          </cell>
          <cell r="AD367">
            <v>2.507179424532624</v>
          </cell>
          <cell r="AE367">
            <v>0.92500000000000004</v>
          </cell>
          <cell r="AF367">
            <v>0.53450167854034059</v>
          </cell>
          <cell r="AG367">
            <v>1.9874762341037371</v>
          </cell>
          <cell r="AH367">
            <v>0.90870833333333234</v>
          </cell>
          <cell r="AI367">
            <v>0.52508770753541778</v>
          </cell>
          <cell r="AJ367">
            <v>3.4596456615306375</v>
          </cell>
          <cell r="AK367">
            <v>0.84055520833333242</v>
          </cell>
          <cell r="AL367">
            <v>0.48570612947026143</v>
          </cell>
          <cell r="AM367">
            <v>6.3567248925038085</v>
          </cell>
          <cell r="AN367">
            <v>0.87104166666666583</v>
          </cell>
          <cell r="AO367">
            <v>0.50332241395882016</v>
          </cell>
          <cell r="AP367">
            <v>5.174077334404652</v>
          </cell>
          <cell r="AQ367">
            <v>0.892625</v>
          </cell>
          <cell r="AR367">
            <v>0.51579411979142864</v>
          </cell>
          <cell r="AS367">
            <v>2.8680131712292063</v>
          </cell>
          <cell r="AT367">
            <v>0.84055520833333242</v>
          </cell>
          <cell r="AU367">
            <v>0.48570612947026143</v>
          </cell>
          <cell r="AV367">
            <v>7.1211937134884291</v>
          </cell>
        </row>
        <row r="368">
          <cell r="B368">
            <v>104</v>
          </cell>
          <cell r="C368">
            <v>0.60234147072756861</v>
          </cell>
          <cell r="D368">
            <v>0.94509803921568525</v>
          </cell>
          <cell r="E368">
            <v>0.56927174292291716</v>
          </cell>
          <cell r="F368">
            <v>0.9674920065464373</v>
          </cell>
          <cell r="G368">
            <v>0.96499999999999997</v>
          </cell>
          <cell r="H368">
            <v>0.58125951925210373</v>
          </cell>
          <cell r="I368">
            <v>0.47761386078686635</v>
          </cell>
          <cell r="J368">
            <v>1</v>
          </cell>
          <cell r="K368">
            <v>0.60234147072756861</v>
          </cell>
          <cell r="L368">
            <v>0.34850405891032366</v>
          </cell>
          <cell r="M368">
            <v>0.92500000000000004</v>
          </cell>
          <cell r="N368">
            <v>0.55716586042300098</v>
          </cell>
          <cell r="O368">
            <v>0.80430960486139746</v>
          </cell>
          <cell r="P368">
            <v>0.91201960784313618</v>
          </cell>
          <cell r="Q368">
            <v>0.54934723192061496</v>
          </cell>
          <cell r="R368">
            <v>1.4515554199219554</v>
          </cell>
          <cell r="S368">
            <v>0.94509803921568525</v>
          </cell>
          <cell r="T368">
            <v>0.56927174292291716</v>
          </cell>
          <cell r="U368">
            <v>1.1006835018951202</v>
          </cell>
          <cell r="V368">
            <v>0.87421568627450885</v>
          </cell>
          <cell r="W368">
            <v>0.52657636220369841</v>
          </cell>
          <cell r="X368">
            <v>2.283438731377796</v>
          </cell>
          <cell r="Y368">
            <v>0.96499999999999997</v>
          </cell>
          <cell r="Z368">
            <v>0.58125951925210373</v>
          </cell>
          <cell r="AA368">
            <v>0.55318850698930677</v>
          </cell>
          <cell r="AB368">
            <v>0.892625</v>
          </cell>
          <cell r="AC368">
            <v>0.53766505530819597</v>
          </cell>
          <cell r="AD368">
            <v>1.2139910200966386</v>
          </cell>
          <cell r="AE368">
            <v>0.92500000000000004</v>
          </cell>
          <cell r="AF368">
            <v>0.55716586042300098</v>
          </cell>
          <cell r="AG368">
            <v>0.92516685091625472</v>
          </cell>
          <cell r="AH368">
            <v>0.91201960784313618</v>
          </cell>
          <cell r="AI368">
            <v>0.54934723192061496</v>
          </cell>
          <cell r="AJ368">
            <v>1.6430282522326611</v>
          </cell>
          <cell r="AK368">
            <v>0.84361813725490098</v>
          </cell>
          <cell r="AL368">
            <v>0.50814618952656887</v>
          </cell>
          <cell r="AM368">
            <v>3.2692246488585202</v>
          </cell>
          <cell r="AN368">
            <v>0.87421568627450885</v>
          </cell>
          <cell r="AO368">
            <v>0.52657636220369841</v>
          </cell>
          <cell r="AP368">
            <v>2.5698482404424849</v>
          </cell>
          <cell r="AQ368">
            <v>0.892625</v>
          </cell>
          <cell r="AR368">
            <v>0.53766505530819597</v>
          </cell>
          <cell r="AS368">
            <v>1.3887088420248139</v>
          </cell>
          <cell r="AT368">
            <v>0.84361813725490098</v>
          </cell>
          <cell r="AU368">
            <v>0.50814618952656887</v>
          </cell>
          <cell r="AV368">
            <v>3.6623862777020069</v>
          </cell>
        </row>
        <row r="369">
          <cell r="B369">
            <v>105</v>
          </cell>
          <cell r="C369">
            <v>0.62629751832368319</v>
          </cell>
          <cell r="D369">
            <v>0.94852941176470484</v>
          </cell>
          <cell r="E369">
            <v>0.5940616166452577</v>
          </cell>
          <cell r="F369">
            <v>0.41672614571575656</v>
          </cell>
          <cell r="G369">
            <v>0.96499999999999997</v>
          </cell>
          <cell r="H369">
            <v>0.60437710518235421</v>
          </cell>
          <cell r="I369">
            <v>0.19999625767775123</v>
          </cell>
          <cell r="J369">
            <v>1</v>
          </cell>
          <cell r="K369">
            <v>0.62629751832368319</v>
          </cell>
          <cell r="L369">
            <v>0.13858561151175208</v>
          </cell>
          <cell r="M369">
            <v>0.92500000000000004</v>
          </cell>
          <cell r="N369">
            <v>0.57932520444940694</v>
          </cell>
          <cell r="O369">
            <v>0.35617575182231304</v>
          </cell>
          <cell r="P369">
            <v>0.91533088235294013</v>
          </cell>
          <cell r="Q369">
            <v>0.57326946006267365</v>
          </cell>
          <cell r="R369">
            <v>0.65414746800846335</v>
          </cell>
          <cell r="S369">
            <v>0.94852941176470484</v>
          </cell>
          <cell r="T369">
            <v>0.5940616166452577</v>
          </cell>
          <cell r="U369">
            <v>0.47409548636478516</v>
          </cell>
          <cell r="V369">
            <v>0.87738970588235199</v>
          </cell>
          <cell r="W369">
            <v>0.54950699539686332</v>
          </cell>
          <cell r="X369">
            <v>1.0810338708938481</v>
          </cell>
          <cell r="Y369">
            <v>0.96499999999999997</v>
          </cell>
          <cell r="Z369">
            <v>0.60437710518235421</v>
          </cell>
          <cell r="AA369">
            <v>0.23164242136091329</v>
          </cell>
          <cell r="AB369">
            <v>0.892625</v>
          </cell>
          <cell r="AC369">
            <v>0.55904882229367769</v>
          </cell>
          <cell r="AD369">
            <v>0.56127047113272621</v>
          </cell>
          <cell r="AE369">
            <v>0.92500000000000004</v>
          </cell>
          <cell r="AF369">
            <v>0.57932520444940694</v>
          </cell>
          <cell r="AG369">
            <v>0.4096954663906614</v>
          </cell>
          <cell r="AH369">
            <v>0.91533088235294013</v>
          </cell>
          <cell r="AI369">
            <v>0.57326946006267365</v>
          </cell>
          <cell r="AJ369">
            <v>0.74043522990128274</v>
          </cell>
          <cell r="AK369">
            <v>0.84668106617646965</v>
          </cell>
          <cell r="AL369">
            <v>0.53027425055797317</v>
          </cell>
          <cell r="AM369">
            <v>1.6079806008347279</v>
          </cell>
          <cell r="AN369">
            <v>0.87738970588235199</v>
          </cell>
          <cell r="AO369">
            <v>0.54950699539686332</v>
          </cell>
          <cell r="AP369">
            <v>1.2166269025747058</v>
          </cell>
          <cell r="AQ369">
            <v>0.892625</v>
          </cell>
          <cell r="AR369">
            <v>0.55904882229367769</v>
          </cell>
          <cell r="AS369">
            <v>0.64204862567056153</v>
          </cell>
          <cell r="AT369">
            <v>0.84668106617646965</v>
          </cell>
          <cell r="AU369">
            <v>0.53027425055797317</v>
          </cell>
          <cell r="AV369">
            <v>1.8013586461133377</v>
          </cell>
        </row>
        <row r="370">
          <cell r="B370">
            <v>106</v>
          </cell>
          <cell r="C370">
            <v>0.64949130374905295</v>
          </cell>
          <cell r="D370">
            <v>0.95196078431372444</v>
          </cell>
          <cell r="E370">
            <v>0.61829025092189183</v>
          </cell>
          <cell r="F370">
            <v>0.16916513789350698</v>
          </cell>
          <cell r="G370">
            <v>0.96499999999999997</v>
          </cell>
          <cell r="H370">
            <v>0.62675910811783608</v>
          </cell>
          <cell r="I370">
            <v>7.9123098415167764E-2</v>
          </cell>
          <cell r="J370">
            <v>1</v>
          </cell>
          <cell r="K370">
            <v>0.64949130374905295</v>
          </cell>
          <cell r="L370">
            <v>5.1789786946571693E-2</v>
          </cell>
          <cell r="M370">
            <v>0.92500000000000004</v>
          </cell>
          <cell r="N370">
            <v>0.60077945596787397</v>
          </cell>
          <cell r="O370">
            <v>0.14983416157793031</v>
          </cell>
          <cell r="P370">
            <v>0.91864215686274409</v>
          </cell>
          <cell r="Q370">
            <v>0.59665009213962572</v>
          </cell>
          <cell r="R370">
            <v>0.27914470222188648</v>
          </cell>
          <cell r="S370">
            <v>0.95196078431372444</v>
          </cell>
          <cell r="T370">
            <v>0.61829025092189183</v>
          </cell>
          <cell r="U370">
            <v>0.19245355529070116</v>
          </cell>
          <cell r="V370">
            <v>0.88056372549019513</v>
          </cell>
          <cell r="W370">
            <v>0.57191848210274998</v>
          </cell>
          <cell r="X370">
            <v>0.48699819657672894</v>
          </cell>
          <cell r="Y370">
            <v>0.96499999999999997</v>
          </cell>
          <cell r="Z370">
            <v>0.62675910811783608</v>
          </cell>
          <cell r="AA370">
            <v>9.1643045301373377E-2</v>
          </cell>
          <cell r="AB370">
            <v>0.892625</v>
          </cell>
          <cell r="AC370">
            <v>0.57975217500899834</v>
          </cell>
          <cell r="AD370">
            <v>0.24749287525775801</v>
          </cell>
          <cell r="AE370">
            <v>0.92500000000000004</v>
          </cell>
          <cell r="AF370">
            <v>0.60077945596787397</v>
          </cell>
          <cell r="AG370">
            <v>0.17234855656189635</v>
          </cell>
          <cell r="AH370">
            <v>0.91864215686274409</v>
          </cell>
          <cell r="AI370">
            <v>0.59665009213962572</v>
          </cell>
          <cell r="AJ370">
            <v>0.31596632544439274</v>
          </cell>
          <cell r="AK370">
            <v>0.84974399509803833</v>
          </cell>
          <cell r="AL370">
            <v>0.55190133522915374</v>
          </cell>
          <cell r="AM370">
            <v>0.75530989281533312</v>
          </cell>
          <cell r="AN370">
            <v>0.88056372549019513</v>
          </cell>
          <cell r="AO370">
            <v>0.57191848210274998</v>
          </cell>
          <cell r="AP370">
            <v>0.5480819088218869</v>
          </cell>
          <cell r="AQ370">
            <v>0.892625</v>
          </cell>
          <cell r="AR370">
            <v>0.57975217500899834</v>
          </cell>
          <cell r="AS370">
            <v>0.28311209763415979</v>
          </cell>
          <cell r="AT370">
            <v>0.84974399509803833</v>
          </cell>
          <cell r="AU370">
            <v>0.55190133522915374</v>
          </cell>
          <cell r="AV370">
            <v>0.84614454005946238</v>
          </cell>
        </row>
        <row r="371">
          <cell r="B371">
            <v>107</v>
          </cell>
          <cell r="C371">
            <v>0.67194877077577309</v>
          </cell>
          <cell r="D371">
            <v>0.95539215686274404</v>
          </cell>
          <cell r="E371">
            <v>0.64197458541273544</v>
          </cell>
          <cell r="F371">
            <v>6.4571982338094122E-2</v>
          </cell>
          <cell r="G371">
            <v>0.96499999999999997</v>
          </cell>
          <cell r="H371">
            <v>0.64843056379862096</v>
          </cell>
          <cell r="I371">
            <v>2.9531975820957446E-2</v>
          </cell>
          <cell r="J371">
            <v>1</v>
          </cell>
          <cell r="K371">
            <v>0.67194877077577309</v>
          </cell>
          <cell r="L371">
            <v>1.8152770701757161E-2</v>
          </cell>
          <cell r="M371">
            <v>0.92500000000000004</v>
          </cell>
          <cell r="N371">
            <v>0.62155261296759012</v>
          </cell>
          <cell r="O371">
            <v>5.9816875499738811E-2</v>
          </cell>
          <cell r="P371">
            <v>0.92195343137254793</v>
          </cell>
          <cell r="Q371">
            <v>0.61950547492328967</v>
          </cell>
          <cell r="R371">
            <v>0.11259298992090952</v>
          </cell>
          <cell r="S371">
            <v>0.95539215686274404</v>
          </cell>
          <cell r="T371">
            <v>0.64197458541273544</v>
          </cell>
          <cell r="U371">
            <v>7.3461398299203354E-2</v>
          </cell>
          <cell r="V371">
            <v>0.88373774509803826</v>
          </cell>
          <cell r="W371">
            <v>0.59382649150678035</v>
          </cell>
          <cell r="X371">
            <v>0.20847492720378946</v>
          </cell>
          <cell r="Y371">
            <v>0.96499999999999997</v>
          </cell>
          <cell r="Z371">
            <v>0.64843056379862096</v>
          </cell>
          <cell r="AA371">
            <v>3.420493196308215E-2</v>
          </cell>
          <cell r="AB371">
            <v>0.892625</v>
          </cell>
          <cell r="AC371">
            <v>0.59979827151372445</v>
          </cell>
          <cell r="AD371">
            <v>0.10400834252784209</v>
          </cell>
          <cell r="AE371">
            <v>0.92500000000000004</v>
          </cell>
          <cell r="AF371">
            <v>0.62155261296759012</v>
          </cell>
          <cell r="AG371">
            <v>6.88050845137919E-2</v>
          </cell>
          <cell r="AH371">
            <v>0.92195343137254793</v>
          </cell>
          <cell r="AI371">
            <v>0.61950547492328967</v>
          </cell>
          <cell r="AJ371">
            <v>0.12744498825497685</v>
          </cell>
          <cell r="AK371">
            <v>0.85280692401960689</v>
          </cell>
          <cell r="AL371">
            <v>0.57304256430404299</v>
          </cell>
          <cell r="AM371">
            <v>0.33845335445876179</v>
          </cell>
          <cell r="AN371">
            <v>0.88373774509803826</v>
          </cell>
          <cell r="AO371">
            <v>0.59382649150678035</v>
          </cell>
          <cell r="AP371">
            <v>0.23462373546049553</v>
          </cell>
          <cell r="AQ371">
            <v>0.892625</v>
          </cell>
          <cell r="AR371">
            <v>0.59979827151372445</v>
          </cell>
          <cell r="AS371">
            <v>0.11897724325939575</v>
          </cell>
          <cell r="AT371">
            <v>0.85280692401960689</v>
          </cell>
          <cell r="AU371">
            <v>0.57304256430404299</v>
          </cell>
          <cell r="AV371">
            <v>0.37915623860378694</v>
          </cell>
        </row>
        <row r="372">
          <cell r="B372">
            <v>108</v>
          </cell>
          <cell r="C372">
            <v>0.69372146652301137</v>
          </cell>
          <cell r="D372">
            <v>0.95882352941176363</v>
          </cell>
          <cell r="E372">
            <v>0.66515646496029834</v>
          </cell>
          <cell r="F372">
            <v>2.3118410747317672E-2</v>
          </cell>
          <cell r="G372">
            <v>0.96499999999999997</v>
          </cell>
          <cell r="H372">
            <v>0.6694412151947059</v>
          </cell>
          <cell r="I372">
            <v>1.0382540089286768E-2</v>
          </cell>
          <cell r="J372">
            <v>1</v>
          </cell>
          <cell r="K372">
            <v>0.69372146652301137</v>
          </cell>
          <cell r="L372">
            <v>5.9550387425369687E-3</v>
          </cell>
          <cell r="M372">
            <v>0.92500000000000004</v>
          </cell>
          <cell r="N372">
            <v>0.64169235653378554</v>
          </cell>
          <cell r="O372">
            <v>2.2637540233319129E-2</v>
          </cell>
          <cell r="P372">
            <v>0.92526470588235188</v>
          </cell>
          <cell r="Q372">
            <v>0.64187598868668794</v>
          </cell>
          <cell r="R372">
            <v>4.2841016226923302E-2</v>
          </cell>
          <cell r="S372">
            <v>0.95882352941176363</v>
          </cell>
          <cell r="T372">
            <v>0.66515646496029834</v>
          </cell>
          <cell r="U372">
            <v>2.6301047582232451E-2</v>
          </cell>
          <cell r="V372">
            <v>0.8869117647058814</v>
          </cell>
          <cell r="W372">
            <v>0.61526973008827601</v>
          </cell>
          <cell r="X372">
            <v>8.4676992615231733E-2</v>
          </cell>
          <cell r="Y372">
            <v>0.96499999999999997</v>
          </cell>
          <cell r="Z372">
            <v>0.6694412151947059</v>
          </cell>
          <cell r="AA372">
            <v>1.202540864556732E-2</v>
          </cell>
          <cell r="AB372">
            <v>0.892625</v>
          </cell>
          <cell r="AC372">
            <v>0.619233124055103</v>
          </cell>
          <cell r="AD372">
            <v>4.1624318456635008E-2</v>
          </cell>
          <cell r="AE372">
            <v>0.92500000000000004</v>
          </cell>
          <cell r="AF372">
            <v>0.64169235653378554</v>
          </cell>
          <cell r="AG372">
            <v>2.6039104448788673E-2</v>
          </cell>
          <cell r="AH372">
            <v>0.92526470588235188</v>
          </cell>
          <cell r="AI372">
            <v>0.64187598868668794</v>
          </cell>
          <cell r="AJ372">
            <v>4.8492120279484345E-2</v>
          </cell>
          <cell r="AK372">
            <v>0.85586985294117557</v>
          </cell>
          <cell r="AL372">
            <v>0.59373528953518639</v>
          </cell>
          <cell r="AM372">
            <v>0.14450517632240772</v>
          </cell>
          <cell r="AN372">
            <v>0.8869117647058814</v>
          </cell>
          <cell r="AO372">
            <v>0.61526973008827601</v>
          </cell>
          <cell r="AP372">
            <v>9.5297945807774495E-2</v>
          </cell>
          <cell r="AQ372">
            <v>0.892625</v>
          </cell>
          <cell r="AR372">
            <v>0.619233124055103</v>
          </cell>
          <cell r="AS372">
            <v>4.7614898402942259E-2</v>
          </cell>
          <cell r="AT372">
            <v>0.85586985294117557</v>
          </cell>
          <cell r="AU372">
            <v>0.59373528953518639</v>
          </cell>
          <cell r="AV372">
            <v>0.16188357536239731</v>
          </cell>
        </row>
        <row r="373">
          <cell r="B373">
            <v>109</v>
          </cell>
          <cell r="C373">
            <v>0.71462169996763736</v>
          </cell>
          <cell r="D373">
            <v>0.96225490196078323</v>
          </cell>
          <cell r="E373">
            <v>0.68764823384140716</v>
          </cell>
          <cell r="F373">
            <v>7.7410503791316802E-3</v>
          </cell>
          <cell r="G373">
            <v>0.96499999999999997</v>
          </cell>
          <cell r="H373">
            <v>0.68960994046877</v>
          </cell>
          <cell r="I373">
            <v>3.4320398351068838E-3</v>
          </cell>
          <cell r="J373">
            <v>1</v>
          </cell>
          <cell r="K373">
            <v>0.71462169996763736</v>
          </cell>
          <cell r="L373">
            <v>1.8239005328628732E-3</v>
          </cell>
          <cell r="M373">
            <v>0.92500000000000004</v>
          </cell>
          <cell r="N373">
            <v>0.66102507247006459</v>
          </cell>
          <cell r="O373">
            <v>8.1112036948721954E-3</v>
          </cell>
          <cell r="P373">
            <v>0.92857598039215583</v>
          </cell>
          <cell r="Q373">
            <v>0.6635805456569579</v>
          </cell>
          <cell r="R373">
            <v>1.5342396579924466E-2</v>
          </cell>
          <cell r="S373">
            <v>0.96225490196078323</v>
          </cell>
          <cell r="T373">
            <v>0.68764823384140716</v>
          </cell>
          <cell r="U373">
            <v>8.806735747682112E-3</v>
          </cell>
          <cell r="V373">
            <v>0.89008578431372454</v>
          </cell>
          <cell r="W373">
            <v>0.63607461630330164</v>
          </cell>
          <cell r="X373">
            <v>3.2577802224171164E-2</v>
          </cell>
          <cell r="Y373">
            <v>0.96499999999999997</v>
          </cell>
          <cell r="Z373">
            <v>0.68960994046877</v>
          </cell>
          <cell r="AA373">
            <v>3.9751044686658112E-3</v>
          </cell>
          <cell r="AB373">
            <v>0.892625</v>
          </cell>
          <cell r="AC373">
            <v>0.63788919493361229</v>
          </cell>
          <cell r="AD373">
            <v>1.5849161702068428E-2</v>
          </cell>
          <cell r="AE373">
            <v>0.92500000000000004</v>
          </cell>
          <cell r="AF373">
            <v>0.66102507247006459</v>
          </cell>
          <cell r="AG373">
            <v>9.3300101530160908E-3</v>
          </cell>
          <cell r="AH373">
            <v>0.92857598039215583</v>
          </cell>
          <cell r="AI373">
            <v>0.6635805456569579</v>
          </cell>
          <cell r="AJ373">
            <v>1.736619263157654E-2</v>
          </cell>
          <cell r="AK373">
            <v>0.85893278186274413</v>
          </cell>
          <cell r="AL373">
            <v>0.61381200473268605</v>
          </cell>
          <cell r="AM373">
            <v>5.8707353619289811E-2</v>
          </cell>
          <cell r="AN373">
            <v>0.89008578431372454</v>
          </cell>
          <cell r="AO373">
            <v>0.63607461630330164</v>
          </cell>
          <cell r="AP373">
            <v>3.6664004412657929E-2</v>
          </cell>
          <cell r="AQ373">
            <v>0.892625</v>
          </cell>
          <cell r="AR373">
            <v>0.63788919493361229</v>
          </cell>
          <cell r="AS373">
            <v>1.8130176113321989E-2</v>
          </cell>
          <cell r="AT373">
            <v>0.85893278186274413</v>
          </cell>
          <cell r="AU373">
            <v>0.61381200473268605</v>
          </cell>
          <cell r="AV373">
            <v>6.5767583873613172E-2</v>
          </cell>
        </row>
        <row r="374">
          <cell r="B374">
            <v>110</v>
          </cell>
          <cell r="C374">
            <v>0.73447249808929471</v>
          </cell>
          <cell r="D374">
            <v>0.96568627450980282</v>
          </cell>
          <cell r="E374">
            <v>0.70927001040975923</v>
          </cell>
          <cell r="F374">
            <v>2.4179307578444248E-3</v>
          </cell>
          <cell r="G374">
            <v>0.96499999999999997</v>
          </cell>
          <cell r="H374">
            <v>0.70876596065616937</v>
          </cell>
          <cell r="I374">
            <v>1.0652710487323784E-3</v>
          </cell>
          <cell r="J374">
            <v>1</v>
          </cell>
          <cell r="K374">
            <v>0.73447249808929471</v>
          </cell>
          <cell r="L374">
            <v>5.2050163349652708E-4</v>
          </cell>
          <cell r="M374">
            <v>0.92500000000000004</v>
          </cell>
          <cell r="N374">
            <v>0.67938706073259769</v>
          </cell>
          <cell r="O374">
            <v>2.7494946846498467E-3</v>
          </cell>
          <cell r="P374">
            <v>0.93188725490195967</v>
          </cell>
          <cell r="Q374">
            <v>0.68444556004541768</v>
          </cell>
          <cell r="R374">
            <v>5.1614806857327444E-3</v>
          </cell>
          <cell r="S374">
            <v>0.96568627450980282</v>
          </cell>
          <cell r="T374">
            <v>0.70927001040975923</v>
          </cell>
          <cell r="U374">
            <v>2.7507994648805234E-3</v>
          </cell>
          <cell r="V374">
            <v>0.89325980392156767</v>
          </cell>
          <cell r="W374">
            <v>0.65607475962902739</v>
          </cell>
          <cell r="X374">
            <v>1.1855889174426645E-2</v>
          </cell>
          <cell r="Y374">
            <v>0.96499999999999997</v>
          </cell>
          <cell r="Z374">
            <v>0.70876596065616937</v>
          </cell>
          <cell r="AA374">
            <v>1.2338329126720395E-3</v>
          </cell>
          <cell r="AB374">
            <v>0.892625</v>
          </cell>
          <cell r="AC374">
            <v>0.65560851360695671</v>
          </cell>
          <cell r="AD374">
            <v>5.7391527035633586E-3</v>
          </cell>
          <cell r="AE374">
            <v>0.92500000000000004</v>
          </cell>
          <cell r="AF374">
            <v>0.67938706073259769</v>
          </cell>
          <cell r="AG374">
            <v>3.162639515472191E-3</v>
          </cell>
          <cell r="AH374">
            <v>0.93188725490195967</v>
          </cell>
          <cell r="AI374">
            <v>0.68444556004541768</v>
          </cell>
          <cell r="AJ374">
            <v>5.8423250491311382E-3</v>
          </cell>
          <cell r="AK374">
            <v>0.8619957107843127</v>
          </cell>
          <cell r="AL374">
            <v>0.63311214304201135</v>
          </cell>
          <cell r="AM374">
            <v>2.267207520168282E-2</v>
          </cell>
          <cell r="AN374">
            <v>0.89325980392156767</v>
          </cell>
          <cell r="AO374">
            <v>0.65607475962902739</v>
          </cell>
          <cell r="AP374">
            <v>1.3342961873733978E-2</v>
          </cell>
          <cell r="AQ374">
            <v>0.892625</v>
          </cell>
          <cell r="AR374">
            <v>0.65560851360695671</v>
          </cell>
          <cell r="AS374">
            <v>6.5651326683904172E-3</v>
          </cell>
          <cell r="AT374">
            <v>0.8619957107843127</v>
          </cell>
          <cell r="AU374">
            <v>0.63311214304201135</v>
          </cell>
          <cell r="AV374">
            <v>2.5398651369725599E-2</v>
          </cell>
        </row>
        <row r="375">
          <cell r="B375">
            <v>111</v>
          </cell>
          <cell r="C375">
            <v>0.75823262766483224</v>
          </cell>
          <cell r="D375">
            <v>0.96911764705882242</v>
          </cell>
          <cell r="E375">
            <v>0.73481662004577042</v>
          </cell>
          <cell r="F375">
            <v>7.0296498405803258E-4</v>
          </cell>
          <cell r="G375">
            <v>0.96499999999999997</v>
          </cell>
          <cell r="H375">
            <v>0.73169448569656304</v>
          </cell>
          <cell r="I375">
            <v>3.1024319051836918E-4</v>
          </cell>
          <cell r="J375">
            <v>1</v>
          </cell>
          <cell r="K375">
            <v>0.75823262766483224</v>
          </cell>
          <cell r="L375">
            <v>1.3820749848277432E-4</v>
          </cell>
          <cell r="M375">
            <v>0.92500000000000004</v>
          </cell>
          <cell r="N375">
            <v>0.70136518058996988</v>
          </cell>
          <cell r="O375">
            <v>8.8152357234568674E-4</v>
          </cell>
          <cell r="P375">
            <v>0.93519852941176362</v>
          </cell>
          <cell r="Q375">
            <v>0.7090980383441684</v>
          </cell>
          <cell r="R375">
            <v>1.6287281471227897E-3</v>
          </cell>
          <cell r="S375">
            <v>0.96911764705882242</v>
          </cell>
          <cell r="T375">
            <v>0.73481662004577042</v>
          </cell>
          <cell r="U375">
            <v>7.9973989978955444E-4</v>
          </cell>
          <cell r="V375">
            <v>0.89643382352941081</v>
          </cell>
          <cell r="W375">
            <v>0.67970537354233762</v>
          </cell>
          <cell r="X375">
            <v>4.077539534126296E-3</v>
          </cell>
          <cell r="Y375">
            <v>0.96499999999999997</v>
          </cell>
          <cell r="Z375">
            <v>0.73169448569656304</v>
          </cell>
          <cell r="AA375">
            <v>3.5933414303284192E-4</v>
          </cell>
          <cell r="AB375">
            <v>0.892625</v>
          </cell>
          <cell r="AC375">
            <v>0.67681739926932083</v>
          </cell>
          <cell r="AD375">
            <v>1.9765153302168381E-3</v>
          </cell>
          <cell r="AE375">
            <v>0.92500000000000004</v>
          </cell>
          <cell r="AF375">
            <v>0.70136518058996988</v>
          </cell>
          <cell r="AG375">
            <v>1.0139831508987722E-3</v>
          </cell>
          <cell r="AH375">
            <v>0.93519852941176362</v>
          </cell>
          <cell r="AI375">
            <v>0.7090980383441684</v>
          </cell>
          <cell r="AJ375">
            <v>1.843571608911204E-3</v>
          </cell>
          <cell r="AK375">
            <v>0.86505863970588137</v>
          </cell>
          <cell r="AL375">
            <v>0.65591568546835577</v>
          </cell>
          <cell r="AM375">
            <v>8.3181090835357675E-3</v>
          </cell>
          <cell r="AN375">
            <v>0.89643382352941081</v>
          </cell>
          <cell r="AO375">
            <v>0.67970537354233762</v>
          </cell>
          <cell r="AP375">
            <v>4.5889813696846811E-3</v>
          </cell>
          <cell r="AQ375">
            <v>0.892625</v>
          </cell>
          <cell r="AR375">
            <v>0.67681739926932083</v>
          </cell>
          <cell r="AS375">
            <v>2.2609757980345023E-3</v>
          </cell>
          <cell r="AT375">
            <v>0.86505863970588137</v>
          </cell>
          <cell r="AU375">
            <v>0.65591568546835577</v>
          </cell>
          <cell r="AV375">
            <v>9.3184567706617073E-3</v>
          </cell>
        </row>
        <row r="376">
          <cell r="B376">
            <v>112</v>
          </cell>
          <cell r="C376">
            <v>0.78074850796173001</v>
          </cell>
          <cell r="D376">
            <v>0.97254901960784201</v>
          </cell>
          <cell r="E376">
            <v>0.759316195978466</v>
          </cell>
          <cell r="F376">
            <v>1.8641463046198018E-4</v>
          </cell>
          <cell r="G376">
            <v>0.96499999999999997</v>
          </cell>
          <cell r="H376">
            <v>0.75342231018306949</v>
          </cell>
          <cell r="I376">
            <v>8.3239958791170217E-5</v>
          </cell>
          <cell r="J376">
            <v>1</v>
          </cell>
          <cell r="K376">
            <v>0.78074850796173001</v>
          </cell>
          <cell r="L376">
            <v>3.341406374519703E-5</v>
          </cell>
          <cell r="M376">
            <v>0.92500000000000004</v>
          </cell>
          <cell r="N376">
            <v>0.72219236986460034</v>
          </cell>
          <cell r="O376">
            <v>2.6325363283313878E-4</v>
          </cell>
          <cell r="P376">
            <v>0.93850980392156746</v>
          </cell>
          <cell r="Q376">
            <v>0.7327401291192196</v>
          </cell>
          <cell r="R376">
            <v>4.738002130020874E-4</v>
          </cell>
          <cell r="S376">
            <v>0.97254901960784201</v>
          </cell>
          <cell r="T376">
            <v>0.759316195978466</v>
          </cell>
          <cell r="U376">
            <v>2.1207772971045091E-4</v>
          </cell>
          <cell r="V376">
            <v>0.89960784313725395</v>
          </cell>
          <cell r="W376">
            <v>0.70236748128008109</v>
          </cell>
          <cell r="X376">
            <v>1.3060140019493327E-3</v>
          </cell>
          <cell r="Y376">
            <v>0.96499999999999997</v>
          </cell>
          <cell r="Z376">
            <v>0.75342231018306949</v>
          </cell>
          <cell r="AA376">
            <v>9.6411332053211434E-5</v>
          </cell>
          <cell r="AB376">
            <v>0.892625</v>
          </cell>
          <cell r="AC376">
            <v>0.69691563691933922</v>
          </cell>
          <cell r="AD376">
            <v>6.3877536480353488E-4</v>
          </cell>
          <cell r="AE376">
            <v>0.92500000000000004</v>
          </cell>
          <cell r="AF376">
            <v>0.72219236986460034</v>
          </cell>
          <cell r="AG376">
            <v>3.0281067515346816E-4</v>
          </cell>
          <cell r="AH376">
            <v>0.93850980392156746</v>
          </cell>
          <cell r="AI376">
            <v>0.7327401291192196</v>
          </cell>
          <cell r="AJ376">
            <v>5.3629859748526682E-4</v>
          </cell>
          <cell r="AK376">
            <v>0.86812156862744994</v>
          </cell>
          <cell r="AL376">
            <v>0.67778461943527812</v>
          </cell>
          <cell r="AM376">
            <v>2.8621308622078481E-3</v>
          </cell>
          <cell r="AN376">
            <v>0.89960784313725395</v>
          </cell>
          <cell r="AO376">
            <v>0.70236748128008109</v>
          </cell>
          <cell r="AP376">
            <v>1.4698260736243267E-3</v>
          </cell>
          <cell r="AQ376">
            <v>0.892625</v>
          </cell>
          <cell r="AR376">
            <v>0.69691563691933922</v>
          </cell>
          <cell r="AS376">
            <v>7.3070803859791322E-4</v>
          </cell>
          <cell r="AT376">
            <v>0.86812156862744994</v>
          </cell>
          <cell r="AU376">
            <v>0.67778461943527812</v>
          </cell>
          <cell r="AV376">
            <v>3.2063348104258925E-3</v>
          </cell>
        </row>
        <row r="377">
          <cell r="B377">
            <v>113</v>
          </cell>
          <cell r="C377">
            <v>0.80198732903079983</v>
          </cell>
          <cell r="D377">
            <v>0.97598039215686161</v>
          </cell>
          <cell r="E377">
            <v>0.78272390789231405</v>
          </cell>
          <cell r="F377">
            <v>4.4866982384857917E-5</v>
          </cell>
          <cell r="G377">
            <v>0.96499999999999997</v>
          </cell>
          <cell r="H377">
            <v>0.77391777251472182</v>
          </cell>
          <cell r="I377">
            <v>2.0525116739183249E-5</v>
          </cell>
          <cell r="J377">
            <v>1</v>
          </cell>
          <cell r="K377">
            <v>0.80198732903079983</v>
          </cell>
          <cell r="L377">
            <v>7.3260833311963124E-6</v>
          </cell>
          <cell r="M377">
            <v>0.92500000000000004</v>
          </cell>
          <cell r="N377">
            <v>0.74183827935348989</v>
          </cell>
          <cell r="O377">
            <v>7.3133867861908917E-5</v>
          </cell>
          <cell r="P377">
            <v>0.94182107843137142</v>
          </cell>
          <cell r="Q377">
            <v>0.75532857111608298</v>
          </cell>
          <cell r="R377">
            <v>1.2662778375022412E-4</v>
          </cell>
          <cell r="S377">
            <v>0.97598039215686161</v>
          </cell>
          <cell r="T377">
            <v>0.78272390789231405</v>
          </cell>
          <cell r="U377">
            <v>5.1043674734962028E-5</v>
          </cell>
          <cell r="V377">
            <v>0.90278186274509709</v>
          </cell>
          <cell r="W377">
            <v>0.72401961480039057</v>
          </cell>
          <cell r="X377">
            <v>3.88712236883661E-4</v>
          </cell>
          <cell r="Y377">
            <v>0.96499999999999997</v>
          </cell>
          <cell r="Z377">
            <v>0.77391777251472182</v>
          </cell>
          <cell r="AA377">
            <v>2.3772883529853858E-5</v>
          </cell>
          <cell r="AB377">
            <v>0.892625</v>
          </cell>
          <cell r="AC377">
            <v>0.71587393957611767</v>
          </cell>
          <cell r="AD377">
            <v>1.9360282459309611E-4</v>
          </cell>
          <cell r="AE377">
            <v>0.92500000000000004</v>
          </cell>
          <cell r="AF377">
            <v>0.74183827935348989</v>
          </cell>
          <cell r="AG377">
            <v>8.4123116044085346E-5</v>
          </cell>
          <cell r="AH377">
            <v>0.94182107843137142</v>
          </cell>
          <cell r="AI377">
            <v>0.75532857111608298</v>
          </cell>
          <cell r="AJ377">
            <v>1.4333109391745602E-4</v>
          </cell>
          <cell r="AK377">
            <v>0.87118449754901861</v>
          </cell>
          <cell r="AL377">
            <v>0.69867892828237677</v>
          </cell>
          <cell r="AM377">
            <v>9.2222258499233733E-4</v>
          </cell>
          <cell r="AN377">
            <v>0.90278186274509709</v>
          </cell>
          <cell r="AO377">
            <v>0.72401961480039057</v>
          </cell>
          <cell r="AP377">
            <v>4.3746803637301733E-4</v>
          </cell>
          <cell r="AQ377">
            <v>0.892625</v>
          </cell>
          <cell r="AR377">
            <v>0.71587393957611767</v>
          </cell>
          <cell r="AS377">
            <v>2.2146618047636741E-4</v>
          </cell>
          <cell r="AT377">
            <v>0.87118449754901861</v>
          </cell>
          <cell r="AU377">
            <v>0.69867892828237677</v>
          </cell>
          <cell r="AV377">
            <v>1.0331303911592944E-3</v>
          </cell>
        </row>
        <row r="378">
          <cell r="B378">
            <v>114</v>
          </cell>
          <cell r="C378">
            <v>0.82191946502580293</v>
          </cell>
          <cell r="D378">
            <v>0.9794117647058812</v>
          </cell>
          <cell r="E378">
            <v>0.8049975936870355</v>
          </cell>
          <cell r="F378">
            <v>9.7485225972463109E-6</v>
          </cell>
          <cell r="G378">
            <v>0.96499999999999997</v>
          </cell>
          <cell r="H378">
            <v>0.79315228374989977</v>
          </cell>
          <cell r="I378">
            <v>4.640364111789918E-6</v>
          </cell>
          <cell r="J378">
            <v>1</v>
          </cell>
          <cell r="K378">
            <v>0.82191946502580293</v>
          </cell>
          <cell r="L378">
            <v>1.4506573281531172E-6</v>
          </cell>
          <cell r="M378">
            <v>0.92500000000000004</v>
          </cell>
          <cell r="N378">
            <v>0.76027550514886777</v>
          </cell>
          <cell r="O378">
            <v>1.8880365164764914E-5</v>
          </cell>
          <cell r="P378">
            <v>0.94513235294117537</v>
          </cell>
          <cell r="Q378">
            <v>0.7768226779079892</v>
          </cell>
          <cell r="R378">
            <v>3.0982200786570986E-5</v>
          </cell>
          <cell r="S378">
            <v>0.9794117647058812</v>
          </cell>
          <cell r="T378">
            <v>0.8049975936870355</v>
          </cell>
          <cell r="U378">
            <v>1.1090570173228371E-5</v>
          </cell>
          <cell r="V378">
            <v>0.90595588235294011</v>
          </cell>
          <cell r="W378">
            <v>0.74462277416050782</v>
          </cell>
          <cell r="X378">
            <v>1.0727695286695459E-4</v>
          </cell>
          <cell r="Y378">
            <v>0.96499999999999997</v>
          </cell>
          <cell r="Z378">
            <v>0.79315228374989977</v>
          </cell>
          <cell r="AA378">
            <v>5.3746264621774431E-6</v>
          </cell>
          <cell r="AB378">
            <v>0.892625</v>
          </cell>
          <cell r="AC378">
            <v>0.73366586246865739</v>
          </cell>
          <cell r="AD378">
            <v>5.5007607838572319E-5</v>
          </cell>
          <cell r="AE378">
            <v>0.92500000000000004</v>
          </cell>
          <cell r="AF378">
            <v>0.76027550514886777</v>
          </cell>
          <cell r="AG378">
            <v>2.1717368384087113E-5</v>
          </cell>
          <cell r="AH378">
            <v>0.94513235294117537</v>
          </cell>
          <cell r="AI378">
            <v>0.7768226779079892</v>
          </cell>
          <cell r="AJ378">
            <v>3.5069023552278874E-5</v>
          </cell>
          <cell r="AK378">
            <v>0.87424742647058729</v>
          </cell>
          <cell r="AL378">
            <v>0.71856097706489008</v>
          </cell>
          <cell r="AM378">
            <v>2.7788509767208799E-4</v>
          </cell>
          <cell r="AN378">
            <v>0.90595588235294011</v>
          </cell>
          <cell r="AO378">
            <v>0.74462277416050782</v>
          </cell>
          <cell r="AP378">
            <v>1.2073259719074207E-4</v>
          </cell>
          <cell r="AQ378">
            <v>0.892625</v>
          </cell>
          <cell r="AR378">
            <v>0.73366586246865739</v>
          </cell>
          <cell r="AS378">
            <v>6.2924313375874793E-5</v>
          </cell>
          <cell r="AT378">
            <v>0.87424742647058729</v>
          </cell>
          <cell r="AU378">
            <v>0.71856097706489008</v>
          </cell>
          <cell r="AV378">
            <v>3.1130395668816589E-4</v>
          </cell>
        </row>
        <row r="379">
          <cell r="B379">
            <v>115</v>
          </cell>
          <cell r="C379">
            <v>0.84051766317373744</v>
          </cell>
          <cell r="D379">
            <v>0.9828431372549008</v>
          </cell>
          <cell r="E379">
            <v>0.82609701699183413</v>
          </cell>
          <cell r="F379">
            <v>1.900985364459341E-6</v>
          </cell>
          <cell r="G379">
            <v>0.96499999999999997</v>
          </cell>
          <cell r="H379">
            <v>0.81109954496265657</v>
          </cell>
          <cell r="I379">
            <v>9.5984871909266934E-7</v>
          </cell>
          <cell r="J379">
            <v>1</v>
          </cell>
          <cell r="K379">
            <v>0.84051766317373744</v>
          </cell>
          <cell r="L379">
            <v>2.5833383306174647E-7</v>
          </cell>
          <cell r="M379">
            <v>0.92500000000000004</v>
          </cell>
          <cell r="N379">
            <v>0.7774788384357072</v>
          </cell>
          <cell r="O379">
            <v>4.5260860017281833E-6</v>
          </cell>
          <cell r="P379">
            <v>0.94844362745097921</v>
          </cell>
          <cell r="Q379">
            <v>0.79718362139711985</v>
          </cell>
          <cell r="R379">
            <v>6.9145246040639031E-6</v>
          </cell>
          <cell r="S379">
            <v>0.9828431372549008</v>
          </cell>
          <cell r="T379">
            <v>0.82609701699183413</v>
          </cell>
          <cell r="U379">
            <v>2.1626878711623239E-6</v>
          </cell>
          <cell r="V379">
            <v>0.90912990196078325</v>
          </cell>
          <cell r="W379">
            <v>0.7641397407174465</v>
          </cell>
          <cell r="X379">
            <v>2.7396090619676822E-5</v>
          </cell>
          <cell r="Y379">
            <v>0.96499999999999997</v>
          </cell>
          <cell r="Z379">
            <v>0.81109954496265657</v>
          </cell>
          <cell r="AA379">
            <v>1.1117292093987599E-6</v>
          </cell>
          <cell r="AB379">
            <v>0.892625</v>
          </cell>
          <cell r="AC379">
            <v>0.75026707909045742</v>
          </cell>
          <cell r="AD379">
            <v>1.4650403791348479E-5</v>
          </cell>
          <cell r="AE379">
            <v>0.92500000000000004</v>
          </cell>
          <cell r="AF379">
            <v>0.7774788384357072</v>
          </cell>
          <cell r="AG379">
            <v>5.206185165371233E-6</v>
          </cell>
          <cell r="AH379">
            <v>0.94844362745097921</v>
          </cell>
          <cell r="AI379">
            <v>0.79718362139711985</v>
          </cell>
          <cell r="AJ379">
            <v>7.8266107647792545E-6</v>
          </cell>
          <cell r="AK379">
            <v>0.87731035539215585</v>
          </cell>
          <cell r="AL379">
            <v>0.73739484979233594</v>
          </cell>
          <cell r="AM379">
            <v>7.8207710377060024E-5</v>
          </cell>
          <cell r="AN379">
            <v>0.90912990196078325</v>
          </cell>
          <cell r="AO379">
            <v>0.7641397407174465</v>
          </cell>
          <cell r="AP379">
            <v>3.0832355738968575E-5</v>
          </cell>
          <cell r="AQ379">
            <v>0.892625</v>
          </cell>
          <cell r="AR379">
            <v>0.75026707909045742</v>
          </cell>
          <cell r="AS379">
            <v>1.6758892732715539E-5</v>
          </cell>
          <cell r="AT379">
            <v>0.87731035539215585</v>
          </cell>
          <cell r="AU379">
            <v>0.73739484979233594</v>
          </cell>
          <cell r="AV379">
            <v>8.7613081406151178E-5</v>
          </cell>
        </row>
        <row r="380">
          <cell r="B380">
            <v>116</v>
          </cell>
          <cell r="C380">
            <v>0.85792949858193968</v>
          </cell>
          <cell r="D380">
            <v>0.9862745098039204</v>
          </cell>
          <cell r="E380">
            <v>0.84615399566022576</v>
          </cell>
          <cell r="F380">
            <v>3.3058702553434476E-7</v>
          </cell>
          <cell r="G380">
            <v>0.96499999999999997</v>
          </cell>
          <cell r="H380">
            <v>0.82790196613157174</v>
          </cell>
          <cell r="I380">
            <v>1.8131585980361647E-7</v>
          </cell>
          <cell r="J380">
            <v>1</v>
          </cell>
          <cell r="K380">
            <v>0.85792949858193968</v>
          </cell>
          <cell r="L380">
            <v>4.1199683377972935E-8</v>
          </cell>
          <cell r="M380">
            <v>0.92500000000000004</v>
          </cell>
          <cell r="N380">
            <v>0.7935847861882942</v>
          </cell>
          <cell r="O380">
            <v>1.007149914444441E-6</v>
          </cell>
          <cell r="P380">
            <v>0.95175490196078316</v>
          </cell>
          <cell r="Q380">
            <v>0.8165386058121179</v>
          </cell>
          <cell r="R380">
            <v>1.4023788399567545E-6</v>
          </cell>
          <cell r="S380">
            <v>0.9862745098039204</v>
          </cell>
          <cell r="T380">
            <v>0.84615399566022576</v>
          </cell>
          <cell r="U380">
            <v>3.7609787211070805E-7</v>
          </cell>
          <cell r="V380">
            <v>0.91230392156862639</v>
          </cell>
          <cell r="W380">
            <v>0.78269244598570886</v>
          </cell>
          <cell r="X380">
            <v>6.4616490368853067E-6</v>
          </cell>
          <cell r="Y380">
            <v>0.96499999999999997</v>
          </cell>
          <cell r="Z380">
            <v>0.82790196613157174</v>
          </cell>
          <cell r="AA380">
            <v>2.100061535337318E-7</v>
          </cell>
          <cell r="AB380">
            <v>0.892625</v>
          </cell>
          <cell r="AC380">
            <v>0.76580931867170388</v>
          </cell>
          <cell r="AD380">
            <v>3.6586881313176925E-6</v>
          </cell>
          <cell r="AE380">
            <v>0.92500000000000004</v>
          </cell>
          <cell r="AF380">
            <v>0.7935847861882942</v>
          </cell>
          <cell r="AG380">
            <v>1.1584863703171966E-6</v>
          </cell>
          <cell r="AH380">
            <v>0.95175490196078316</v>
          </cell>
          <cell r="AI380">
            <v>0.8165386058121179</v>
          </cell>
          <cell r="AJ380">
            <v>1.5873648520468467E-6</v>
          </cell>
          <cell r="AK380">
            <v>0.88037328431372441</v>
          </cell>
          <cell r="AL380">
            <v>0.75529821037620903</v>
          </cell>
          <cell r="AM380">
            <v>2.0537747530965334E-5</v>
          </cell>
          <cell r="AN380">
            <v>0.91230392156862639</v>
          </cell>
          <cell r="AO380">
            <v>0.78269244598570886</v>
          </cell>
          <cell r="AP380">
            <v>7.2721274188850549E-6</v>
          </cell>
          <cell r="AQ380">
            <v>0.892625</v>
          </cell>
          <cell r="AR380">
            <v>0.76580931867170388</v>
          </cell>
          <cell r="AS380">
            <v>4.1852472333507579E-6</v>
          </cell>
          <cell r="AT380">
            <v>0.88037328431372441</v>
          </cell>
          <cell r="AU380">
            <v>0.75529821037620903</v>
          </cell>
          <cell r="AV380">
            <v>2.300764640281863E-5</v>
          </cell>
        </row>
        <row r="381">
          <cell r="B381">
            <v>117</v>
          </cell>
          <cell r="C381">
            <v>0.87431929914122064</v>
          </cell>
          <cell r="D381">
            <v>0.98970588235293999</v>
          </cell>
          <cell r="E381">
            <v>0.86531895341476583</v>
          </cell>
          <cell r="F381">
            <v>5.0859492965029862E-8</v>
          </cell>
          <cell r="G381">
            <v>0.96499999999999997</v>
          </cell>
          <cell r="H381">
            <v>0.84371812367127785</v>
          </cell>
          <cell r="I381">
            <v>3.1204102981365979E-8</v>
          </cell>
          <cell r="J381">
            <v>1</v>
          </cell>
          <cell r="K381">
            <v>0.87431929914122064</v>
          </cell>
          <cell r="L381">
            <v>5.85325967577394E-9</v>
          </cell>
          <cell r="M381">
            <v>0.92500000000000004</v>
          </cell>
          <cell r="N381">
            <v>0.80874535170562911</v>
          </cell>
          <cell r="O381">
            <v>2.0789106493049051E-7</v>
          </cell>
          <cell r="P381">
            <v>0.95506617647058711</v>
          </cell>
          <cell r="Q381">
            <v>0.83503279004524911</v>
          </cell>
          <cell r="R381">
            <v>2.5728237715805098E-7</v>
          </cell>
          <cell r="S381">
            <v>0.98970588235293999</v>
          </cell>
          <cell r="T381">
            <v>0.86531895341476583</v>
          </cell>
          <cell r="U381">
            <v>5.7861154864923852E-8</v>
          </cell>
          <cell r="V381">
            <v>0.91547794117646952</v>
          </cell>
          <cell r="W381">
            <v>0.8004200319086584</v>
          </cell>
          <cell r="X381">
            <v>1.4041651471043461E-6</v>
          </cell>
          <cell r="Y381">
            <v>0.96499999999999997</v>
          </cell>
          <cell r="Z381">
            <v>0.84371812367127785</v>
          </cell>
          <cell r="AA381">
            <v>3.6141646123426518E-8</v>
          </cell>
          <cell r="AB381">
            <v>0.892625</v>
          </cell>
          <cell r="AC381">
            <v>0.78043926439593203</v>
          </cell>
          <cell r="AD381">
            <v>8.5683066624104097E-7</v>
          </cell>
          <cell r="AE381">
            <v>0.92500000000000004</v>
          </cell>
          <cell r="AF381">
            <v>0.80874535170562911</v>
          </cell>
          <cell r="AG381">
            <v>2.3912921182697113E-7</v>
          </cell>
          <cell r="AH381">
            <v>0.95506617647058711</v>
          </cell>
          <cell r="AI381">
            <v>0.83503279004524911</v>
          </cell>
          <cell r="AJ381">
            <v>2.9122016884135567E-7</v>
          </cell>
          <cell r="AK381">
            <v>0.88343621323529309</v>
          </cell>
          <cell r="AL381">
            <v>0.77240533079185536</v>
          </cell>
          <cell r="AM381">
            <v>5.0256235756688116E-6</v>
          </cell>
          <cell r="AN381">
            <v>0.91547794117646952</v>
          </cell>
          <cell r="AO381">
            <v>0.8004200319086584</v>
          </cell>
          <cell r="AP381">
            <v>1.5802882218781717E-6</v>
          </cell>
          <cell r="AQ381">
            <v>0.892625</v>
          </cell>
          <cell r="AR381">
            <v>0.78043926439593203</v>
          </cell>
          <cell r="AS381">
            <v>9.8014590110578034E-7</v>
          </cell>
          <cell r="AT381">
            <v>0.88343621323529309</v>
          </cell>
          <cell r="AU381">
            <v>0.77240533079185536</v>
          </cell>
          <cell r="AV381">
            <v>5.6300122498010951E-6</v>
          </cell>
        </row>
        <row r="382">
          <cell r="B382">
            <v>118</v>
          </cell>
          <cell r="C382">
            <v>0.88968706485158078</v>
          </cell>
          <cell r="D382">
            <v>0.99313725490195959</v>
          </cell>
          <cell r="E382">
            <v>0.88358136930848064</v>
          </cell>
          <cell r="F382">
            <v>6.8498097413245759E-9</v>
          </cell>
          <cell r="G382">
            <v>0.96499999999999997</v>
          </cell>
          <cell r="H382">
            <v>0.85854801758177546</v>
          </cell>
          <cell r="I382">
            <v>4.8766357630825481E-9</v>
          </cell>
          <cell r="J382">
            <v>1</v>
          </cell>
          <cell r="K382">
            <v>0.88968706485158078</v>
          </cell>
          <cell r="L382">
            <v>7.3564177835970046E-10</v>
          </cell>
          <cell r="M382">
            <v>0.92500000000000004</v>
          </cell>
          <cell r="N382">
            <v>0.82296053498771227</v>
          </cell>
          <cell r="O382">
            <v>3.9760132506823185E-8</v>
          </cell>
          <cell r="P382">
            <v>0.95837745098039095</v>
          </cell>
          <cell r="Q382">
            <v>0.85265602138268382</v>
          </cell>
          <cell r="R382">
            <v>4.24431559302896E-8</v>
          </cell>
          <cell r="S382">
            <v>0.99313725490195959</v>
          </cell>
          <cell r="T382">
            <v>0.88358136930848064</v>
          </cell>
          <cell r="U382">
            <v>7.7928008938382573E-9</v>
          </cell>
          <cell r="V382">
            <v>0.91865196078431266</v>
          </cell>
          <cell r="W382">
            <v>0.81731276661034458</v>
          </cell>
          <cell r="X382">
            <v>2.8024323525405939E-7</v>
          </cell>
          <cell r="Y382">
            <v>0.96499999999999997</v>
          </cell>
          <cell r="Z382">
            <v>0.85854801758177546</v>
          </cell>
          <cell r="AA382">
            <v>5.6482842697777834E-9</v>
          </cell>
          <cell r="AB382">
            <v>0.892625</v>
          </cell>
          <cell r="AC382">
            <v>0.79415691626314233</v>
          </cell>
          <cell r="AD382">
            <v>1.8812637136800662E-7</v>
          </cell>
          <cell r="AE382">
            <v>0.92500000000000004</v>
          </cell>
          <cell r="AF382">
            <v>0.82296053498771227</v>
          </cell>
          <cell r="AG382">
            <v>4.5734573304877477E-8</v>
          </cell>
          <cell r="AH382">
            <v>0.95837745098039095</v>
          </cell>
          <cell r="AI382">
            <v>0.85265602138268382</v>
          </cell>
          <cell r="AJ382">
            <v>4.8041778736309922E-8</v>
          </cell>
          <cell r="AK382">
            <v>0.88649914215686165</v>
          </cell>
          <cell r="AL382">
            <v>0.78870681977898249</v>
          </cell>
          <cell r="AM382">
            <v>1.1438051352689963E-6</v>
          </cell>
          <cell r="AN382">
            <v>0.91865196078431266</v>
          </cell>
          <cell r="AO382">
            <v>0.81731276661034458</v>
          </cell>
          <cell r="AP382">
            <v>3.1539387289756845E-7</v>
          </cell>
          <cell r="AQ382">
            <v>0.892625</v>
          </cell>
          <cell r="AR382">
            <v>0.79415691626314233</v>
          </cell>
          <cell r="AS382">
            <v>2.152015550460972E-7</v>
          </cell>
          <cell r="AT382">
            <v>0.88649914215686165</v>
          </cell>
          <cell r="AU382">
            <v>0.78870681977898249</v>
          </cell>
          <cell r="AV382">
            <v>1.2813607756312825E-6</v>
          </cell>
        </row>
        <row r="383">
          <cell r="B383">
            <v>119</v>
          </cell>
          <cell r="C383">
            <v>0.90403279571301998</v>
          </cell>
          <cell r="D383">
            <v>0.99656862745097918</v>
          </cell>
          <cell r="E383">
            <v>0.90093072239439576</v>
          </cell>
          <cell r="F383">
            <v>7.9744547058243757E-10</v>
          </cell>
          <cell r="G383">
            <v>0.96499999999999997</v>
          </cell>
          <cell r="H383">
            <v>0.87239164786306422</v>
          </cell>
          <cell r="I383">
            <v>6.8980979621963763E-10</v>
          </cell>
          <cell r="J383">
            <v>1</v>
          </cell>
          <cell r="K383">
            <v>0.90403279571301998</v>
          </cell>
          <cell r="L383">
            <v>8.1150803788661426E-11</v>
          </cell>
          <cell r="M383">
            <v>0.92500000000000004</v>
          </cell>
          <cell r="N383">
            <v>0.83623033603454355</v>
          </cell>
          <cell r="O383">
            <v>7.0391125878256473E-9</v>
          </cell>
          <cell r="P383">
            <v>0.96168872549019491</v>
          </cell>
          <cell r="Q383">
            <v>0.86939814711059193</v>
          </cell>
          <cell r="R383">
            <v>6.2537434598440079E-9</v>
          </cell>
          <cell r="S383">
            <v>0.99656862745097918</v>
          </cell>
          <cell r="T383">
            <v>0.90093072239439576</v>
          </cell>
          <cell r="U383">
            <v>9.0722720931229813E-10</v>
          </cell>
          <cell r="V383">
            <v>0.9218259803921558</v>
          </cell>
          <cell r="W383">
            <v>0.83336091821481617</v>
          </cell>
          <cell r="X383">
            <v>5.1196861324730459E-8</v>
          </cell>
          <cell r="Y383">
            <v>0.96499999999999997</v>
          </cell>
          <cell r="Z383">
            <v>0.87239164786306422</v>
          </cell>
          <cell r="AA383">
            <v>7.9896100722174129E-10</v>
          </cell>
          <cell r="AB383">
            <v>0.892625</v>
          </cell>
          <cell r="AC383">
            <v>0.80696227427333445</v>
          </cell>
          <cell r="AD383">
            <v>3.8724512414615766E-8</v>
          </cell>
          <cell r="AE383">
            <v>0.92500000000000004</v>
          </cell>
          <cell r="AF383">
            <v>0.83623033603454355</v>
          </cell>
          <cell r="AG383">
            <v>8.0968243904607645E-9</v>
          </cell>
          <cell r="AH383">
            <v>0.96168872549019491</v>
          </cell>
          <cell r="AI383">
            <v>0.86939814711059193</v>
          </cell>
          <cell r="AJ383">
            <v>7.0786668188606847E-9</v>
          </cell>
          <cell r="AK383">
            <v>0.88956207107843033</v>
          </cell>
          <cell r="AL383">
            <v>0.80419328607729756</v>
          </cell>
          <cell r="AM383">
            <v>2.4167822458411736E-7</v>
          </cell>
          <cell r="AN383">
            <v>0.9218259803921558</v>
          </cell>
          <cell r="AO383">
            <v>0.83336091821481617</v>
          </cell>
          <cell r="AP383">
            <v>5.7618434067705408E-8</v>
          </cell>
          <cell r="AQ383">
            <v>0.892625</v>
          </cell>
          <cell r="AR383">
            <v>0.80696227427333445</v>
          </cell>
          <cell r="AS383">
            <v>4.4297751715655769E-8</v>
          </cell>
          <cell r="AT383">
            <v>0.88956207107843033</v>
          </cell>
          <cell r="AU383">
            <v>0.80419328607729756</v>
          </cell>
          <cell r="AV383">
            <v>2.7074279329360335E-7</v>
          </cell>
        </row>
        <row r="384">
          <cell r="B384">
            <v>120</v>
          </cell>
          <cell r="C384">
            <v>1</v>
          </cell>
          <cell r="D384">
            <v>1</v>
          </cell>
          <cell r="E384">
            <v>1</v>
          </cell>
          <cell r="F384">
            <v>7.9002346700463221E-11</v>
          </cell>
          <cell r="G384">
            <v>1</v>
          </cell>
          <cell r="H384">
            <v>1</v>
          </cell>
          <cell r="I384">
            <v>8.8025491383503428E-11</v>
          </cell>
          <cell r="J384">
            <v>1</v>
          </cell>
          <cell r="K384">
            <v>1</v>
          </cell>
          <cell r="L384">
            <v>7.7878157652391038E-12</v>
          </cell>
          <cell r="M384">
            <v>1</v>
          </cell>
          <cell r="N384">
            <v>1</v>
          </cell>
          <cell r="O384">
            <v>1.1527931031232209E-9</v>
          </cell>
          <cell r="P384">
            <v>1</v>
          </cell>
          <cell r="Q384">
            <v>1</v>
          </cell>
          <cell r="R384">
            <v>8.1675048335064496E-10</v>
          </cell>
          <cell r="S384">
            <v>1</v>
          </cell>
          <cell r="T384">
            <v>1</v>
          </cell>
          <cell r="U384">
            <v>8.9878344250717686E-11</v>
          </cell>
          <cell r="V384">
            <v>1</v>
          </cell>
          <cell r="W384">
            <v>1</v>
          </cell>
          <cell r="X384">
            <v>8.5313979614364741E-9</v>
          </cell>
          <cell r="Y384">
            <v>1</v>
          </cell>
          <cell r="Z384">
            <v>1</v>
          </cell>
          <cell r="AA384">
            <v>1.0195409755323286E-10</v>
          </cell>
          <cell r="AB384">
            <v>1</v>
          </cell>
          <cell r="AC384">
            <v>1</v>
          </cell>
          <cell r="AD384">
            <v>7.4752918063914537E-9</v>
          </cell>
          <cell r="AE384">
            <v>1</v>
          </cell>
          <cell r="AF384">
            <v>1</v>
          </cell>
          <cell r="AG384">
            <v>1.3260142096130712E-9</v>
          </cell>
          <cell r="AH384">
            <v>1</v>
          </cell>
          <cell r="AI384">
            <v>1</v>
          </cell>
          <cell r="AJ384">
            <v>9.2448700252997735E-10</v>
          </cell>
          <cell r="AK384">
            <v>1</v>
          </cell>
          <cell r="AL384">
            <v>1</v>
          </cell>
          <cell r="AM384">
            <v>4.7322218982488896E-8</v>
          </cell>
          <cell r="AN384">
            <v>1</v>
          </cell>
          <cell r="AO384">
            <v>1</v>
          </cell>
          <cell r="AP384">
            <v>9.6014829469425836E-9</v>
          </cell>
          <cell r="AQ384">
            <v>1</v>
          </cell>
          <cell r="AR384">
            <v>1</v>
          </cell>
          <cell r="AS384">
            <v>8.5511372459946871E-9</v>
          </cell>
          <cell r="AT384">
            <v>1</v>
          </cell>
          <cell r="AU384">
            <v>1</v>
          </cell>
          <cell r="AV384">
            <v>5.3013256673073948E-8</v>
          </cell>
        </row>
        <row r="392">
          <cell r="B392" t="str">
            <v>Age</v>
          </cell>
          <cell r="D392" t="str">
            <v>Loading Factor</v>
          </cell>
          <cell r="E392" t="str">
            <v>Revised Mortality</v>
          </cell>
          <cell r="F392" t="str">
            <v>lx</v>
          </cell>
          <cell r="G392" t="str">
            <v>Loading Factor</v>
          </cell>
          <cell r="H392" t="str">
            <v>Revised Mortality</v>
          </cell>
          <cell r="I392" t="str">
            <v>lx</v>
          </cell>
          <cell r="J392" t="str">
            <v>Loading Factor</v>
          </cell>
          <cell r="K392" t="str">
            <v>Revised Mortality</v>
          </cell>
          <cell r="L392" t="str">
            <v>lx</v>
          </cell>
          <cell r="M392" t="str">
            <v>Loading Factor</v>
          </cell>
          <cell r="N392" t="str">
            <v>Revised Mortality</v>
          </cell>
          <cell r="O392" t="str">
            <v>lx</v>
          </cell>
          <cell r="P392" t="str">
            <v>Loading Factor</v>
          </cell>
          <cell r="Q392" t="str">
            <v>Revised Mortality</v>
          </cell>
          <cell r="R392" t="str">
            <v>lx</v>
          </cell>
          <cell r="S392" t="str">
            <v>Loading Factor</v>
          </cell>
          <cell r="T392" t="str">
            <v>Revised Mortality</v>
          </cell>
          <cell r="U392" t="str">
            <v>lx</v>
          </cell>
          <cell r="V392" t="str">
            <v>Loading Factor</v>
          </cell>
          <cell r="W392" t="str">
            <v>Revised Mortality</v>
          </cell>
          <cell r="X392" t="str">
            <v>lx</v>
          </cell>
          <cell r="Y392" t="str">
            <v>Loading Factor</v>
          </cell>
          <cell r="Z392" t="str">
            <v>Revised Mortality</v>
          </cell>
          <cell r="AA392" t="str">
            <v>lx</v>
          </cell>
          <cell r="AB392" t="str">
            <v>Loading Factor</v>
          </cell>
          <cell r="AC392" t="str">
            <v>Revised Mortality</v>
          </cell>
          <cell r="AD392" t="str">
            <v>lx</v>
          </cell>
          <cell r="AE392" t="str">
            <v>Loading Factor</v>
          </cell>
          <cell r="AF392" t="str">
            <v>Revised Mortality</v>
          </cell>
          <cell r="AG392" t="str">
            <v>lx</v>
          </cell>
          <cell r="AH392" t="str">
            <v>Loading Factor</v>
          </cell>
          <cell r="AI392" t="str">
            <v>Revised Mortality</v>
          </cell>
          <cell r="AJ392" t="str">
            <v>lx</v>
          </cell>
          <cell r="AK392" t="str">
            <v>Loading Factor</v>
          </cell>
          <cell r="AL392" t="str">
            <v>Revised Mortality</v>
          </cell>
          <cell r="AM392" t="str">
            <v>lx</v>
          </cell>
          <cell r="AN392" t="str">
            <v>Loading Factor</v>
          </cell>
          <cell r="AO392" t="str">
            <v>Revised Mortality</v>
          </cell>
          <cell r="AP392" t="str">
            <v>lx</v>
          </cell>
          <cell r="AQ392" t="str">
            <v>Loading Factor</v>
          </cell>
          <cell r="AR392" t="str">
            <v>Revised Mortality</v>
          </cell>
          <cell r="AS392" t="str">
            <v>lx</v>
          </cell>
          <cell r="AT392" t="str">
            <v>Loading Factor</v>
          </cell>
          <cell r="AU392" t="str">
            <v>Revised Mortality</v>
          </cell>
          <cell r="AV392" t="str">
            <v>lx</v>
          </cell>
        </row>
        <row r="393">
          <cell r="B393">
            <v>1</v>
          </cell>
          <cell r="C393">
            <v>3.5467709367217283E-3</v>
          </cell>
          <cell r="D393">
            <v>1</v>
          </cell>
          <cell r="E393">
            <v>3.5467709367217283E-3</v>
          </cell>
          <cell r="F393">
            <v>10000</v>
          </cell>
          <cell r="G393">
            <v>1</v>
          </cell>
          <cell r="H393">
            <v>3.5467709367217283E-3</v>
          </cell>
          <cell r="I393">
            <v>10000</v>
          </cell>
          <cell r="J393">
            <v>1</v>
          </cell>
          <cell r="K393">
            <v>3.5467709367217283E-3</v>
          </cell>
          <cell r="L393">
            <v>10000</v>
          </cell>
          <cell r="M393">
            <v>1</v>
          </cell>
          <cell r="N393">
            <v>3.5467709367217283E-3</v>
          </cell>
          <cell r="O393">
            <v>10000</v>
          </cell>
          <cell r="P393">
            <v>1</v>
          </cell>
          <cell r="Q393">
            <v>3.5467709367217283E-3</v>
          </cell>
          <cell r="R393">
            <v>10000</v>
          </cell>
          <cell r="S393">
            <v>1</v>
          </cell>
          <cell r="T393">
            <v>3.5467709367217283E-3</v>
          </cell>
          <cell r="U393">
            <v>10000</v>
          </cell>
          <cell r="V393">
            <v>1</v>
          </cell>
          <cell r="W393">
            <v>3.5467709367217283E-3</v>
          </cell>
          <cell r="X393">
            <v>10000</v>
          </cell>
          <cell r="Y393">
            <v>1</v>
          </cell>
          <cell r="Z393">
            <v>3.5467709367217283E-3</v>
          </cell>
          <cell r="AA393">
            <v>10000</v>
          </cell>
          <cell r="AB393">
            <v>1</v>
          </cell>
          <cell r="AC393">
            <v>3.5467709367217283E-3</v>
          </cell>
          <cell r="AD393">
            <v>10000</v>
          </cell>
          <cell r="AE393">
            <v>1</v>
          </cell>
          <cell r="AF393">
            <v>3.5467709367217283E-3</v>
          </cell>
          <cell r="AG393">
            <v>10000</v>
          </cell>
          <cell r="AH393">
            <v>1</v>
          </cell>
          <cell r="AI393">
            <v>3.5467709367217283E-3</v>
          </cell>
          <cell r="AJ393">
            <v>10000</v>
          </cell>
          <cell r="AK393">
            <v>1</v>
          </cell>
          <cell r="AL393">
            <v>3.5467709367217283E-3</v>
          </cell>
          <cell r="AM393">
            <v>10000</v>
          </cell>
          <cell r="AN393">
            <v>1</v>
          </cell>
          <cell r="AO393">
            <v>3.5467709367217283E-3</v>
          </cell>
          <cell r="AP393">
            <v>10000</v>
          </cell>
          <cell r="AQ393">
            <v>1</v>
          </cell>
          <cell r="AR393">
            <v>3.5467709367217283E-3</v>
          </cell>
          <cell r="AS393">
            <v>10000</v>
          </cell>
          <cell r="AT393">
            <v>1</v>
          </cell>
          <cell r="AU393">
            <v>3.5467709367217283E-3</v>
          </cell>
          <cell r="AV393">
            <v>10000</v>
          </cell>
        </row>
        <row r="394">
          <cell r="B394">
            <v>2</v>
          </cell>
          <cell r="C394">
            <v>3.3729701321473949E-4</v>
          </cell>
          <cell r="D394">
            <v>1</v>
          </cell>
          <cell r="E394">
            <v>3.3729701321473949E-4</v>
          </cell>
          <cell r="F394">
            <v>9964.532290632782</v>
          </cell>
          <cell r="G394">
            <v>1</v>
          </cell>
          <cell r="H394">
            <v>3.3729701321473949E-4</v>
          </cell>
          <cell r="I394">
            <v>9964.532290632782</v>
          </cell>
          <cell r="J394">
            <v>1</v>
          </cell>
          <cell r="K394">
            <v>3.3729701321473949E-4</v>
          </cell>
          <cell r="L394">
            <v>9964.532290632782</v>
          </cell>
          <cell r="M394">
            <v>1</v>
          </cell>
          <cell r="N394">
            <v>3.3729701321473949E-4</v>
          </cell>
          <cell r="O394">
            <v>9964.532290632782</v>
          </cell>
          <cell r="P394">
            <v>1</v>
          </cell>
          <cell r="Q394">
            <v>3.3729701321473949E-4</v>
          </cell>
          <cell r="R394">
            <v>9964.532290632782</v>
          </cell>
          <cell r="S394">
            <v>1</v>
          </cell>
          <cell r="T394">
            <v>3.3729701321473949E-4</v>
          </cell>
          <cell r="U394">
            <v>9964.532290632782</v>
          </cell>
          <cell r="V394">
            <v>1</v>
          </cell>
          <cell r="W394">
            <v>3.3729701321473949E-4</v>
          </cell>
          <cell r="X394">
            <v>9964.532290632782</v>
          </cell>
          <cell r="Y394">
            <v>1</v>
          </cell>
          <cell r="Z394">
            <v>3.3729701321473949E-4</v>
          </cell>
          <cell r="AA394">
            <v>9964.532290632782</v>
          </cell>
          <cell r="AB394">
            <v>1</v>
          </cell>
          <cell r="AC394">
            <v>3.3729701321473949E-4</v>
          </cell>
          <cell r="AD394">
            <v>9964.532290632782</v>
          </cell>
          <cell r="AE394">
            <v>1</v>
          </cell>
          <cell r="AF394">
            <v>3.3729701321473949E-4</v>
          </cell>
          <cell r="AG394">
            <v>9964.532290632782</v>
          </cell>
          <cell r="AH394">
            <v>1</v>
          </cell>
          <cell r="AI394">
            <v>3.3729701321473949E-4</v>
          </cell>
          <cell r="AJ394">
            <v>9964.532290632782</v>
          </cell>
          <cell r="AK394">
            <v>1</v>
          </cell>
          <cell r="AL394">
            <v>3.3729701321473949E-4</v>
          </cell>
          <cell r="AM394">
            <v>9964.532290632782</v>
          </cell>
          <cell r="AN394">
            <v>1</v>
          </cell>
          <cell r="AO394">
            <v>3.3729701321473949E-4</v>
          </cell>
          <cell r="AP394">
            <v>9964.532290632782</v>
          </cell>
          <cell r="AQ394">
            <v>1</v>
          </cell>
          <cell r="AR394">
            <v>3.3729701321473949E-4</v>
          </cell>
          <cell r="AS394">
            <v>9964.532290632782</v>
          </cell>
          <cell r="AT394">
            <v>1</v>
          </cell>
          <cell r="AU394">
            <v>3.3729701321473949E-4</v>
          </cell>
          <cell r="AV394">
            <v>9964.532290632782</v>
          </cell>
        </row>
        <row r="395">
          <cell r="B395">
            <v>3</v>
          </cell>
          <cell r="C395">
            <v>2.4023107547649304E-4</v>
          </cell>
          <cell r="D395">
            <v>1</v>
          </cell>
          <cell r="E395">
            <v>2.4023107547649304E-4</v>
          </cell>
          <cell r="F395">
            <v>9961.1712836530696</v>
          </cell>
          <cell r="G395">
            <v>1</v>
          </cell>
          <cell r="H395">
            <v>2.4023107547649304E-4</v>
          </cell>
          <cell r="I395">
            <v>9961.1712836530696</v>
          </cell>
          <cell r="J395">
            <v>1</v>
          </cell>
          <cell r="K395">
            <v>2.4023107547649304E-4</v>
          </cell>
          <cell r="L395">
            <v>9961.1712836530696</v>
          </cell>
          <cell r="M395">
            <v>1</v>
          </cell>
          <cell r="N395">
            <v>2.4023107547649304E-4</v>
          </cell>
          <cell r="O395">
            <v>9961.1712836530696</v>
          </cell>
          <cell r="P395">
            <v>1</v>
          </cell>
          <cell r="Q395">
            <v>2.4023107547649304E-4</v>
          </cell>
          <cell r="R395">
            <v>9961.1712836530696</v>
          </cell>
          <cell r="S395">
            <v>1</v>
          </cell>
          <cell r="T395">
            <v>2.4023107547649304E-4</v>
          </cell>
          <cell r="U395">
            <v>9961.1712836530696</v>
          </cell>
          <cell r="V395">
            <v>1</v>
          </cell>
          <cell r="W395">
            <v>2.4023107547649304E-4</v>
          </cell>
          <cell r="X395">
            <v>9961.1712836530696</v>
          </cell>
          <cell r="Y395">
            <v>1</v>
          </cell>
          <cell r="Z395">
            <v>2.4023107547649304E-4</v>
          </cell>
          <cell r="AA395">
            <v>9961.1712836530696</v>
          </cell>
          <cell r="AB395">
            <v>1</v>
          </cell>
          <cell r="AC395">
            <v>2.4023107547649304E-4</v>
          </cell>
          <cell r="AD395">
            <v>9961.1712836530696</v>
          </cell>
          <cell r="AE395">
            <v>1</v>
          </cell>
          <cell r="AF395">
            <v>2.4023107547649304E-4</v>
          </cell>
          <cell r="AG395">
            <v>9961.1712836530696</v>
          </cell>
          <cell r="AH395">
            <v>1</v>
          </cell>
          <cell r="AI395">
            <v>2.4023107547649304E-4</v>
          </cell>
          <cell r="AJ395">
            <v>9961.1712836530696</v>
          </cell>
          <cell r="AK395">
            <v>1</v>
          </cell>
          <cell r="AL395">
            <v>2.4023107547649304E-4</v>
          </cell>
          <cell r="AM395">
            <v>9961.1712836530696</v>
          </cell>
          <cell r="AN395">
            <v>1</v>
          </cell>
          <cell r="AO395">
            <v>2.4023107547649304E-4</v>
          </cell>
          <cell r="AP395">
            <v>9961.1712836530696</v>
          </cell>
          <cell r="AQ395">
            <v>1</v>
          </cell>
          <cell r="AR395">
            <v>2.4023107547649304E-4</v>
          </cell>
          <cell r="AS395">
            <v>9961.1712836530696</v>
          </cell>
          <cell r="AT395">
            <v>1</v>
          </cell>
          <cell r="AU395">
            <v>2.4023107547649304E-4</v>
          </cell>
          <cell r="AV395">
            <v>9961.1712836530696</v>
          </cell>
        </row>
        <row r="396">
          <cell r="B396">
            <v>4</v>
          </cell>
          <cell r="C396">
            <v>1.8043713926302416E-4</v>
          </cell>
          <cell r="D396">
            <v>1</v>
          </cell>
          <cell r="E396">
            <v>1.8043713926302416E-4</v>
          </cell>
          <cell r="F396">
            <v>9958.7783007625931</v>
          </cell>
          <cell r="G396">
            <v>1</v>
          </cell>
          <cell r="H396">
            <v>1.8043713926302416E-4</v>
          </cell>
          <cell r="I396">
            <v>9958.7783007625931</v>
          </cell>
          <cell r="J396">
            <v>1</v>
          </cell>
          <cell r="K396">
            <v>1.8043713926302416E-4</v>
          </cell>
          <cell r="L396">
            <v>9958.7783007625931</v>
          </cell>
          <cell r="M396">
            <v>1</v>
          </cell>
          <cell r="N396">
            <v>1.8043713926302416E-4</v>
          </cell>
          <cell r="O396">
            <v>9958.7783007625931</v>
          </cell>
          <cell r="P396">
            <v>1</v>
          </cell>
          <cell r="Q396">
            <v>1.8043713926302416E-4</v>
          </cell>
          <cell r="R396">
            <v>9958.7783007625931</v>
          </cell>
          <cell r="S396">
            <v>1</v>
          </cell>
          <cell r="T396">
            <v>1.8043713926302416E-4</v>
          </cell>
          <cell r="U396">
            <v>9958.7783007625931</v>
          </cell>
          <cell r="V396">
            <v>1</v>
          </cell>
          <cell r="W396">
            <v>1.8043713926302416E-4</v>
          </cell>
          <cell r="X396">
            <v>9958.7783007625931</v>
          </cell>
          <cell r="Y396">
            <v>1</v>
          </cell>
          <cell r="Z396">
            <v>1.8043713926302416E-4</v>
          </cell>
          <cell r="AA396">
            <v>9958.7783007625931</v>
          </cell>
          <cell r="AB396">
            <v>1</v>
          </cell>
          <cell r="AC396">
            <v>1.8043713926302416E-4</v>
          </cell>
          <cell r="AD396">
            <v>9958.7783007625931</v>
          </cell>
          <cell r="AE396">
            <v>1</v>
          </cell>
          <cell r="AF396">
            <v>1.8043713926302416E-4</v>
          </cell>
          <cell r="AG396">
            <v>9958.7783007625931</v>
          </cell>
          <cell r="AH396">
            <v>1</v>
          </cell>
          <cell r="AI396">
            <v>1.8043713926302416E-4</v>
          </cell>
          <cell r="AJ396">
            <v>9958.7783007625931</v>
          </cell>
          <cell r="AK396">
            <v>1</v>
          </cell>
          <cell r="AL396">
            <v>1.8043713926302416E-4</v>
          </cell>
          <cell r="AM396">
            <v>9958.7783007625931</v>
          </cell>
          <cell r="AN396">
            <v>1</v>
          </cell>
          <cell r="AO396">
            <v>1.8043713926302416E-4</v>
          </cell>
          <cell r="AP396">
            <v>9958.7783007625931</v>
          </cell>
          <cell r="AQ396">
            <v>1</v>
          </cell>
          <cell r="AR396">
            <v>1.8043713926302416E-4</v>
          </cell>
          <cell r="AS396">
            <v>9958.7783007625931</v>
          </cell>
          <cell r="AT396">
            <v>1</v>
          </cell>
          <cell r="AU396">
            <v>1.8043713926302416E-4</v>
          </cell>
          <cell r="AV396">
            <v>9958.7783007625931</v>
          </cell>
        </row>
        <row r="397">
          <cell r="B397">
            <v>5</v>
          </cell>
          <cell r="C397">
            <v>1.5766389199491741E-4</v>
          </cell>
          <cell r="D397">
            <v>1</v>
          </cell>
          <cell r="E397">
            <v>1.5766389199491741E-4</v>
          </cell>
          <cell r="F397">
            <v>9956.9813672954479</v>
          </cell>
          <cell r="G397">
            <v>1</v>
          </cell>
          <cell r="H397">
            <v>1.5766389199491741E-4</v>
          </cell>
          <cell r="I397">
            <v>9956.9813672954479</v>
          </cell>
          <cell r="J397">
            <v>1</v>
          </cell>
          <cell r="K397">
            <v>1.5766389199491741E-4</v>
          </cell>
          <cell r="L397">
            <v>9956.9813672954479</v>
          </cell>
          <cell r="M397">
            <v>1</v>
          </cell>
          <cell r="N397">
            <v>1.5766389199491741E-4</v>
          </cell>
          <cell r="O397">
            <v>9956.9813672954479</v>
          </cell>
          <cell r="P397">
            <v>1</v>
          </cell>
          <cell r="Q397">
            <v>1.5766389199491741E-4</v>
          </cell>
          <cell r="R397">
            <v>9956.9813672954479</v>
          </cell>
          <cell r="S397">
            <v>1</v>
          </cell>
          <cell r="T397">
            <v>1.5766389199491741E-4</v>
          </cell>
          <cell r="U397">
            <v>9956.9813672954479</v>
          </cell>
          <cell r="V397">
            <v>1</v>
          </cell>
          <cell r="W397">
            <v>1.5766389199491741E-4</v>
          </cell>
          <cell r="X397">
            <v>9956.9813672954479</v>
          </cell>
          <cell r="Y397">
            <v>1</v>
          </cell>
          <cell r="Z397">
            <v>1.5766389199491741E-4</v>
          </cell>
          <cell r="AA397">
            <v>9956.9813672954479</v>
          </cell>
          <cell r="AB397">
            <v>1</v>
          </cell>
          <cell r="AC397">
            <v>1.5766389199491741E-4</v>
          </cell>
          <cell r="AD397">
            <v>9956.9813672954479</v>
          </cell>
          <cell r="AE397">
            <v>1</v>
          </cell>
          <cell r="AF397">
            <v>1.5766389199491741E-4</v>
          </cell>
          <cell r="AG397">
            <v>9956.9813672954479</v>
          </cell>
          <cell r="AH397">
            <v>1</v>
          </cell>
          <cell r="AI397">
            <v>1.5766389199491741E-4</v>
          </cell>
          <cell r="AJ397">
            <v>9956.9813672954479</v>
          </cell>
          <cell r="AK397">
            <v>1</v>
          </cell>
          <cell r="AL397">
            <v>1.5766389199491741E-4</v>
          </cell>
          <cell r="AM397">
            <v>9956.9813672954479</v>
          </cell>
          <cell r="AN397">
            <v>1</v>
          </cell>
          <cell r="AO397">
            <v>1.5766389199491741E-4</v>
          </cell>
          <cell r="AP397">
            <v>9956.9813672954479</v>
          </cell>
          <cell r="AQ397">
            <v>1</v>
          </cell>
          <cell r="AR397">
            <v>1.5766389199491741E-4</v>
          </cell>
          <cell r="AS397">
            <v>9956.9813672954479</v>
          </cell>
          <cell r="AT397">
            <v>1</v>
          </cell>
          <cell r="AU397">
            <v>1.5766389199491741E-4</v>
          </cell>
          <cell r="AV397">
            <v>9956.9813672954479</v>
          </cell>
        </row>
        <row r="398">
          <cell r="B398">
            <v>6</v>
          </cell>
          <cell r="C398">
            <v>1.474379697585769E-4</v>
          </cell>
          <cell r="D398">
            <v>1</v>
          </cell>
          <cell r="E398">
            <v>1.474379697585769E-4</v>
          </cell>
          <cell r="F398">
            <v>9955.4115108605602</v>
          </cell>
          <cell r="G398">
            <v>1</v>
          </cell>
          <cell r="H398">
            <v>1.474379697585769E-4</v>
          </cell>
          <cell r="I398">
            <v>9955.4115108605602</v>
          </cell>
          <cell r="J398">
            <v>1</v>
          </cell>
          <cell r="K398">
            <v>1.474379697585769E-4</v>
          </cell>
          <cell r="L398">
            <v>9955.4115108605602</v>
          </cell>
          <cell r="M398">
            <v>1</v>
          </cell>
          <cell r="N398">
            <v>1.474379697585769E-4</v>
          </cell>
          <cell r="O398">
            <v>9955.4115108605602</v>
          </cell>
          <cell r="P398">
            <v>1</v>
          </cell>
          <cell r="Q398">
            <v>1.474379697585769E-4</v>
          </cell>
          <cell r="R398">
            <v>9955.4115108605602</v>
          </cell>
          <cell r="S398">
            <v>1</v>
          </cell>
          <cell r="T398">
            <v>1.474379697585769E-4</v>
          </cell>
          <cell r="U398">
            <v>9955.4115108605602</v>
          </cell>
          <cell r="V398">
            <v>1</v>
          </cell>
          <cell r="W398">
            <v>1.474379697585769E-4</v>
          </cell>
          <cell r="X398">
            <v>9955.4115108605602</v>
          </cell>
          <cell r="Y398">
            <v>1</v>
          </cell>
          <cell r="Z398">
            <v>1.474379697585769E-4</v>
          </cell>
          <cell r="AA398">
            <v>9955.4115108605602</v>
          </cell>
          <cell r="AB398">
            <v>1</v>
          </cell>
          <cell r="AC398">
            <v>1.474379697585769E-4</v>
          </cell>
          <cell r="AD398">
            <v>9955.4115108605602</v>
          </cell>
          <cell r="AE398">
            <v>1</v>
          </cell>
          <cell r="AF398">
            <v>1.474379697585769E-4</v>
          </cell>
          <cell r="AG398">
            <v>9955.4115108605602</v>
          </cell>
          <cell r="AH398">
            <v>1</v>
          </cell>
          <cell r="AI398">
            <v>1.474379697585769E-4</v>
          </cell>
          <cell r="AJ398">
            <v>9955.4115108605602</v>
          </cell>
          <cell r="AK398">
            <v>1</v>
          </cell>
          <cell r="AL398">
            <v>1.474379697585769E-4</v>
          </cell>
          <cell r="AM398">
            <v>9955.4115108605602</v>
          </cell>
          <cell r="AN398">
            <v>1</v>
          </cell>
          <cell r="AO398">
            <v>1.474379697585769E-4</v>
          </cell>
          <cell r="AP398">
            <v>9955.4115108605602</v>
          </cell>
          <cell r="AQ398">
            <v>1</v>
          </cell>
          <cell r="AR398">
            <v>1.474379697585769E-4</v>
          </cell>
          <cell r="AS398">
            <v>9955.4115108605602</v>
          </cell>
          <cell r="AT398">
            <v>1</v>
          </cell>
          <cell r="AU398">
            <v>1.474379697585769E-4</v>
          </cell>
          <cell r="AV398">
            <v>9955.4115108605602</v>
          </cell>
        </row>
        <row r="399">
          <cell r="B399">
            <v>7</v>
          </cell>
          <cell r="C399">
            <v>1.3814060864040663E-4</v>
          </cell>
          <cell r="D399">
            <v>1</v>
          </cell>
          <cell r="E399">
            <v>1.3814060864040663E-4</v>
          </cell>
          <cell r="F399">
            <v>9953.9437051992882</v>
          </cell>
          <cell r="G399">
            <v>1</v>
          </cell>
          <cell r="H399">
            <v>1.3814060864040663E-4</v>
          </cell>
          <cell r="I399">
            <v>9953.9437051992882</v>
          </cell>
          <cell r="J399">
            <v>1</v>
          </cell>
          <cell r="K399">
            <v>1.3814060864040663E-4</v>
          </cell>
          <cell r="L399">
            <v>9953.9437051992882</v>
          </cell>
          <cell r="M399">
            <v>1</v>
          </cell>
          <cell r="N399">
            <v>1.3814060864040663E-4</v>
          </cell>
          <cell r="O399">
            <v>9953.9437051992882</v>
          </cell>
          <cell r="P399">
            <v>1</v>
          </cell>
          <cell r="Q399">
            <v>1.3814060864040663E-4</v>
          </cell>
          <cell r="R399">
            <v>9953.9437051992882</v>
          </cell>
          <cell r="S399">
            <v>1</v>
          </cell>
          <cell r="T399">
            <v>1.3814060864040663E-4</v>
          </cell>
          <cell r="U399">
            <v>9953.9437051992882</v>
          </cell>
          <cell r="V399">
            <v>1</v>
          </cell>
          <cell r="W399">
            <v>1.3814060864040663E-4</v>
          </cell>
          <cell r="X399">
            <v>9953.9437051992882</v>
          </cell>
          <cell r="Y399">
            <v>1</v>
          </cell>
          <cell r="Z399">
            <v>1.3814060864040663E-4</v>
          </cell>
          <cell r="AA399">
            <v>9953.9437051992882</v>
          </cell>
          <cell r="AB399">
            <v>1</v>
          </cell>
          <cell r="AC399">
            <v>1.3814060864040663E-4</v>
          </cell>
          <cell r="AD399">
            <v>9953.9437051992882</v>
          </cell>
          <cell r="AE399">
            <v>1</v>
          </cell>
          <cell r="AF399">
            <v>1.3814060864040663E-4</v>
          </cell>
          <cell r="AG399">
            <v>9953.9437051992882</v>
          </cell>
          <cell r="AH399">
            <v>1</v>
          </cell>
          <cell r="AI399">
            <v>1.3814060864040663E-4</v>
          </cell>
          <cell r="AJ399">
            <v>9953.9437051992882</v>
          </cell>
          <cell r="AK399">
            <v>1</v>
          </cell>
          <cell r="AL399">
            <v>1.3814060864040663E-4</v>
          </cell>
          <cell r="AM399">
            <v>9953.9437051992882</v>
          </cell>
          <cell r="AN399">
            <v>1</v>
          </cell>
          <cell r="AO399">
            <v>1.3814060864040663E-4</v>
          </cell>
          <cell r="AP399">
            <v>9953.9437051992882</v>
          </cell>
          <cell r="AQ399">
            <v>1</v>
          </cell>
          <cell r="AR399">
            <v>1.3814060864040663E-4</v>
          </cell>
          <cell r="AS399">
            <v>9953.9437051992882</v>
          </cell>
          <cell r="AT399">
            <v>1</v>
          </cell>
          <cell r="AU399">
            <v>1.3814060864040663E-4</v>
          </cell>
          <cell r="AV399">
            <v>9953.9437051992882</v>
          </cell>
        </row>
        <row r="400">
          <cell r="B400">
            <v>8</v>
          </cell>
          <cell r="C400">
            <v>1.2860488919949175E-4</v>
          </cell>
          <cell r="D400">
            <v>1</v>
          </cell>
          <cell r="E400">
            <v>1.2860488919949175E-4</v>
          </cell>
          <cell r="F400">
            <v>9952.5686613574799</v>
          </cell>
          <cell r="G400">
            <v>1</v>
          </cell>
          <cell r="H400">
            <v>1.2860488919949175E-4</v>
          </cell>
          <cell r="I400">
            <v>9952.5686613574799</v>
          </cell>
          <cell r="J400">
            <v>1</v>
          </cell>
          <cell r="K400">
            <v>1.2860488919949175E-4</v>
          </cell>
          <cell r="L400">
            <v>9952.5686613574799</v>
          </cell>
          <cell r="M400">
            <v>1</v>
          </cell>
          <cell r="N400">
            <v>1.2860488919949175E-4</v>
          </cell>
          <cell r="O400">
            <v>9952.5686613574799</v>
          </cell>
          <cell r="P400">
            <v>1</v>
          </cell>
          <cell r="Q400">
            <v>1.2860488919949175E-4</v>
          </cell>
          <cell r="R400">
            <v>9952.5686613574799</v>
          </cell>
          <cell r="S400">
            <v>1</v>
          </cell>
          <cell r="T400">
            <v>1.2860488919949175E-4</v>
          </cell>
          <cell r="U400">
            <v>9952.5686613574799</v>
          </cell>
          <cell r="V400">
            <v>1</v>
          </cell>
          <cell r="W400">
            <v>1.2860488919949175E-4</v>
          </cell>
          <cell r="X400">
            <v>9952.5686613574799</v>
          </cell>
          <cell r="Y400">
            <v>1</v>
          </cell>
          <cell r="Z400">
            <v>1.2860488919949175E-4</v>
          </cell>
          <cell r="AA400">
            <v>9952.5686613574799</v>
          </cell>
          <cell r="AB400">
            <v>1</v>
          </cell>
          <cell r="AC400">
            <v>1.2860488919949175E-4</v>
          </cell>
          <cell r="AD400">
            <v>9952.5686613574799</v>
          </cell>
          <cell r="AE400">
            <v>1</v>
          </cell>
          <cell r="AF400">
            <v>1.2860488919949175E-4</v>
          </cell>
          <cell r="AG400">
            <v>9952.5686613574799</v>
          </cell>
          <cell r="AH400">
            <v>1</v>
          </cell>
          <cell r="AI400">
            <v>1.2860488919949175E-4</v>
          </cell>
          <cell r="AJ400">
            <v>9952.5686613574799</v>
          </cell>
          <cell r="AK400">
            <v>1</v>
          </cell>
          <cell r="AL400">
            <v>1.2860488919949175E-4</v>
          </cell>
          <cell r="AM400">
            <v>9952.5686613574799</v>
          </cell>
          <cell r="AN400">
            <v>1</v>
          </cell>
          <cell r="AO400">
            <v>1.2860488919949175E-4</v>
          </cell>
          <cell r="AP400">
            <v>9952.5686613574799</v>
          </cell>
          <cell r="AQ400">
            <v>1</v>
          </cell>
          <cell r="AR400">
            <v>1.2860488919949175E-4</v>
          </cell>
          <cell r="AS400">
            <v>9952.5686613574799</v>
          </cell>
          <cell r="AT400">
            <v>1</v>
          </cell>
          <cell r="AU400">
            <v>1.2860488919949175E-4</v>
          </cell>
          <cell r="AV400">
            <v>9952.5686613574799</v>
          </cell>
        </row>
        <row r="401">
          <cell r="B401">
            <v>9</v>
          </cell>
          <cell r="C401">
            <v>1.2627726836086407E-4</v>
          </cell>
          <cell r="D401">
            <v>1</v>
          </cell>
          <cell r="E401">
            <v>1.2627726836086407E-4</v>
          </cell>
          <cell r="F401">
            <v>9951.2887123675355</v>
          </cell>
          <cell r="G401">
            <v>1</v>
          </cell>
          <cell r="H401">
            <v>1.2627726836086407E-4</v>
          </cell>
          <cell r="I401">
            <v>9951.2887123675355</v>
          </cell>
          <cell r="J401">
            <v>1</v>
          </cell>
          <cell r="K401">
            <v>1.2627726836086407E-4</v>
          </cell>
          <cell r="L401">
            <v>9951.2887123675355</v>
          </cell>
          <cell r="M401">
            <v>1</v>
          </cell>
          <cell r="N401">
            <v>1.2627726836086407E-4</v>
          </cell>
          <cell r="O401">
            <v>9951.2887123675355</v>
          </cell>
          <cell r="P401">
            <v>1</v>
          </cell>
          <cell r="Q401">
            <v>1.2627726836086407E-4</v>
          </cell>
          <cell r="R401">
            <v>9951.2887123675355</v>
          </cell>
          <cell r="S401">
            <v>1</v>
          </cell>
          <cell r="T401">
            <v>1.2627726836086407E-4</v>
          </cell>
          <cell r="U401">
            <v>9951.2887123675355</v>
          </cell>
          <cell r="V401">
            <v>1</v>
          </cell>
          <cell r="W401">
            <v>1.2627726836086407E-4</v>
          </cell>
          <cell r="X401">
            <v>9951.2887123675355</v>
          </cell>
          <cell r="Y401">
            <v>1</v>
          </cell>
          <cell r="Z401">
            <v>1.2627726836086407E-4</v>
          </cell>
          <cell r="AA401">
            <v>9951.2887123675355</v>
          </cell>
          <cell r="AB401">
            <v>1</v>
          </cell>
          <cell r="AC401">
            <v>1.2627726836086407E-4</v>
          </cell>
          <cell r="AD401">
            <v>9951.2887123675355</v>
          </cell>
          <cell r="AE401">
            <v>1</v>
          </cell>
          <cell r="AF401">
            <v>1.2627726836086407E-4</v>
          </cell>
          <cell r="AG401">
            <v>9951.2887123675355</v>
          </cell>
          <cell r="AH401">
            <v>1</v>
          </cell>
          <cell r="AI401">
            <v>1.2627726836086407E-4</v>
          </cell>
          <cell r="AJ401">
            <v>9951.2887123675355</v>
          </cell>
          <cell r="AK401">
            <v>1</v>
          </cell>
          <cell r="AL401">
            <v>1.2627726836086407E-4</v>
          </cell>
          <cell r="AM401">
            <v>9951.2887123675355</v>
          </cell>
          <cell r="AN401">
            <v>1</v>
          </cell>
          <cell r="AO401">
            <v>1.2627726836086407E-4</v>
          </cell>
          <cell r="AP401">
            <v>9951.2887123675355</v>
          </cell>
          <cell r="AQ401">
            <v>1</v>
          </cell>
          <cell r="AR401">
            <v>1.2627726836086407E-4</v>
          </cell>
          <cell r="AS401">
            <v>9951.2887123675355</v>
          </cell>
          <cell r="AT401">
            <v>1</v>
          </cell>
          <cell r="AU401">
            <v>1.2627726836086407E-4</v>
          </cell>
          <cell r="AV401">
            <v>9951.2887123675355</v>
          </cell>
        </row>
        <row r="402">
          <cell r="B402">
            <v>10</v>
          </cell>
          <cell r="C402">
            <v>1.2500360584498095E-4</v>
          </cell>
          <cell r="D402">
            <v>1</v>
          </cell>
          <cell r="E402">
            <v>1.2500360584498095E-4</v>
          </cell>
          <cell r="F402">
            <v>9950.0320908122667</v>
          </cell>
          <cell r="G402">
            <v>1</v>
          </cell>
          <cell r="H402">
            <v>1.2500360584498095E-4</v>
          </cell>
          <cell r="I402">
            <v>9950.0320908122667</v>
          </cell>
          <cell r="J402">
            <v>1</v>
          </cell>
          <cell r="K402">
            <v>1.2500360584498095E-4</v>
          </cell>
          <cell r="L402">
            <v>9950.0320908122667</v>
          </cell>
          <cell r="M402">
            <v>1</v>
          </cell>
          <cell r="N402">
            <v>1.2500360584498095E-4</v>
          </cell>
          <cell r="O402">
            <v>9950.0320908122667</v>
          </cell>
          <cell r="P402">
            <v>1</v>
          </cell>
          <cell r="Q402">
            <v>1.2500360584498095E-4</v>
          </cell>
          <cell r="R402">
            <v>9950.0320908122667</v>
          </cell>
          <cell r="S402">
            <v>1</v>
          </cell>
          <cell r="T402">
            <v>1.2500360584498095E-4</v>
          </cell>
          <cell r="U402">
            <v>9950.0320908122667</v>
          </cell>
          <cell r="V402">
            <v>1</v>
          </cell>
          <cell r="W402">
            <v>1.2500360584498095E-4</v>
          </cell>
          <cell r="X402">
            <v>9950.0320908122667</v>
          </cell>
          <cell r="Y402">
            <v>1</v>
          </cell>
          <cell r="Z402">
            <v>1.2500360584498095E-4</v>
          </cell>
          <cell r="AA402">
            <v>9950.0320908122667</v>
          </cell>
          <cell r="AB402">
            <v>1</v>
          </cell>
          <cell r="AC402">
            <v>1.2500360584498095E-4</v>
          </cell>
          <cell r="AD402">
            <v>9950.0320908122667</v>
          </cell>
          <cell r="AE402">
            <v>1</v>
          </cell>
          <cell r="AF402">
            <v>1.2500360584498095E-4</v>
          </cell>
          <cell r="AG402">
            <v>9950.0320908122667</v>
          </cell>
          <cell r="AH402">
            <v>1</v>
          </cell>
          <cell r="AI402">
            <v>1.2500360584498095E-4</v>
          </cell>
          <cell r="AJ402">
            <v>9950.0320908122667</v>
          </cell>
          <cell r="AK402">
            <v>1</v>
          </cell>
          <cell r="AL402">
            <v>1.2500360584498095E-4</v>
          </cell>
          <cell r="AM402">
            <v>9950.0320908122667</v>
          </cell>
          <cell r="AN402">
            <v>1</v>
          </cell>
          <cell r="AO402">
            <v>1.2500360584498095E-4</v>
          </cell>
          <cell r="AP402">
            <v>9950.0320908122667</v>
          </cell>
          <cell r="AQ402">
            <v>1</v>
          </cell>
          <cell r="AR402">
            <v>1.2500360584498095E-4</v>
          </cell>
          <cell r="AS402">
            <v>9950.0320908122667</v>
          </cell>
          <cell r="AT402">
            <v>1</v>
          </cell>
          <cell r="AU402">
            <v>1.2500360584498095E-4</v>
          </cell>
          <cell r="AV402">
            <v>9950.0320908122667</v>
          </cell>
        </row>
        <row r="403">
          <cell r="B403">
            <v>11</v>
          </cell>
          <cell r="C403">
            <v>1.3696678500635325E-4</v>
          </cell>
          <cell r="D403">
            <v>1</v>
          </cell>
          <cell r="E403">
            <v>1.3696678500635325E-4</v>
          </cell>
          <cell r="F403">
            <v>9948.7883009226425</v>
          </cell>
          <cell r="G403">
            <v>1</v>
          </cell>
          <cell r="H403">
            <v>1.3696678500635325E-4</v>
          </cell>
          <cell r="I403">
            <v>9948.7883009226425</v>
          </cell>
          <cell r="J403">
            <v>1</v>
          </cell>
          <cell r="K403">
            <v>1.3696678500635325E-4</v>
          </cell>
          <cell r="L403">
            <v>9948.7883009226425</v>
          </cell>
          <cell r="M403">
            <v>1</v>
          </cell>
          <cell r="N403">
            <v>1.3696678500635325E-4</v>
          </cell>
          <cell r="O403">
            <v>9948.7883009226425</v>
          </cell>
          <cell r="P403">
            <v>1</v>
          </cell>
          <cell r="Q403">
            <v>1.3696678500635325E-4</v>
          </cell>
          <cell r="R403">
            <v>9948.7883009226425</v>
          </cell>
          <cell r="S403">
            <v>1</v>
          </cell>
          <cell r="T403">
            <v>1.3696678500635325E-4</v>
          </cell>
          <cell r="U403">
            <v>9948.7883009226425</v>
          </cell>
          <cell r="V403">
            <v>1</v>
          </cell>
          <cell r="W403">
            <v>1.3696678500635325E-4</v>
          </cell>
          <cell r="X403">
            <v>9948.7883009226425</v>
          </cell>
          <cell r="Y403">
            <v>1</v>
          </cell>
          <cell r="Z403">
            <v>1.3696678500635325E-4</v>
          </cell>
          <cell r="AA403">
            <v>9948.7883009226425</v>
          </cell>
          <cell r="AB403">
            <v>1</v>
          </cell>
          <cell r="AC403">
            <v>1.3696678500635325E-4</v>
          </cell>
          <cell r="AD403">
            <v>9948.7883009226425</v>
          </cell>
          <cell r="AE403">
            <v>1</v>
          </cell>
          <cell r="AF403">
            <v>1.3696678500635325E-4</v>
          </cell>
          <cell r="AG403">
            <v>9948.7883009226425</v>
          </cell>
          <cell r="AH403">
            <v>1</v>
          </cell>
          <cell r="AI403">
            <v>1.3696678500635325E-4</v>
          </cell>
          <cell r="AJ403">
            <v>9948.7883009226425</v>
          </cell>
          <cell r="AK403">
            <v>1</v>
          </cell>
          <cell r="AL403">
            <v>1.3696678500635325E-4</v>
          </cell>
          <cell r="AM403">
            <v>9948.7883009226425</v>
          </cell>
          <cell r="AN403">
            <v>1</v>
          </cell>
          <cell r="AO403">
            <v>1.3696678500635325E-4</v>
          </cell>
          <cell r="AP403">
            <v>9948.7883009226425</v>
          </cell>
          <cell r="AQ403">
            <v>1</v>
          </cell>
          <cell r="AR403">
            <v>1.3696678500635325E-4</v>
          </cell>
          <cell r="AS403">
            <v>9948.7883009226425</v>
          </cell>
          <cell r="AT403">
            <v>1</v>
          </cell>
          <cell r="AU403">
            <v>1.3696678500635325E-4</v>
          </cell>
          <cell r="AV403">
            <v>9948.7883009226425</v>
          </cell>
        </row>
        <row r="404">
          <cell r="B404">
            <v>12</v>
          </cell>
          <cell r="C404">
            <v>1.4521640584498093E-4</v>
          </cell>
          <cell r="D404">
            <v>1</v>
          </cell>
          <cell r="E404">
            <v>1.4521640584498093E-4</v>
          </cell>
          <cell r="F404">
            <v>9947.4256473743571</v>
          </cell>
          <cell r="G404">
            <v>1</v>
          </cell>
          <cell r="H404">
            <v>1.4521640584498093E-4</v>
          </cell>
          <cell r="I404">
            <v>9947.4256473743571</v>
          </cell>
          <cell r="J404">
            <v>1</v>
          </cell>
          <cell r="K404">
            <v>1.4521640584498093E-4</v>
          </cell>
          <cell r="L404">
            <v>9947.4256473743571</v>
          </cell>
          <cell r="M404">
            <v>1</v>
          </cell>
          <cell r="N404">
            <v>1.4521640584498093E-4</v>
          </cell>
          <cell r="O404">
            <v>9947.4256473743571</v>
          </cell>
          <cell r="P404">
            <v>1</v>
          </cell>
          <cell r="Q404">
            <v>1.4521640584498093E-4</v>
          </cell>
          <cell r="R404">
            <v>9947.4256473743571</v>
          </cell>
          <cell r="S404">
            <v>1</v>
          </cell>
          <cell r="T404">
            <v>1.4521640584498093E-4</v>
          </cell>
          <cell r="U404">
            <v>9947.4256473743571</v>
          </cell>
          <cell r="V404">
            <v>1</v>
          </cell>
          <cell r="W404">
            <v>1.4521640584498093E-4</v>
          </cell>
          <cell r="X404">
            <v>9947.4256473743571</v>
          </cell>
          <cell r="Y404">
            <v>1</v>
          </cell>
          <cell r="Z404">
            <v>1.4521640584498093E-4</v>
          </cell>
          <cell r="AA404">
            <v>9947.4256473743571</v>
          </cell>
          <cell r="AB404">
            <v>1</v>
          </cell>
          <cell r="AC404">
            <v>1.4521640584498093E-4</v>
          </cell>
          <cell r="AD404">
            <v>9947.4256473743571</v>
          </cell>
          <cell r="AE404">
            <v>1</v>
          </cell>
          <cell r="AF404">
            <v>1.4521640584498093E-4</v>
          </cell>
          <cell r="AG404">
            <v>9947.4256473743571</v>
          </cell>
          <cell r="AH404">
            <v>1</v>
          </cell>
          <cell r="AI404">
            <v>1.4521640584498093E-4</v>
          </cell>
          <cell r="AJ404">
            <v>9947.4256473743571</v>
          </cell>
          <cell r="AK404">
            <v>1</v>
          </cell>
          <cell r="AL404">
            <v>1.4521640584498093E-4</v>
          </cell>
          <cell r="AM404">
            <v>9947.4256473743571</v>
          </cell>
          <cell r="AN404">
            <v>1</v>
          </cell>
          <cell r="AO404">
            <v>1.4521640584498093E-4</v>
          </cell>
          <cell r="AP404">
            <v>9947.4256473743571</v>
          </cell>
          <cell r="AQ404">
            <v>1</v>
          </cell>
          <cell r="AR404">
            <v>1.4521640584498093E-4</v>
          </cell>
          <cell r="AS404">
            <v>9947.4256473743571</v>
          </cell>
          <cell r="AT404">
            <v>1</v>
          </cell>
          <cell r="AU404">
            <v>1.4521640584498093E-4</v>
          </cell>
          <cell r="AV404">
            <v>9947.4256473743571</v>
          </cell>
        </row>
        <row r="405">
          <cell r="B405">
            <v>13</v>
          </cell>
          <cell r="C405">
            <v>1.6118866836086404E-4</v>
          </cell>
          <cell r="D405">
            <v>1</v>
          </cell>
          <cell r="E405">
            <v>1.6118866836086404E-4</v>
          </cell>
          <cell r="F405">
            <v>9945.9811179744356</v>
          </cell>
          <cell r="G405">
            <v>1</v>
          </cell>
          <cell r="H405">
            <v>1.6118866836086404E-4</v>
          </cell>
          <cell r="I405">
            <v>9945.9811179744356</v>
          </cell>
          <cell r="J405">
            <v>1</v>
          </cell>
          <cell r="K405">
            <v>1.6118866836086404E-4</v>
          </cell>
          <cell r="L405">
            <v>9945.9811179744356</v>
          </cell>
          <cell r="M405">
            <v>1</v>
          </cell>
          <cell r="N405">
            <v>1.6118866836086404E-4</v>
          </cell>
          <cell r="O405">
            <v>9945.9811179744356</v>
          </cell>
          <cell r="P405">
            <v>1</v>
          </cell>
          <cell r="Q405">
            <v>1.6118866836086404E-4</v>
          </cell>
          <cell r="R405">
            <v>9945.9811179744356</v>
          </cell>
          <cell r="S405">
            <v>1</v>
          </cell>
          <cell r="T405">
            <v>1.6118866836086404E-4</v>
          </cell>
          <cell r="U405">
            <v>9945.9811179744356</v>
          </cell>
          <cell r="V405">
            <v>1</v>
          </cell>
          <cell r="W405">
            <v>1.6118866836086404E-4</v>
          </cell>
          <cell r="X405">
            <v>9945.9811179744356</v>
          </cell>
          <cell r="Y405">
            <v>1</v>
          </cell>
          <cell r="Z405">
            <v>1.6118866836086404E-4</v>
          </cell>
          <cell r="AA405">
            <v>9945.9811179744356</v>
          </cell>
          <cell r="AB405">
            <v>1</v>
          </cell>
          <cell r="AC405">
            <v>1.6118866836086404E-4</v>
          </cell>
          <cell r="AD405">
            <v>9945.9811179744356</v>
          </cell>
          <cell r="AE405">
            <v>1</v>
          </cell>
          <cell r="AF405">
            <v>1.6118866836086404E-4</v>
          </cell>
          <cell r="AG405">
            <v>9945.9811179744356</v>
          </cell>
          <cell r="AH405">
            <v>1</v>
          </cell>
          <cell r="AI405">
            <v>1.6118866836086404E-4</v>
          </cell>
          <cell r="AJ405">
            <v>9945.9811179744356</v>
          </cell>
          <cell r="AK405">
            <v>1</v>
          </cell>
          <cell r="AL405">
            <v>1.6118866836086404E-4</v>
          </cell>
          <cell r="AM405">
            <v>9945.9811179744356</v>
          </cell>
          <cell r="AN405">
            <v>1</v>
          </cell>
          <cell r="AO405">
            <v>1.6118866836086404E-4</v>
          </cell>
          <cell r="AP405">
            <v>9945.9811179744356</v>
          </cell>
          <cell r="AQ405">
            <v>1</v>
          </cell>
          <cell r="AR405">
            <v>1.6118866836086404E-4</v>
          </cell>
          <cell r="AS405">
            <v>9945.9811179744356</v>
          </cell>
          <cell r="AT405">
            <v>1</v>
          </cell>
          <cell r="AU405">
            <v>1.6118866836086404E-4</v>
          </cell>
          <cell r="AV405">
            <v>9945.9811179744356</v>
          </cell>
        </row>
        <row r="406">
          <cell r="B406">
            <v>14</v>
          </cell>
          <cell r="C406">
            <v>1.8100057255400254E-4</v>
          </cell>
          <cell r="D406">
            <v>1</v>
          </cell>
          <cell r="E406">
            <v>1.8100057255400254E-4</v>
          </cell>
          <cell r="F406">
            <v>9944.3779385224861</v>
          </cell>
          <cell r="G406">
            <v>1</v>
          </cell>
          <cell r="H406">
            <v>1.8100057255400254E-4</v>
          </cell>
          <cell r="I406">
            <v>9944.3779385224861</v>
          </cell>
          <cell r="J406">
            <v>1</v>
          </cell>
          <cell r="K406">
            <v>1.8100057255400254E-4</v>
          </cell>
          <cell r="L406">
            <v>9944.3779385224861</v>
          </cell>
          <cell r="M406">
            <v>1</v>
          </cell>
          <cell r="N406">
            <v>1.8100057255400254E-4</v>
          </cell>
          <cell r="O406">
            <v>9944.3779385224861</v>
          </cell>
          <cell r="P406">
            <v>1</v>
          </cell>
          <cell r="Q406">
            <v>1.8100057255400254E-4</v>
          </cell>
          <cell r="R406">
            <v>9944.3779385224861</v>
          </cell>
          <cell r="S406">
            <v>1</v>
          </cell>
          <cell r="T406">
            <v>1.8100057255400254E-4</v>
          </cell>
          <cell r="U406">
            <v>9944.3779385224861</v>
          </cell>
          <cell r="V406">
            <v>1</v>
          </cell>
          <cell r="W406">
            <v>1.8100057255400254E-4</v>
          </cell>
          <cell r="X406">
            <v>9944.3779385224861</v>
          </cell>
          <cell r="Y406">
            <v>1</v>
          </cell>
          <cell r="Z406">
            <v>1.8100057255400254E-4</v>
          </cell>
          <cell r="AA406">
            <v>9944.3779385224861</v>
          </cell>
          <cell r="AB406">
            <v>1</v>
          </cell>
          <cell r="AC406">
            <v>1.8100057255400254E-4</v>
          </cell>
          <cell r="AD406">
            <v>9944.3779385224861</v>
          </cell>
          <cell r="AE406">
            <v>1</v>
          </cell>
          <cell r="AF406">
            <v>1.8100057255400254E-4</v>
          </cell>
          <cell r="AG406">
            <v>9944.3779385224861</v>
          </cell>
          <cell r="AH406">
            <v>1</v>
          </cell>
          <cell r="AI406">
            <v>1.8100057255400254E-4</v>
          </cell>
          <cell r="AJ406">
            <v>9944.3779385224861</v>
          </cell>
          <cell r="AK406">
            <v>1</v>
          </cell>
          <cell r="AL406">
            <v>1.8100057255400254E-4</v>
          </cell>
          <cell r="AM406">
            <v>9944.3779385224861</v>
          </cell>
          <cell r="AN406">
            <v>1</v>
          </cell>
          <cell r="AO406">
            <v>1.8100057255400254E-4</v>
          </cell>
          <cell r="AP406">
            <v>9944.3779385224861</v>
          </cell>
          <cell r="AQ406">
            <v>1</v>
          </cell>
          <cell r="AR406">
            <v>1.8100057255400254E-4</v>
          </cell>
          <cell r="AS406">
            <v>9944.3779385224861</v>
          </cell>
          <cell r="AT406">
            <v>1</v>
          </cell>
          <cell r="AU406">
            <v>1.8100057255400254E-4</v>
          </cell>
          <cell r="AV406">
            <v>9944.3779385224861</v>
          </cell>
        </row>
        <row r="407">
          <cell r="B407">
            <v>15</v>
          </cell>
          <cell r="C407">
            <v>2.1694796289707752E-4</v>
          </cell>
          <cell r="D407">
            <v>1</v>
          </cell>
          <cell r="E407">
            <v>2.1694796289707752E-4</v>
          </cell>
          <cell r="F407">
            <v>9942.5780004219196</v>
          </cell>
          <cell r="G407">
            <v>1</v>
          </cell>
          <cell r="H407">
            <v>2.1694796289707752E-4</v>
          </cell>
          <cell r="I407">
            <v>9942.5780004219196</v>
          </cell>
          <cell r="J407">
            <v>1</v>
          </cell>
          <cell r="K407">
            <v>2.1694796289707752E-4</v>
          </cell>
          <cell r="L407">
            <v>9942.5780004219196</v>
          </cell>
          <cell r="M407">
            <v>1</v>
          </cell>
          <cell r="N407">
            <v>2.1694796289707752E-4</v>
          </cell>
          <cell r="O407">
            <v>9942.5780004219196</v>
          </cell>
          <cell r="P407">
            <v>1</v>
          </cell>
          <cell r="Q407">
            <v>2.1694796289707752E-4</v>
          </cell>
          <cell r="R407">
            <v>9942.5780004219196</v>
          </cell>
          <cell r="S407">
            <v>1</v>
          </cell>
          <cell r="T407">
            <v>2.1694796289707752E-4</v>
          </cell>
          <cell r="U407">
            <v>9942.5780004219196</v>
          </cell>
          <cell r="V407">
            <v>1</v>
          </cell>
          <cell r="W407">
            <v>2.1694796289707752E-4</v>
          </cell>
          <cell r="X407">
            <v>9942.5780004219196</v>
          </cell>
          <cell r="Y407">
            <v>1</v>
          </cell>
          <cell r="Z407">
            <v>2.1694796289707752E-4</v>
          </cell>
          <cell r="AA407">
            <v>9942.5780004219196</v>
          </cell>
          <cell r="AB407">
            <v>1</v>
          </cell>
          <cell r="AC407">
            <v>2.1694796289707752E-4</v>
          </cell>
          <cell r="AD407">
            <v>9942.5780004219196</v>
          </cell>
          <cell r="AE407">
            <v>1</v>
          </cell>
          <cell r="AF407">
            <v>2.1694796289707752E-4</v>
          </cell>
          <cell r="AG407">
            <v>9942.5780004219196</v>
          </cell>
          <cell r="AH407">
            <v>1</v>
          </cell>
          <cell r="AI407">
            <v>2.1694796289707752E-4</v>
          </cell>
          <cell r="AJ407">
            <v>9942.5780004219196</v>
          </cell>
          <cell r="AK407">
            <v>1</v>
          </cell>
          <cell r="AL407">
            <v>2.1694796289707752E-4</v>
          </cell>
          <cell r="AM407">
            <v>9942.5780004219196</v>
          </cell>
          <cell r="AN407">
            <v>1</v>
          </cell>
          <cell r="AO407">
            <v>2.1694796289707752E-4</v>
          </cell>
          <cell r="AP407">
            <v>9942.5780004219196</v>
          </cell>
          <cell r="AQ407">
            <v>1</v>
          </cell>
          <cell r="AR407">
            <v>2.1694796289707752E-4</v>
          </cell>
          <cell r="AS407">
            <v>9942.5780004219196</v>
          </cell>
          <cell r="AT407">
            <v>1</v>
          </cell>
          <cell r="AU407">
            <v>2.1694796289707752E-4</v>
          </cell>
          <cell r="AV407">
            <v>9942.5780004219196</v>
          </cell>
        </row>
        <row r="408">
          <cell r="B408">
            <v>16</v>
          </cell>
          <cell r="C408">
            <v>2.6258807827191869E-4</v>
          </cell>
          <cell r="D408">
            <v>1</v>
          </cell>
          <cell r="E408">
            <v>2.6258807827191869E-4</v>
          </cell>
          <cell r="F408">
            <v>9940.4209783787828</v>
          </cell>
          <cell r="G408">
            <v>1</v>
          </cell>
          <cell r="H408">
            <v>2.6258807827191869E-4</v>
          </cell>
          <cell r="I408">
            <v>9940.4209783787828</v>
          </cell>
          <cell r="J408">
            <v>1</v>
          </cell>
          <cell r="K408">
            <v>2.6258807827191869E-4</v>
          </cell>
          <cell r="L408">
            <v>9940.4209783787828</v>
          </cell>
          <cell r="M408">
            <v>1</v>
          </cell>
          <cell r="N408">
            <v>2.6258807827191869E-4</v>
          </cell>
          <cell r="O408">
            <v>9940.4209783787828</v>
          </cell>
          <cell r="P408">
            <v>1</v>
          </cell>
          <cell r="Q408">
            <v>2.6258807827191869E-4</v>
          </cell>
          <cell r="R408">
            <v>9940.4209783787828</v>
          </cell>
          <cell r="S408">
            <v>1</v>
          </cell>
          <cell r="T408">
            <v>2.6258807827191869E-4</v>
          </cell>
          <cell r="U408">
            <v>9940.4209783787828</v>
          </cell>
          <cell r="V408">
            <v>1</v>
          </cell>
          <cell r="W408">
            <v>2.6258807827191869E-4</v>
          </cell>
          <cell r="X408">
            <v>9940.4209783787828</v>
          </cell>
          <cell r="Y408">
            <v>1</v>
          </cell>
          <cell r="Z408">
            <v>2.6258807827191869E-4</v>
          </cell>
          <cell r="AA408">
            <v>9940.4209783787828</v>
          </cell>
          <cell r="AB408">
            <v>1</v>
          </cell>
          <cell r="AC408">
            <v>2.6258807827191869E-4</v>
          </cell>
          <cell r="AD408">
            <v>9940.4209783787828</v>
          </cell>
          <cell r="AE408">
            <v>1</v>
          </cell>
          <cell r="AF408">
            <v>2.6258807827191869E-4</v>
          </cell>
          <cell r="AG408">
            <v>9940.4209783787828</v>
          </cell>
          <cell r="AH408">
            <v>1</v>
          </cell>
          <cell r="AI408">
            <v>2.6258807827191869E-4</v>
          </cell>
          <cell r="AJ408">
            <v>9940.4209783787828</v>
          </cell>
          <cell r="AK408">
            <v>1</v>
          </cell>
          <cell r="AL408">
            <v>2.6258807827191869E-4</v>
          </cell>
          <cell r="AM408">
            <v>9940.4209783787828</v>
          </cell>
          <cell r="AN408">
            <v>1</v>
          </cell>
          <cell r="AO408">
            <v>2.6258807827191869E-4</v>
          </cell>
          <cell r="AP408">
            <v>9940.4209783787828</v>
          </cell>
          <cell r="AQ408">
            <v>1</v>
          </cell>
          <cell r="AR408">
            <v>2.6258807827191869E-4</v>
          </cell>
          <cell r="AS408">
            <v>9940.4209783787828</v>
          </cell>
          <cell r="AT408">
            <v>1</v>
          </cell>
          <cell r="AU408">
            <v>2.6258807827191869E-4</v>
          </cell>
          <cell r="AV408">
            <v>9940.4209783787828</v>
          </cell>
        </row>
        <row r="409">
          <cell r="B409">
            <v>17</v>
          </cell>
          <cell r="C409">
            <v>3.1455799364675985E-4</v>
          </cell>
          <cell r="D409">
            <v>1</v>
          </cell>
          <cell r="E409">
            <v>3.1455799364675985E-4</v>
          </cell>
          <cell r="F409">
            <v>9937.8107423368565</v>
          </cell>
          <cell r="G409">
            <v>1</v>
          </cell>
          <cell r="H409">
            <v>3.1455799364675985E-4</v>
          </cell>
          <cell r="I409">
            <v>9937.8107423368565</v>
          </cell>
          <cell r="J409">
            <v>1</v>
          </cell>
          <cell r="K409">
            <v>3.1455799364675985E-4</v>
          </cell>
          <cell r="L409">
            <v>9937.8107423368565</v>
          </cell>
          <cell r="M409">
            <v>1</v>
          </cell>
          <cell r="N409">
            <v>3.1455799364675985E-4</v>
          </cell>
          <cell r="O409">
            <v>9937.8107423368565</v>
          </cell>
          <cell r="P409">
            <v>1</v>
          </cell>
          <cell r="Q409">
            <v>3.1455799364675985E-4</v>
          </cell>
          <cell r="R409">
            <v>9937.8107423368565</v>
          </cell>
          <cell r="S409">
            <v>1</v>
          </cell>
          <cell r="T409">
            <v>3.1455799364675985E-4</v>
          </cell>
          <cell r="U409">
            <v>9937.8107423368565</v>
          </cell>
          <cell r="V409">
            <v>1</v>
          </cell>
          <cell r="W409">
            <v>3.1455799364675985E-4</v>
          </cell>
          <cell r="X409">
            <v>9937.8107423368565</v>
          </cell>
          <cell r="Y409">
            <v>1</v>
          </cell>
          <cell r="Z409">
            <v>3.1455799364675985E-4</v>
          </cell>
          <cell r="AA409">
            <v>9937.8107423368565</v>
          </cell>
          <cell r="AB409">
            <v>1</v>
          </cell>
          <cell r="AC409">
            <v>3.1455799364675985E-4</v>
          </cell>
          <cell r="AD409">
            <v>9937.8107423368565</v>
          </cell>
          <cell r="AE409">
            <v>1</v>
          </cell>
          <cell r="AF409">
            <v>3.1455799364675985E-4</v>
          </cell>
          <cell r="AG409">
            <v>9937.8107423368565</v>
          </cell>
          <cell r="AH409">
            <v>1</v>
          </cell>
          <cell r="AI409">
            <v>3.1455799364675985E-4</v>
          </cell>
          <cell r="AJ409">
            <v>9937.8107423368565</v>
          </cell>
          <cell r="AK409">
            <v>1</v>
          </cell>
          <cell r="AL409">
            <v>3.1455799364675985E-4</v>
          </cell>
          <cell r="AM409">
            <v>9937.8107423368565</v>
          </cell>
          <cell r="AN409">
            <v>1</v>
          </cell>
          <cell r="AO409">
            <v>3.1455799364675985E-4</v>
          </cell>
          <cell r="AP409">
            <v>9937.8107423368565</v>
          </cell>
          <cell r="AQ409">
            <v>1</v>
          </cell>
          <cell r="AR409">
            <v>3.1455799364675985E-4</v>
          </cell>
          <cell r="AS409">
            <v>9937.8107423368565</v>
          </cell>
          <cell r="AT409">
            <v>1</v>
          </cell>
          <cell r="AU409">
            <v>3.1455799364675985E-4</v>
          </cell>
          <cell r="AV409">
            <v>9937.8107423368565</v>
          </cell>
        </row>
        <row r="410">
          <cell r="B410">
            <v>18</v>
          </cell>
          <cell r="C410">
            <v>3.7621994790343078E-4</v>
          </cell>
          <cell r="D410">
            <v>0.65</v>
          </cell>
          <cell r="E410">
            <v>2.4454296613723E-4</v>
          </cell>
          <cell r="F410">
            <v>9934.6847245285062</v>
          </cell>
          <cell r="G410">
            <v>0.96499999999999997</v>
          </cell>
          <cell r="H410">
            <v>3.6305224972681068E-4</v>
          </cell>
          <cell r="I410">
            <v>9934.6847245285062</v>
          </cell>
          <cell r="J410">
            <v>0.9</v>
          </cell>
          <cell r="K410">
            <v>3.3859795311308769E-4</v>
          </cell>
          <cell r="L410">
            <v>9934.6847245285062</v>
          </cell>
          <cell r="M410">
            <v>0.92500000000000004</v>
          </cell>
          <cell r="N410">
            <v>3.480034518106735E-4</v>
          </cell>
          <cell r="O410">
            <v>9934.6847245285062</v>
          </cell>
          <cell r="P410">
            <v>0.62724999999999997</v>
          </cell>
          <cell r="Q410">
            <v>2.3598396232242695E-4</v>
          </cell>
          <cell r="R410">
            <v>9934.6847245285062</v>
          </cell>
          <cell r="S410">
            <v>0.58500000000000008</v>
          </cell>
          <cell r="T410">
            <v>2.2008866952350704E-4</v>
          </cell>
          <cell r="U410">
            <v>9934.6847245285062</v>
          </cell>
          <cell r="V410">
            <v>0.60125000000000006</v>
          </cell>
          <cell r="W410">
            <v>2.2620224367693779E-4</v>
          </cell>
          <cell r="X410">
            <v>9934.6847245285062</v>
          </cell>
          <cell r="Y410">
            <v>0.86849999999999994</v>
          </cell>
          <cell r="Z410">
            <v>3.2674702475412963E-4</v>
          </cell>
          <cell r="AA410">
            <v>9934.6847245285062</v>
          </cell>
          <cell r="AB410">
            <v>0.892625</v>
          </cell>
          <cell r="AC410">
            <v>3.3582333099729989E-4</v>
          </cell>
          <cell r="AD410">
            <v>9934.6847245285062</v>
          </cell>
          <cell r="AE410">
            <v>0.83250000000000002</v>
          </cell>
          <cell r="AF410">
            <v>3.1320310662960615E-4</v>
          </cell>
          <cell r="AG410">
            <v>9934.6847245285062</v>
          </cell>
          <cell r="AH410">
            <v>0.56452499999999994</v>
          </cell>
          <cell r="AI410">
            <v>2.1238556609018424E-4</v>
          </cell>
          <cell r="AJ410">
            <v>9934.6847245285062</v>
          </cell>
          <cell r="AK410">
            <v>0.58020625000000003</v>
          </cell>
          <cell r="AL410">
            <v>2.1828516514824496E-4</v>
          </cell>
          <cell r="AM410">
            <v>9934.6847245285062</v>
          </cell>
          <cell r="AN410">
            <v>0.54112500000000008</v>
          </cell>
          <cell r="AO410">
            <v>2.0358201930924401E-4</v>
          </cell>
          <cell r="AP410">
            <v>9934.6847245285062</v>
          </cell>
          <cell r="AQ410">
            <v>0.80336249999999998</v>
          </cell>
          <cell r="AR410">
            <v>3.0224099789756992E-4</v>
          </cell>
          <cell r="AS410">
            <v>9934.6847245285062</v>
          </cell>
          <cell r="AT410">
            <v>0.52218562499999999</v>
          </cell>
          <cell r="AU410">
            <v>1.9645664863342043E-4</v>
          </cell>
          <cell r="AV410">
            <v>9934.6847245285062</v>
          </cell>
        </row>
        <row r="411">
          <cell r="B411">
            <v>19</v>
          </cell>
          <cell r="C411">
            <v>4.8150844249644586E-4</v>
          </cell>
          <cell r="D411">
            <v>0.65343137254901962</v>
          </cell>
          <cell r="E411">
            <v>3.1463272247439332E-4</v>
          </cell>
          <cell r="F411">
            <v>9932.2552672583315</v>
          </cell>
          <cell r="G411">
            <v>0.96499999999999997</v>
          </cell>
          <cell r="H411">
            <v>4.6465564700907025E-4</v>
          </cell>
          <cell r="I411">
            <v>9931.0779148889396</v>
          </cell>
          <cell r="J411">
            <v>0.9</v>
          </cell>
          <cell r="K411">
            <v>4.3335759824680126E-4</v>
          </cell>
          <cell r="L411">
            <v>9931.3208606159569</v>
          </cell>
          <cell r="M411">
            <v>0.92500000000000004</v>
          </cell>
          <cell r="N411">
            <v>4.4539530930921243E-4</v>
          </cell>
          <cell r="O411">
            <v>9931.2274199517196</v>
          </cell>
          <cell r="P411">
            <v>0.63056127450980393</v>
          </cell>
          <cell r="Q411">
            <v>3.0362057718778953E-4</v>
          </cell>
          <cell r="R411">
            <v>9932.3402982627886</v>
          </cell>
          <cell r="S411">
            <v>0.58808823529411769</v>
          </cell>
          <cell r="T411">
            <v>2.8316945022695397E-4</v>
          </cell>
          <cell r="U411">
            <v>9932.4982129853488</v>
          </cell>
          <cell r="V411">
            <v>0.6044240196078432</v>
          </cell>
          <cell r="W411">
            <v>2.9103526828881383E-4</v>
          </cell>
          <cell r="X411">
            <v>9932.437476553594</v>
          </cell>
          <cell r="Y411">
            <v>0.86849999999999994</v>
          </cell>
          <cell r="Z411">
            <v>4.1819008230816319E-4</v>
          </cell>
          <cell r="AA411">
            <v>9931.4385958528965</v>
          </cell>
          <cell r="AB411">
            <v>0.892625</v>
          </cell>
          <cell r="AC411">
            <v>4.2980647348339E-4</v>
          </cell>
          <cell r="AD411">
            <v>9931.3484256119064</v>
          </cell>
          <cell r="AE411">
            <v>0.83250000000000002</v>
          </cell>
          <cell r="AF411">
            <v>4.0085577837829117E-4</v>
          </cell>
          <cell r="AG411">
            <v>9931.5731504093983</v>
          </cell>
          <cell r="AH411">
            <v>0.5675051470588236</v>
          </cell>
          <cell r="AI411">
            <v>2.7325851946901063E-4</v>
          </cell>
          <cell r="AJ411">
            <v>9932.5747408893603</v>
          </cell>
          <cell r="AK411">
            <v>0.58326917892156871</v>
          </cell>
          <cell r="AL411">
            <v>2.8084903389870536E-4</v>
          </cell>
          <cell r="AM411">
            <v>9932.5161302327178</v>
          </cell>
          <cell r="AN411">
            <v>0.54398161764705888</v>
          </cell>
          <cell r="AO411">
            <v>2.6193174145993243E-4</v>
          </cell>
          <cell r="AP411">
            <v>9932.662201351086</v>
          </cell>
          <cell r="AQ411">
            <v>0.80336249999999998</v>
          </cell>
          <cell r="AR411">
            <v>3.8682582613505098E-4</v>
          </cell>
          <cell r="AS411">
            <v>9931.6820555035665</v>
          </cell>
          <cell r="AT411">
            <v>0.52494226102941188</v>
          </cell>
          <cell r="AU411">
            <v>2.5276413050883485E-4</v>
          </cell>
          <cell r="AV411">
            <v>9932.7329896622959</v>
          </cell>
        </row>
        <row r="412">
          <cell r="B412">
            <v>20</v>
          </cell>
          <cell r="C412">
            <v>5.8518247091338886E-4</v>
          </cell>
          <cell r="D412">
            <v>0.65686274509803921</v>
          </cell>
          <cell r="E412">
            <v>3.8438456422742209E-4</v>
          </cell>
          <cell r="F412">
            <v>9929.1302547432842</v>
          </cell>
          <cell r="G412">
            <v>0.96499999999999997</v>
          </cell>
          <cell r="H412">
            <v>5.6470108443142022E-4</v>
          </cell>
          <cell r="I412">
            <v>9926.4633834549004</v>
          </cell>
          <cell r="J412">
            <v>0.9</v>
          </cell>
          <cell r="K412">
            <v>5.2666422382205002E-4</v>
          </cell>
          <cell r="L412">
            <v>9927.0170472603822</v>
          </cell>
          <cell r="M412">
            <v>0.92500000000000004</v>
          </cell>
          <cell r="N412">
            <v>5.412937855948847E-4</v>
          </cell>
          <cell r="O412">
            <v>9926.8040978431909</v>
          </cell>
          <cell r="P412">
            <v>0.63387254901960777</v>
          </cell>
          <cell r="Q412">
            <v>3.7093110447946226E-4</v>
          </cell>
          <cell r="R412">
            <v>9929.3246353686045</v>
          </cell>
          <cell r="S412">
            <v>0.5911764705882353</v>
          </cell>
          <cell r="T412">
            <v>3.4594610780467987E-4</v>
          </cell>
          <cell r="U412">
            <v>9929.6856329269976</v>
          </cell>
          <cell r="V412">
            <v>0.60759803921568634</v>
          </cell>
          <cell r="W412">
            <v>3.5555572191036549E-4</v>
          </cell>
          <cell r="X412">
            <v>9929.5467869478434</v>
          </cell>
          <cell r="Y412">
            <v>0.86849999999999994</v>
          </cell>
          <cell r="Z412">
            <v>5.0823097598827818E-4</v>
          </cell>
          <cell r="AA412">
            <v>9927.2853667290583</v>
          </cell>
          <cell r="AB412">
            <v>0.892625</v>
          </cell>
          <cell r="AC412">
            <v>5.2234850309906377E-4</v>
          </cell>
          <cell r="AD412">
            <v>9927.0798677681596</v>
          </cell>
          <cell r="AE412">
            <v>0.83250000000000002</v>
          </cell>
          <cell r="AF412">
            <v>4.8716440703539622E-4</v>
          </cell>
          <cell r="AG412">
            <v>9927.5920219236687</v>
          </cell>
          <cell r="AH412">
            <v>0.57048529411764703</v>
          </cell>
          <cell r="AI412">
            <v>3.3383799403151608E-4</v>
          </cell>
          <cell r="AJ412">
            <v>9929.8605802211496</v>
          </cell>
          <cell r="AK412">
            <v>0.58633210784313716</v>
          </cell>
          <cell r="AL412">
            <v>3.4311127164350262E-4</v>
          </cell>
          <cell r="AM412">
            <v>9929.726592673358</v>
          </cell>
          <cell r="AN412">
            <v>0.54683823529411768</v>
          </cell>
          <cell r="AO412">
            <v>3.2000014971932892E-4</v>
          </cell>
          <cell r="AP412">
            <v>9930.060521843352</v>
          </cell>
          <cell r="AQ412">
            <v>0.80336249999999998</v>
          </cell>
          <cell r="AR412">
            <v>4.7011365278915734E-4</v>
          </cell>
          <cell r="AS412">
            <v>9927.8402243875353</v>
          </cell>
          <cell r="AT412">
            <v>0.52769889705882356</v>
          </cell>
          <cell r="AU412">
            <v>3.0880014447915241E-4</v>
          </cell>
          <cell r="AV412">
            <v>9930.2223510445874</v>
          </cell>
        </row>
        <row r="413">
          <cell r="B413">
            <v>21</v>
          </cell>
          <cell r="C413">
            <v>6.9942227521336338E-4</v>
          </cell>
          <cell r="D413">
            <v>0.66029411764705881</v>
          </cell>
          <cell r="E413">
            <v>4.6182441407470611E-4</v>
          </cell>
          <cell r="F413">
            <v>9925.313650337157</v>
          </cell>
          <cell r="G413">
            <v>0.96499999999999997</v>
          </cell>
          <cell r="H413">
            <v>6.7494249558089565E-4</v>
          </cell>
          <cell r="I413">
            <v>9920.8578988176941</v>
          </cell>
          <cell r="J413">
            <v>0.9</v>
          </cell>
          <cell r="K413">
            <v>6.2948004769202706E-4</v>
          </cell>
          <cell r="L413">
            <v>9921.7888425323181</v>
          </cell>
          <cell r="M413">
            <v>0.92500000000000004</v>
          </cell>
          <cell r="N413">
            <v>6.4696560457236114E-4</v>
          </cell>
          <cell r="O413">
            <v>9921.4307804742111</v>
          </cell>
          <cell r="P413">
            <v>0.63718382352941172</v>
          </cell>
          <cell r="Q413">
            <v>4.456605595820914E-4</v>
          </cell>
          <cell r="R413">
            <v>9925.6415400148726</v>
          </cell>
          <cell r="S413">
            <v>0.59426470588235292</v>
          </cell>
          <cell r="T413">
            <v>4.1564197266723551E-4</v>
          </cell>
          <cell r="U413">
            <v>9926.250496830562</v>
          </cell>
          <cell r="V413">
            <v>0.61077205882352947</v>
          </cell>
          <cell r="W413">
            <v>4.271875830191032E-4</v>
          </cell>
          <cell r="X413">
            <v>9926.0162797717676</v>
          </cell>
          <cell r="Y413">
            <v>0.86849999999999994</v>
          </cell>
          <cell r="Z413">
            <v>6.0744824602280609E-4</v>
          </cell>
          <cell r="AA413">
            <v>9922.240012798211</v>
          </cell>
          <cell r="AB413">
            <v>0.892625</v>
          </cell>
          <cell r="AC413">
            <v>6.2432180841232845E-4</v>
          </cell>
          <cell r="AD413">
            <v>9921.8944724590856</v>
          </cell>
          <cell r="AE413">
            <v>0.83250000000000002</v>
          </cell>
          <cell r="AF413">
            <v>5.8226904411512502E-4</v>
          </cell>
          <cell r="AG413">
            <v>9922.7556524430183</v>
          </cell>
          <cell r="AH413">
            <v>0.57346544117647058</v>
          </cell>
          <cell r="AI413">
            <v>4.0109450362388224E-4</v>
          </cell>
          <cell r="AJ413">
            <v>9926.5456154840358</v>
          </cell>
          <cell r="AK413">
            <v>0.58939503676470584</v>
          </cell>
          <cell r="AL413">
            <v>4.1223601761343449E-4</v>
          </cell>
          <cell r="AM413">
            <v>9926.3195915550732</v>
          </cell>
          <cell r="AN413">
            <v>0.54969485294117648</v>
          </cell>
          <cell r="AO413">
            <v>3.8446882471719287E-4</v>
          </cell>
          <cell r="AP413">
            <v>9926.8829009896399</v>
          </cell>
          <cell r="AQ413">
            <v>0.80336249999999998</v>
          </cell>
          <cell r="AR413">
            <v>5.6188962757109566E-4</v>
          </cell>
          <cell r="AS413">
            <v>9923.1730111553406</v>
          </cell>
          <cell r="AT413">
            <v>0.53045553308823534</v>
          </cell>
          <cell r="AU413">
            <v>3.7101241585209114E-4</v>
          </cell>
          <cell r="AV413">
            <v>9927.1558969478738</v>
          </cell>
        </row>
        <row r="414">
          <cell r="B414">
            <v>22</v>
          </cell>
          <cell r="C414">
            <v>8.0584423662664266E-4</v>
          </cell>
          <cell r="D414">
            <v>0.6637254901960784</v>
          </cell>
          <cell r="E414">
            <v>5.3485936097670301E-4</v>
          </cell>
          <cell r="F414">
            <v>9920.7298981760814</v>
          </cell>
          <cell r="G414">
            <v>0.96499999999999997</v>
          </cell>
          <cell r="H414">
            <v>7.7763968834471012E-4</v>
          </cell>
          <cell r="I414">
            <v>9914.161890229163</v>
          </cell>
          <cell r="J414">
            <v>0.9</v>
          </cell>
          <cell r="K414">
            <v>7.2525981296397838E-4</v>
          </cell>
          <cell r="L414">
            <v>9915.5432744185309</v>
          </cell>
          <cell r="M414">
            <v>0.92500000000000004</v>
          </cell>
          <cell r="N414">
            <v>7.4540591887964445E-4</v>
          </cell>
          <cell r="O414">
            <v>9915.0119560110998</v>
          </cell>
          <cell r="P414">
            <v>0.64049509803921567</v>
          </cell>
          <cell r="Q414">
            <v>5.1613928334251838E-4</v>
          </cell>
          <cell r="R414">
            <v>9921.2180730519394</v>
          </cell>
          <cell r="S414">
            <v>0.59735294117647053</v>
          </cell>
          <cell r="T414">
            <v>4.8137342487903267E-4</v>
          </cell>
          <cell r="U414">
            <v>9922.1247304928711</v>
          </cell>
          <cell r="V414">
            <v>0.6139460784313725</v>
          </cell>
          <cell r="W414">
            <v>4.947449089034502E-4</v>
          </cell>
          <cell r="X414">
            <v>9921.7760088682044</v>
          </cell>
          <cell r="Y414">
            <v>0.86849999999999994</v>
          </cell>
          <cell r="Z414">
            <v>6.9987571951023913E-4</v>
          </cell>
          <cell r="AA414">
            <v>9916.2127655058193</v>
          </cell>
          <cell r="AB414">
            <v>0.892625</v>
          </cell>
          <cell r="AC414">
            <v>7.1931671171885693E-4</v>
          </cell>
          <cell r="AD414">
            <v>9915.7000173591641</v>
          </cell>
          <cell r="AE414">
            <v>0.83250000000000002</v>
          </cell>
          <cell r="AF414">
            <v>6.7086532699168003E-4</v>
          </cell>
          <cell r="AG414">
            <v>9916.9779389942814</v>
          </cell>
          <cell r="AH414">
            <v>0.57644558823529413</v>
          </cell>
          <cell r="AI414">
            <v>4.6452535500826657E-4</v>
          </cell>
          <cell r="AJ414">
            <v>9922.564132597694</v>
          </cell>
          <cell r="AK414">
            <v>0.59245796568627451</v>
          </cell>
          <cell r="AL414">
            <v>4.7742883709182951E-4</v>
          </cell>
          <cell r="AM414">
            <v>9922.2276050970922</v>
          </cell>
          <cell r="AN414">
            <v>0.55255147058823528</v>
          </cell>
          <cell r="AO414">
            <v>4.4527041801310525E-4</v>
          </cell>
          <cell r="AP414">
            <v>9923.0663239875903</v>
          </cell>
          <cell r="AQ414">
            <v>0.80336249999999998</v>
          </cell>
          <cell r="AR414">
            <v>6.4738504054697116E-4</v>
          </cell>
          <cell r="AS414">
            <v>9917.5972831677791</v>
          </cell>
          <cell r="AT414">
            <v>0.53321216911764713</v>
          </cell>
          <cell r="AU414">
            <v>4.2968595338264661E-4</v>
          </cell>
          <cell r="AV414">
            <v>9923.4727988560062</v>
          </cell>
        </row>
        <row r="415">
          <cell r="B415">
            <v>23</v>
          </cell>
          <cell r="C415">
            <v>9.102958233237991E-4</v>
          </cell>
          <cell r="D415">
            <v>0.667156862745098</v>
          </cell>
          <cell r="E415">
            <v>6.0731010565867182E-4</v>
          </cell>
          <cell r="F415">
            <v>9915.4237029223204</v>
          </cell>
          <cell r="G415">
            <v>0.96499999999999997</v>
          </cell>
          <cell r="H415">
            <v>8.7843546950746611E-4</v>
          </cell>
          <cell r="I415">
            <v>9906.4522444666472</v>
          </cell>
          <cell r="J415">
            <v>0.9</v>
          </cell>
          <cell r="K415">
            <v>8.1926624099141923E-4</v>
          </cell>
          <cell r="L415">
            <v>9908.3519293578902</v>
          </cell>
          <cell r="M415">
            <v>0.92500000000000004</v>
          </cell>
          <cell r="N415">
            <v>8.4202363657451425E-4</v>
          </cell>
          <cell r="O415">
            <v>9907.6212474133263</v>
          </cell>
          <cell r="P415">
            <v>0.64380637254901951</v>
          </cell>
          <cell r="Q415">
            <v>5.8605425196061819E-4</v>
          </cell>
          <cell r="R415">
            <v>9916.0973426658293</v>
          </cell>
          <cell r="S415">
            <v>0.60044117647058826</v>
          </cell>
          <cell r="T415">
            <v>5.4657909509280467E-4</v>
          </cell>
          <cell r="U415">
            <v>9917.3484833292769</v>
          </cell>
          <cell r="V415">
            <v>0.61712009803921564</v>
          </cell>
          <cell r="W415">
            <v>5.6176184773427138E-4</v>
          </cell>
          <cell r="X415">
            <v>9916.8672607005374</v>
          </cell>
          <cell r="Y415">
            <v>0.86849999999999994</v>
          </cell>
          <cell r="Z415">
            <v>7.9059192255671949E-4</v>
          </cell>
          <cell r="AA415">
            <v>9909.2726489617435</v>
          </cell>
          <cell r="AB415">
            <v>0.892625</v>
          </cell>
          <cell r="AC415">
            <v>8.1255280929440614E-4</v>
          </cell>
          <cell r="AD415">
            <v>9908.5674886282868</v>
          </cell>
          <cell r="AE415">
            <v>0.83250000000000002</v>
          </cell>
          <cell r="AF415">
            <v>7.5782127291706275E-4</v>
          </cell>
          <cell r="AG415">
            <v>9910.3249823464685</v>
          </cell>
          <cell r="AH415">
            <v>0.57942573529411756</v>
          </cell>
          <cell r="AI415">
            <v>5.2744882676455647E-4</v>
          </cell>
          <cell r="AJ415">
            <v>9917.9548499714056</v>
          </cell>
          <cell r="AK415">
            <v>0.59552089460784308</v>
          </cell>
          <cell r="AL415">
            <v>5.421001830635719E-4</v>
          </cell>
          <cell r="AM415">
            <v>9917.4904475102303</v>
          </cell>
          <cell r="AN415">
            <v>0.5554080882352942</v>
          </cell>
          <cell r="AO415">
            <v>5.0558566296084434E-4</v>
          </cell>
          <cell r="AP415">
            <v>9918.6478760975369</v>
          </cell>
          <cell r="AQ415">
            <v>0.80336249999999998</v>
          </cell>
          <cell r="AR415">
            <v>7.312975283649655E-4</v>
          </cell>
          <cell r="AS415">
            <v>9911.1767790484864</v>
          </cell>
          <cell r="AT415">
            <v>0.5359688051470588</v>
          </cell>
          <cell r="AU415">
            <v>4.8789016475721475E-4</v>
          </cell>
          <cell r="AV415">
            <v>9919.2088219855632</v>
          </cell>
        </row>
        <row r="416">
          <cell r="B416">
            <v>24</v>
          </cell>
          <cell r="C416">
            <v>9.8810398931526377E-4</v>
          </cell>
          <cell r="D416">
            <v>0.6705882352941176</v>
          </cell>
          <cell r="E416">
            <v>6.6261091048200034E-4</v>
          </cell>
          <cell r="F416">
            <v>9909.4019659056485</v>
          </cell>
          <cell r="G416">
            <v>0.96499999999999997</v>
          </cell>
          <cell r="H416">
            <v>9.5352034968922952E-4</v>
          </cell>
          <cell r="I416">
            <v>9897.7500654381256</v>
          </cell>
          <cell r="J416">
            <v>0.9</v>
          </cell>
          <cell r="K416">
            <v>8.8929359038373743E-4</v>
          </cell>
          <cell r="L416">
            <v>9900.2343511183062</v>
          </cell>
          <cell r="M416">
            <v>0.92500000000000004</v>
          </cell>
          <cell r="N416">
            <v>9.1399619011661899E-4</v>
          </cell>
          <cell r="O416">
            <v>9899.2787961407776</v>
          </cell>
          <cell r="P416">
            <v>0.64711764705882346</v>
          </cell>
          <cell r="Q416">
            <v>6.394195286151303E-4</v>
          </cell>
          <cell r="R416">
            <v>9910.2859716553048</v>
          </cell>
          <cell r="S416">
            <v>0.60352941176470587</v>
          </cell>
          <cell r="T416">
            <v>5.9634981943380036E-4</v>
          </cell>
          <cell r="U416">
            <v>9911.9278679695381</v>
          </cell>
          <cell r="V416">
            <v>0.62029411764705877</v>
          </cell>
          <cell r="W416">
            <v>6.1291509219585036E-4</v>
          </cell>
          <cell r="X416">
            <v>9911.2963430244308</v>
          </cell>
          <cell r="Y416">
            <v>0.86849999999999994</v>
          </cell>
          <cell r="Z416">
            <v>8.5816831472030654E-4</v>
          </cell>
          <cell r="AA416">
            <v>9901.4384580470614</v>
          </cell>
          <cell r="AB416">
            <v>0.892625</v>
          </cell>
          <cell r="AC416">
            <v>8.8200632346253731E-4</v>
          </cell>
          <cell r="AD416">
            <v>9900.5162542793187</v>
          </cell>
          <cell r="AE416">
            <v>0.83250000000000002</v>
          </cell>
          <cell r="AF416">
            <v>8.2259657110495714E-4</v>
          </cell>
          <cell r="AG416">
            <v>9902.8147272533261</v>
          </cell>
          <cell r="AH416">
            <v>0.58240588235294111</v>
          </cell>
          <cell r="AI416">
            <v>5.7547757575361733E-4</v>
          </cell>
          <cell r="AJ416">
            <v>9912.7236363218835</v>
          </cell>
          <cell r="AK416">
            <v>0.59858382352941175</v>
          </cell>
          <cell r="AL416">
            <v>5.9146306396899565E-4</v>
          </cell>
          <cell r="AM416">
            <v>9912.114174123104</v>
          </cell>
          <cell r="AN416">
            <v>0.558264705882353</v>
          </cell>
          <cell r="AO416">
            <v>5.5162358297626535E-4</v>
          </cell>
          <cell r="AP416">
            <v>9913.6331499354237</v>
          </cell>
          <cell r="AQ416">
            <v>0.80336249999999998</v>
          </cell>
          <cell r="AR416">
            <v>7.9380569111628353E-4</v>
          </cell>
          <cell r="AS416">
            <v>9903.9287599667805</v>
          </cell>
          <cell r="AT416">
            <v>0.53872544117647059</v>
          </cell>
          <cell r="AU416">
            <v>5.32316757572096E-4</v>
          </cell>
          <cell r="AV416">
            <v>9914.3693375591429</v>
          </cell>
        </row>
        <row r="417">
          <cell r="B417">
            <v>25</v>
          </cell>
          <cell r="C417">
            <v>1.0678649709535951E-3</v>
          </cell>
          <cell r="D417">
            <v>0.67401960784313719</v>
          </cell>
          <cell r="E417">
            <v>7.1976192895156527E-4</v>
          </cell>
          <cell r="F417">
            <v>9902.8358880466876</v>
          </cell>
          <cell r="G417">
            <v>0.96499999999999997</v>
          </cell>
          <cell r="H417">
            <v>1.0304896969702193E-3</v>
          </cell>
          <cell r="I417">
            <v>9888.3123593345936</v>
          </cell>
          <cell r="J417">
            <v>0.9</v>
          </cell>
          <cell r="K417">
            <v>9.6107847385823561E-4</v>
          </cell>
          <cell r="L417">
            <v>9891.4301361665603</v>
          </cell>
          <cell r="M417">
            <v>0.92500000000000004</v>
          </cell>
          <cell r="N417">
            <v>9.8777509813207536E-4</v>
          </cell>
          <cell r="O417">
            <v>9890.2308930362015</v>
          </cell>
          <cell r="P417">
            <v>0.65042892156862742</v>
          </cell>
          <cell r="Q417">
            <v>6.9457026143826051E-4</v>
          </cell>
          <cell r="R417">
            <v>9903.9491412708685</v>
          </cell>
          <cell r="S417">
            <v>0.60661764705882348</v>
          </cell>
          <cell r="T417">
            <v>6.4778573605640875E-4</v>
          </cell>
          <cell r="U417">
            <v>9906.0168915752329</v>
          </cell>
          <cell r="V417">
            <v>0.62346813725490191</v>
          </cell>
          <cell r="W417">
            <v>6.6577978428019788E-4</v>
          </cell>
          <cell r="X417">
            <v>9905.2215599125648</v>
          </cell>
          <cell r="Y417">
            <v>0.86849999999999994</v>
          </cell>
          <cell r="Z417">
            <v>9.2744072727319726E-4</v>
          </cell>
          <cell r="AA417">
            <v>9892.9413572922131</v>
          </cell>
          <cell r="AB417">
            <v>0.892625</v>
          </cell>
          <cell r="AC417">
            <v>9.5320296969745276E-4</v>
          </cell>
          <cell r="AD417">
            <v>9891.7839363375006</v>
          </cell>
          <cell r="AE417">
            <v>0.83250000000000002</v>
          </cell>
          <cell r="AF417">
            <v>8.8899758831886789E-4</v>
          </cell>
          <cell r="AG417">
            <v>9894.6687058143998</v>
          </cell>
          <cell r="AH417">
            <v>0.58538602941176465</v>
          </cell>
          <cell r="AI417">
            <v>6.2511323529443438E-4</v>
          </cell>
          <cell r="AJ417">
            <v>9907.0190861545379</v>
          </cell>
          <cell r="AK417">
            <v>0.60164675245098043</v>
          </cell>
          <cell r="AL417">
            <v>6.42477491830391E-4</v>
          </cell>
          <cell r="AM417">
            <v>9906.2515247032679</v>
          </cell>
          <cell r="AN417">
            <v>0.5611213235294118</v>
          </cell>
          <cell r="AO417">
            <v>5.9920180585217812E-4</v>
          </cell>
          <cell r="AP417">
            <v>9908.1645560969446</v>
          </cell>
          <cell r="AQ417">
            <v>0.80336249999999998</v>
          </cell>
          <cell r="AR417">
            <v>8.5788267272770744E-4</v>
          </cell>
          <cell r="AS417">
            <v>9896.0669649527081</v>
          </cell>
          <cell r="AT417">
            <v>0.54148207720588237</v>
          </cell>
          <cell r="AU417">
            <v>5.7822974264735191E-4</v>
          </cell>
          <cell r="AV417">
            <v>9909.091752620001</v>
          </cell>
        </row>
        <row r="418">
          <cell r="B418">
            <v>26</v>
          </cell>
          <cell r="C418">
            <v>1.164481406567104E-3</v>
          </cell>
          <cell r="D418">
            <v>0.67745098039215679</v>
          </cell>
          <cell r="E418">
            <v>7.888790705273223E-4</v>
          </cell>
          <cell r="F418">
            <v>9895.7082037858163</v>
          </cell>
          <cell r="G418">
            <v>0.96499999999999997</v>
          </cell>
          <cell r="H418">
            <v>1.1237245573372553E-3</v>
          </cell>
          <cell r="I418">
            <v>9878.1225553278764</v>
          </cell>
          <cell r="J418">
            <v>0.9</v>
          </cell>
          <cell r="K418">
            <v>1.0480332659103936E-3</v>
          </cell>
          <cell r="L418">
            <v>9881.9236955870183</v>
          </cell>
          <cell r="M418">
            <v>0.92500000000000004</v>
          </cell>
          <cell r="N418">
            <v>1.0771453010745711E-3</v>
          </cell>
          <cell r="O418">
            <v>9880.4615692452844</v>
          </cell>
          <cell r="P418">
            <v>0.65374019607843126</v>
          </cell>
          <cell r="Q418">
            <v>7.6126830305886593E-4</v>
          </cell>
          <cell r="R418">
            <v>9897.0701527265446</v>
          </cell>
          <cell r="S418">
            <v>0.6097058823529411</v>
          </cell>
          <cell r="T418">
            <v>7.0999116347459008E-4</v>
          </cell>
          <cell r="U418">
            <v>9899.5999151317374</v>
          </cell>
          <cell r="V418">
            <v>0.62664215686274505</v>
          </cell>
          <cell r="W418">
            <v>7.2971314023777311E-4</v>
          </cell>
          <cell r="X418">
            <v>9898.6268636391596</v>
          </cell>
          <cell r="Y418">
            <v>0.86849999999999994</v>
          </cell>
          <cell r="Z418">
            <v>1.0113521016035297E-3</v>
          </cell>
          <cell r="AA418">
            <v>9883.7662405649353</v>
          </cell>
          <cell r="AB418">
            <v>0.892625</v>
          </cell>
          <cell r="AC418">
            <v>1.0394452155369613E-3</v>
          </cell>
          <cell r="AD418">
            <v>9882.3550585137782</v>
          </cell>
          <cell r="AE418">
            <v>0.83250000000000002</v>
          </cell>
          <cell r="AF418">
            <v>9.6943077096711412E-4</v>
          </cell>
          <cell r="AG418">
            <v>9885.8723691977175</v>
          </cell>
          <cell r="AH418">
            <v>0.5883661764705882</v>
          </cell>
          <cell r="AI418">
            <v>6.8514147275297946E-4</v>
          </cell>
          <cell r="AJ418">
            <v>9900.826077401467</v>
          </cell>
          <cell r="AK418">
            <v>0.60470968137254899</v>
          </cell>
          <cell r="AL418">
            <v>7.0417318032945113E-4</v>
          </cell>
          <cell r="AM418">
            <v>9899.8869810702345</v>
          </cell>
          <cell r="AN418">
            <v>0.56397794117647049</v>
          </cell>
          <cell r="AO418">
            <v>6.5674182621399573E-4</v>
          </cell>
          <cell r="AP418">
            <v>9902.2275660022515</v>
          </cell>
          <cell r="AQ418">
            <v>0.80336249999999998</v>
          </cell>
          <cell r="AR418">
            <v>9.3550069398326509E-4</v>
          </cell>
          <cell r="AS418">
            <v>9887.5773005753217</v>
          </cell>
          <cell r="AT418">
            <v>0.54423871323529416</v>
          </cell>
          <cell r="AU418">
            <v>6.3375586229650607E-4</v>
          </cell>
          <cell r="AV418">
            <v>9903.362021046014</v>
          </cell>
        </row>
        <row r="419">
          <cell r="B419">
            <v>27</v>
          </cell>
          <cell r="C419">
            <v>1.1904121908895091E-3</v>
          </cell>
          <cell r="D419">
            <v>0.68088235294117638</v>
          </cell>
          <cell r="E419">
            <v>8.105306535027098E-4</v>
          </cell>
          <cell r="F419">
            <v>9887.9016866958045</v>
          </cell>
          <cell r="G419">
            <v>0.96499999999999997</v>
          </cell>
          <cell r="H419">
            <v>1.1487477642083764E-3</v>
          </cell>
          <cell r="I419">
            <v>9867.0222664320681</v>
          </cell>
          <cell r="J419">
            <v>0.9</v>
          </cell>
          <cell r="K419">
            <v>1.0713709718005583E-3</v>
          </cell>
          <cell r="L419">
            <v>9871.5671108228544</v>
          </cell>
          <cell r="M419">
            <v>0.92500000000000004</v>
          </cell>
          <cell r="N419">
            <v>1.1011312765727959E-3</v>
          </cell>
          <cell r="O419">
            <v>9869.8188764935239</v>
          </cell>
          <cell r="P419">
            <v>0.65705147058823521</v>
          </cell>
          <cell r="Q419">
            <v>7.8216208063011498E-4</v>
          </cell>
          <cell r="R419">
            <v>9889.5358269261233</v>
          </cell>
          <cell r="S419">
            <v>0.61279411764705871</v>
          </cell>
          <cell r="T419">
            <v>7.2947758815243872E-4</v>
          </cell>
          <cell r="U419">
            <v>9892.5712866700596</v>
          </cell>
          <cell r="V419">
            <v>0.62981617647058818</v>
          </cell>
          <cell r="W419">
            <v>7.4974085449000657E-4</v>
          </cell>
          <cell r="X419">
            <v>9891.4037055464523</v>
          </cell>
          <cell r="Y419">
            <v>0.86849999999999994</v>
          </cell>
          <cell r="Z419">
            <v>1.0338729877875385E-3</v>
          </cell>
          <cell r="AA419">
            <v>9873.7702728057811</v>
          </cell>
          <cell r="AB419">
            <v>0.892625</v>
          </cell>
          <cell r="AC419">
            <v>1.0625916818927481E-3</v>
          </cell>
          <cell r="AD419">
            <v>9872.0828918299685</v>
          </cell>
          <cell r="AE419">
            <v>0.83250000000000002</v>
          </cell>
          <cell r="AF419">
            <v>9.910181489155164E-4</v>
          </cell>
          <cell r="AG419">
            <v>9876.2887003251635</v>
          </cell>
          <cell r="AH419">
            <v>0.59134632352941174</v>
          </cell>
          <cell r="AI419">
            <v>7.0394587256710352E-4</v>
          </cell>
          <cell r="AJ419">
            <v>9894.0426108413249</v>
          </cell>
          <cell r="AK419">
            <v>0.60777261029411755</v>
          </cell>
          <cell r="AL419">
            <v>7.234999245828563E-4</v>
          </cell>
          <cell r="AM419">
            <v>9892.9157461698724</v>
          </cell>
          <cell r="AN419">
            <v>0.56683455882352929</v>
          </cell>
          <cell r="AO419">
            <v>6.7476676904100583E-4</v>
          </cell>
          <cell r="AP419">
            <v>9895.7243589869686</v>
          </cell>
          <cell r="AQ419">
            <v>0.80336249999999998</v>
          </cell>
          <cell r="AR419">
            <v>9.5633251370347326E-4</v>
          </cell>
          <cell r="AS419">
            <v>9878.3274651488209</v>
          </cell>
          <cell r="AT419">
            <v>0.54699534926470594</v>
          </cell>
          <cell r="AU419">
            <v>6.5114993212457084E-4</v>
          </cell>
          <cell r="AV419">
            <v>9897.0857073087318</v>
          </cell>
        </row>
        <row r="420">
          <cell r="B420">
            <v>28</v>
          </cell>
          <cell r="C420">
            <v>1.2212061487844523E-3</v>
          </cell>
          <cell r="D420">
            <v>0.68431372549019598</v>
          </cell>
          <cell r="E420">
            <v>8.3568812926622306E-4</v>
          </cell>
          <cell r="F420">
            <v>9879.8872392799167</v>
          </cell>
          <cell r="G420">
            <v>0.96499999999999997</v>
          </cell>
          <cell r="H420">
            <v>1.1784639335769963E-3</v>
          </cell>
          <cell r="I420">
            <v>9855.6875466641104</v>
          </cell>
          <cell r="J420">
            <v>0.9</v>
          </cell>
          <cell r="K420">
            <v>1.0990855339060072E-3</v>
          </cell>
          <cell r="L420">
            <v>9860.991000374137</v>
          </cell>
          <cell r="M420">
            <v>0.92500000000000004</v>
          </cell>
          <cell r="N420">
            <v>1.1296156876256184E-3</v>
          </cell>
          <cell r="O420">
            <v>9858.9509102345091</v>
          </cell>
          <cell r="P420">
            <v>0.66036274509803905</v>
          </cell>
          <cell r="Q420">
            <v>8.0643904474190522E-4</v>
          </cell>
          <cell r="R420">
            <v>9881.8006070072697</v>
          </cell>
          <cell r="S420">
            <v>0.61588235294117644</v>
          </cell>
          <cell r="T420">
            <v>7.5211931633960088E-4</v>
          </cell>
          <cell r="U420">
            <v>9885.3548776272328</v>
          </cell>
          <cell r="V420">
            <v>0.63299019607843132</v>
          </cell>
          <cell r="W420">
            <v>7.7301151957125645E-4</v>
          </cell>
          <cell r="X420">
            <v>9883.9877160801498</v>
          </cell>
          <cell r="Y420">
            <v>0.86849999999999994</v>
          </cell>
          <cell r="Z420">
            <v>1.0606175402192966E-3</v>
          </cell>
          <cell r="AA420">
            <v>9863.5620484331066</v>
          </cell>
          <cell r="AB420">
            <v>0.892625</v>
          </cell>
          <cell r="AC420">
            <v>1.0900791385587217E-3</v>
          </cell>
          <cell r="AD420">
            <v>9861.5928986661547</v>
          </cell>
          <cell r="AE420">
            <v>0.83250000000000002</v>
          </cell>
          <cell r="AF420">
            <v>1.0166541188630566E-3</v>
          </cell>
          <cell r="AG420">
            <v>9866.5011189792112</v>
          </cell>
          <cell r="AH420">
            <v>0.59432647058823518</v>
          </cell>
          <cell r="AI420">
            <v>7.2579514026771476E-4</v>
          </cell>
          <cell r="AJ420">
            <v>9887.0777403824213</v>
          </cell>
          <cell r="AK420">
            <v>0.61083553921568612</v>
          </cell>
          <cell r="AL420">
            <v>7.4595611638626227E-4</v>
          </cell>
          <cell r="AM420">
            <v>9885.7582223736135</v>
          </cell>
          <cell r="AN420">
            <v>0.5696911764705882</v>
          </cell>
          <cell r="AO420">
            <v>6.9571036761413075E-4</v>
          </cell>
          <cell r="AP420">
            <v>9889.0470530339353</v>
          </cell>
          <cell r="AQ420">
            <v>0.80336249999999998</v>
          </cell>
          <cell r="AR420">
            <v>9.8107122470284945E-4</v>
          </cell>
          <cell r="AS420">
            <v>9868.8804994128877</v>
          </cell>
          <cell r="AT420">
            <v>0.54975198529411762</v>
          </cell>
          <cell r="AU420">
            <v>6.7136050474763623E-4</v>
          </cell>
          <cell r="AV420">
            <v>9890.6412206221867</v>
          </cell>
        </row>
        <row r="421">
          <cell r="B421">
            <v>29</v>
          </cell>
          <cell r="C421">
            <v>1.2544447198234478E-3</v>
          </cell>
          <cell r="D421">
            <v>0.68774509803921557</v>
          </cell>
          <cell r="E421">
            <v>8.6273820681975343E-4</v>
          </cell>
          <cell r="F421">
            <v>9871.6307347955608</v>
          </cell>
          <cell r="G421">
            <v>0.96499999999999997</v>
          </cell>
          <cell r="H421">
            <v>1.2105391546296271E-3</v>
          </cell>
          <cell r="I421">
            <v>9844.0729743497632</v>
          </cell>
          <cell r="J421">
            <v>0.9</v>
          </cell>
          <cell r="K421">
            <v>1.1290002478411031E-3</v>
          </cell>
          <cell r="L421">
            <v>9850.1529278156486</v>
          </cell>
          <cell r="M421">
            <v>0.92500000000000004</v>
          </cell>
          <cell r="N421">
            <v>1.1603613658366892E-3</v>
          </cell>
          <cell r="O421">
            <v>9847.814084622778</v>
          </cell>
          <cell r="P421">
            <v>0.663674019607843</v>
          </cell>
          <cell r="Q421">
            <v>8.3254236958106196E-4</v>
          </cell>
          <cell r="R421">
            <v>9873.8315371654244</v>
          </cell>
          <cell r="S421">
            <v>0.61897058823529405</v>
          </cell>
          <cell r="T421">
            <v>7.7646438613777815E-4</v>
          </cell>
          <cell r="U421">
            <v>9877.9199112748975</v>
          </cell>
          <cell r="V421">
            <v>0.63616421568627446</v>
          </cell>
          <cell r="W421">
            <v>7.9803284130827191E-4</v>
          </cell>
          <cell r="X421">
            <v>9876.3472797163195</v>
          </cell>
          <cell r="Y421">
            <v>0.86849999999999994</v>
          </cell>
          <cell r="Z421">
            <v>1.0894852391666644E-3</v>
          </cell>
          <cell r="AA421">
            <v>9853.1005815154967</v>
          </cell>
          <cell r="AB421">
            <v>0.892625</v>
          </cell>
          <cell r="AC421">
            <v>1.1197487180324051E-3</v>
          </cell>
          <cell r="AD421">
            <v>9850.8429819743596</v>
          </cell>
          <cell r="AE421">
            <v>0.83250000000000002</v>
          </cell>
          <cell r="AF421">
            <v>1.0443252292530202E-3</v>
          </cell>
          <cell r="AG421">
            <v>9856.4702999778328</v>
          </cell>
          <cell r="AH421">
            <v>0.59730661764705872</v>
          </cell>
          <cell r="AI421">
            <v>7.4928813262295578E-4</v>
          </cell>
          <cell r="AJ421">
            <v>9879.9017474070024</v>
          </cell>
          <cell r="AK421">
            <v>0.61389846813725479</v>
          </cell>
          <cell r="AL421">
            <v>7.7010169186248238E-4</v>
          </cell>
          <cell r="AM421">
            <v>9878.3838805625182</v>
          </cell>
          <cell r="AN421">
            <v>0.572547794117647</v>
          </cell>
          <cell r="AO421">
            <v>7.1822955717744472E-4</v>
          </cell>
          <cell r="AP421">
            <v>9882.1671404733152</v>
          </cell>
          <cell r="AQ421">
            <v>0.80336249999999998</v>
          </cell>
          <cell r="AR421">
            <v>1.0077738462291644E-3</v>
          </cell>
          <cell r="AS421">
            <v>9859.1984247348828</v>
          </cell>
          <cell r="AT421">
            <v>0.55250862132352929</v>
          </cell>
          <cell r="AU421">
            <v>6.9309152267623406E-4</v>
          </cell>
          <cell r="AV421">
            <v>9884.001034740033</v>
          </cell>
        </row>
        <row r="422">
          <cell r="B422">
            <v>30</v>
          </cell>
          <cell r="C422">
            <v>1.2974487170808694E-3</v>
          </cell>
          <cell r="D422">
            <v>0.69117647058823517</v>
          </cell>
          <cell r="E422">
            <v>8.9676602504118897E-4</v>
          </cell>
          <cell r="F422">
            <v>9863.1141017970367</v>
          </cell>
          <cell r="G422">
            <v>0.96499999999999997</v>
          </cell>
          <cell r="H422">
            <v>1.2520380119830389E-3</v>
          </cell>
          <cell r="I422">
            <v>9832.1563385732807</v>
          </cell>
          <cell r="J422">
            <v>0.91</v>
          </cell>
          <cell r="K422">
            <v>1.1806783325435911E-3</v>
          </cell>
          <cell r="L422">
            <v>9839.0321027188711</v>
          </cell>
          <cell r="M422">
            <v>0.92500000000000004</v>
          </cell>
          <cell r="N422">
            <v>1.2001400632998041E-3</v>
          </cell>
          <cell r="O422">
            <v>9836.3870616210406</v>
          </cell>
          <cell r="P422">
            <v>0.66698529411764695</v>
          </cell>
          <cell r="Q422">
            <v>8.6537921416474735E-4</v>
          </cell>
          <cell r="R422">
            <v>9865.6111540606289</v>
          </cell>
          <cell r="S422">
            <v>0.62897058823529406</v>
          </cell>
          <cell r="T422">
            <v>8.1605708278748208E-4</v>
          </cell>
          <cell r="U422">
            <v>9870.2500582546709</v>
          </cell>
          <cell r="V422">
            <v>0.6393382352941176</v>
          </cell>
          <cell r="W422">
            <v>8.2950857316309984E-4</v>
          </cell>
          <cell r="X422">
            <v>9868.4656302349395</v>
          </cell>
          <cell r="Y422">
            <v>0.87814999999999999</v>
          </cell>
          <cell r="Z422">
            <v>1.1393545909045655E-3</v>
          </cell>
          <cell r="AA422">
            <v>9842.3657738719121</v>
          </cell>
          <cell r="AB422">
            <v>0.892625</v>
          </cell>
          <cell r="AC422">
            <v>1.1581351610843111E-3</v>
          </cell>
          <cell r="AD422">
            <v>9839.8125131737543</v>
          </cell>
          <cell r="AE422">
            <v>0.84175000000000011</v>
          </cell>
          <cell r="AF422">
            <v>1.092127457602822E-3</v>
          </cell>
          <cell r="AG422">
            <v>9846.1769393721825</v>
          </cell>
          <cell r="AH422">
            <v>0.60695661764705877</v>
          </cell>
          <cell r="AI422">
            <v>7.8749508488992022E-4</v>
          </cell>
          <cell r="AJ422">
            <v>9872.4988542761894</v>
          </cell>
          <cell r="AK422">
            <v>0.61696139705882347</v>
          </cell>
          <cell r="AL422">
            <v>8.0047577310239139E-4</v>
          </cell>
          <cell r="AM422">
            <v>9870.7765204232292</v>
          </cell>
          <cell r="AN422">
            <v>0.58179779411764698</v>
          </cell>
          <cell r="AO422">
            <v>7.548528015784208E-4</v>
          </cell>
          <cell r="AP422">
            <v>9875.0694759440594</v>
          </cell>
          <cell r="AQ422">
            <v>0.81228875</v>
          </cell>
          <cell r="AR422">
            <v>1.0539029965867231E-3</v>
          </cell>
          <cell r="AS422">
            <v>9849.2625824176503</v>
          </cell>
          <cell r="AT422">
            <v>0.56143487132352943</v>
          </cell>
          <cell r="AU422">
            <v>7.2843295352317621E-4</v>
          </cell>
          <cell r="AV422">
            <v>9877.1505174127306</v>
          </cell>
        </row>
        <row r="423">
          <cell r="B423">
            <v>31</v>
          </cell>
          <cell r="C423">
            <v>1.3615594041615094E-3</v>
          </cell>
          <cell r="D423">
            <v>0.69460784313725477</v>
          </cell>
          <cell r="E423">
            <v>9.4574984102787176E-4</v>
          </cell>
          <cell r="F423">
            <v>9854.26919616944</v>
          </cell>
          <cell r="G423">
            <v>0.96499999999999997</v>
          </cell>
          <cell r="H423">
            <v>1.3139048250158565E-3</v>
          </cell>
          <cell r="I423">
            <v>9819.8461050976275</v>
          </cell>
          <cell r="J423">
            <v>0.91</v>
          </cell>
          <cell r="K423">
            <v>1.2390190577869736E-3</v>
          </cell>
          <cell r="L423">
            <v>9827.4153707019905</v>
          </cell>
          <cell r="M423">
            <v>0.92500000000000004</v>
          </cell>
          <cell r="N423">
            <v>1.2594424488493962E-3</v>
          </cell>
          <cell r="O423">
            <v>9824.5820194302651</v>
          </cell>
          <cell r="P423">
            <v>0.6702965686274508</v>
          </cell>
          <cell r="Q423">
            <v>9.1264859659189617E-4</v>
          </cell>
          <cell r="R423">
            <v>9857.0736592328722</v>
          </cell>
          <cell r="S423">
            <v>0.6320931372549019</v>
          </cell>
          <cell r="T423">
            <v>8.6063235533536341E-4</v>
          </cell>
          <cell r="U423">
            <v>9862.1953707857483</v>
          </cell>
          <cell r="V423">
            <v>0.64251225490196073</v>
          </cell>
          <cell r="W423">
            <v>8.7481860295078151E-4</v>
          </cell>
          <cell r="X423">
            <v>9860.2796533906949</v>
          </cell>
          <cell r="Y423">
            <v>0.87814999999999999</v>
          </cell>
          <cell r="Z423">
            <v>1.1956533907644296E-3</v>
          </cell>
          <cell r="AA423">
            <v>9831.1518292420897</v>
          </cell>
          <cell r="AB423">
            <v>0.892625</v>
          </cell>
          <cell r="AC423">
            <v>1.2153619631396673E-3</v>
          </cell>
          <cell r="AD423">
            <v>9828.4166803237695</v>
          </cell>
          <cell r="AE423">
            <v>0.84175000000000011</v>
          </cell>
          <cell r="AF423">
            <v>1.1460926284529507E-3</v>
          </cell>
          <cell r="AG423">
            <v>9835.4236591842782</v>
          </cell>
          <cell r="AH423">
            <v>0.60996987745098019</v>
          </cell>
          <cell r="AI423">
            <v>8.3051022289862546E-4</v>
          </cell>
          <cell r="AJ423">
            <v>9864.724309952866</v>
          </cell>
          <cell r="AK423">
            <v>0.62002432598039203</v>
          </cell>
          <cell r="AL423">
            <v>8.4419995184750404E-4</v>
          </cell>
          <cell r="AM423">
            <v>9862.8752029569223</v>
          </cell>
          <cell r="AN423">
            <v>0.58468615196078433</v>
          </cell>
          <cell r="AO423">
            <v>7.9608492868521127E-4</v>
          </cell>
          <cell r="AP423">
            <v>9867.6152520843625</v>
          </cell>
          <cell r="AQ423">
            <v>0.81228875</v>
          </cell>
          <cell r="AR423">
            <v>1.1059793864570972E-3</v>
          </cell>
          <cell r="AS423">
            <v>9838.8824150678702</v>
          </cell>
          <cell r="AT423">
            <v>0.5642221366421567</v>
          </cell>
          <cell r="AU423">
            <v>7.6822195618122863E-4</v>
          </cell>
          <cell r="AV423">
            <v>9869.9556754889381</v>
          </cell>
        </row>
        <row r="424">
          <cell r="B424">
            <v>32</v>
          </cell>
          <cell r="C424">
            <v>1.4386808997028707E-3</v>
          </cell>
          <cell r="D424">
            <v>0.69803921568627436</v>
          </cell>
          <cell r="E424">
            <v>1.0042556868514155E-3</v>
          </cell>
          <cell r="F424">
            <v>9844.9495226437157</v>
          </cell>
          <cell r="G424">
            <v>0.96499999999999997</v>
          </cell>
          <cell r="H424">
            <v>1.3883270682132703E-3</v>
          </cell>
          <cell r="I424">
            <v>9806.9437619192267</v>
          </cell>
          <cell r="J424">
            <v>0.91</v>
          </cell>
          <cell r="K424">
            <v>1.3091996187296123E-3</v>
          </cell>
          <cell r="L424">
            <v>9815.2390157689024</v>
          </cell>
          <cell r="M424">
            <v>0.92500000000000004</v>
          </cell>
          <cell r="N424">
            <v>1.3307798322251554E-3</v>
          </cell>
          <cell r="O424">
            <v>9812.2085237927931</v>
          </cell>
          <cell r="P424">
            <v>0.67360784313725475</v>
          </cell>
          <cell r="Q424">
            <v>9.6910673781161591E-4</v>
          </cell>
          <cell r="R424">
            <v>9848.0776147912711</v>
          </cell>
          <cell r="S424">
            <v>0.63521568627450964</v>
          </cell>
          <cell r="T424">
            <v>9.1387267503478798E-4</v>
          </cell>
          <cell r="U424">
            <v>9853.7076463550111</v>
          </cell>
          <cell r="V424">
            <v>0.64568627450980387</v>
          </cell>
          <cell r="W424">
            <v>9.2893651033755943E-4</v>
          </cell>
          <cell r="X424">
            <v>9851.6536973196107</v>
          </cell>
          <cell r="Y424">
            <v>0.87814999999999999</v>
          </cell>
          <cell r="Z424">
            <v>1.2633776320740758E-3</v>
          </cell>
          <cell r="AA424">
            <v>9819.3971792223365</v>
          </cell>
          <cell r="AB424">
            <v>0.892625</v>
          </cell>
          <cell r="AC424">
            <v>1.284202538097275E-3</v>
          </cell>
          <cell r="AD424">
            <v>9816.4715965326159</v>
          </cell>
          <cell r="AE424">
            <v>0.84175000000000011</v>
          </cell>
          <cell r="AF424">
            <v>1.2110096473248915E-3</v>
          </cell>
          <cell r="AG424">
            <v>9824.1513526307754</v>
          </cell>
          <cell r="AH424">
            <v>0.61298313725490183</v>
          </cell>
          <cell r="AI424">
            <v>8.8188713140857048E-4</v>
          </cell>
          <cell r="AJ424">
            <v>9856.5315555673733</v>
          </cell>
          <cell r="AK424">
            <v>0.62308725490196071</v>
          </cell>
          <cell r="AL424">
            <v>8.964237324757448E-4</v>
          </cell>
          <cell r="AM424">
            <v>9854.5489641855092</v>
          </cell>
          <cell r="AN424">
            <v>0.58757450980392145</v>
          </cell>
          <cell r="AO424">
            <v>8.4533222440717889E-4</v>
          </cell>
          <cell r="AP424">
            <v>9859.759792300114</v>
          </cell>
          <cell r="AQ424">
            <v>0.81228875</v>
          </cell>
          <cell r="AR424">
            <v>1.1686243096685203E-3</v>
          </cell>
          <cell r="AS424">
            <v>9828.0008139310303</v>
          </cell>
          <cell r="AT424">
            <v>0.5670094019607842</v>
          </cell>
          <cell r="AU424">
            <v>8.1574559655292771E-4</v>
          </cell>
          <cell r="AV424">
            <v>9862.3733588324922</v>
          </cell>
        </row>
        <row r="425">
          <cell r="B425">
            <v>33</v>
          </cell>
          <cell r="C425">
            <v>1.515671046136581E-3</v>
          </cell>
          <cell r="D425">
            <v>0.70147058823529396</v>
          </cell>
          <cell r="E425">
            <v>1.0631986603046309E-3</v>
          </cell>
          <cell r="F425">
            <v>9835.0626760988362</v>
          </cell>
          <cell r="G425">
            <v>0.96499999999999997</v>
          </cell>
          <cell r="H425">
            <v>1.4626225595218006E-3</v>
          </cell>
          <cell r="I425">
            <v>9793.3285164381086</v>
          </cell>
          <cell r="J425">
            <v>0.91</v>
          </cell>
          <cell r="K425">
            <v>1.3792606519842888E-3</v>
          </cell>
          <cell r="L425">
            <v>9802.3889085917181</v>
          </cell>
          <cell r="M425">
            <v>0.92500000000000004</v>
          </cell>
          <cell r="N425">
            <v>1.4019957176763375E-3</v>
          </cell>
          <cell r="O425">
            <v>9799.1506345797425</v>
          </cell>
          <cell r="P425">
            <v>0.6769191176470587</v>
          </cell>
          <cell r="Q425">
            <v>1.0259867071939687E-3</v>
          </cell>
          <cell r="R425">
            <v>9838.533776420285</v>
          </cell>
          <cell r="S425">
            <v>0.63833823529411748</v>
          </cell>
          <cell r="T425">
            <v>9.67510780877214E-4</v>
          </cell>
          <cell r="U425">
            <v>9844.7026121892268</v>
          </cell>
          <cell r="V425">
            <v>0.6488602941176469</v>
          </cell>
          <cell r="W425">
            <v>9.8345876078178348E-4</v>
          </cell>
          <cell r="X425">
            <v>9842.5021365129687</v>
          </cell>
          <cell r="Y425">
            <v>0.87814999999999999</v>
          </cell>
          <cell r="Z425">
            <v>1.3309865291648386E-3</v>
          </cell>
          <cell r="AA425">
            <v>9806.9915724656566</v>
          </cell>
          <cell r="AB425">
            <v>0.892625</v>
          </cell>
          <cell r="AC425">
            <v>1.3529258675576657E-3</v>
          </cell>
          <cell r="AD425">
            <v>9803.8652587931883</v>
          </cell>
          <cell r="AE425">
            <v>0.84175000000000011</v>
          </cell>
          <cell r="AF425">
            <v>1.2758161030854672E-3</v>
          </cell>
          <cell r="AG425">
            <v>9812.2542105659595</v>
          </cell>
          <cell r="AH425">
            <v>0.61599639705882347</v>
          </cell>
          <cell r="AI425">
            <v>9.3364790354651171E-4</v>
          </cell>
          <cell r="AJ425">
            <v>9847.8392072281968</v>
          </cell>
          <cell r="AK425">
            <v>0.62615018382352927</v>
          </cell>
          <cell r="AL425">
            <v>9.4903770415442109E-4</v>
          </cell>
          <cell r="AM425">
            <v>9845.7151126211684</v>
          </cell>
          <cell r="AN425">
            <v>0.59046286764705869</v>
          </cell>
          <cell r="AO425">
            <v>8.9494747231142304E-4</v>
          </cell>
          <cell r="AP425">
            <v>9851.4250196227676</v>
          </cell>
          <cell r="AQ425">
            <v>0.81228875</v>
          </cell>
          <cell r="AR425">
            <v>1.2311625394774758E-3</v>
          </cell>
          <cell r="AS425">
            <v>9816.5155732644271</v>
          </cell>
          <cell r="AT425">
            <v>0.56979666727941169</v>
          </cell>
          <cell r="AU425">
            <v>8.6362431078052329E-4</v>
          </cell>
          <cell r="AV425">
            <v>9854.3281711934633</v>
          </cell>
        </row>
        <row r="426">
          <cell r="B426">
            <v>34</v>
          </cell>
          <cell r="C426">
            <v>1.6115078093180578E-3</v>
          </cell>
          <cell r="D426">
            <v>0.70490196078431355</v>
          </cell>
          <cell r="E426">
            <v>1.1359550146075325E-3</v>
          </cell>
          <cell r="F426">
            <v>9824.6060506375961</v>
          </cell>
          <cell r="G426">
            <v>0.96499999999999997</v>
          </cell>
          <cell r="H426">
            <v>1.5551050359919258E-3</v>
          </cell>
          <cell r="I426">
            <v>9779.0045732171584</v>
          </cell>
          <cell r="J426">
            <v>0.91</v>
          </cell>
          <cell r="K426">
            <v>1.4664721064794326E-3</v>
          </cell>
          <cell r="L426">
            <v>9788.8688592746512</v>
          </cell>
          <cell r="M426">
            <v>0.92500000000000004</v>
          </cell>
          <cell r="N426">
            <v>1.4906447236192036E-3</v>
          </cell>
          <cell r="O426">
            <v>9785.4122673531965</v>
          </cell>
          <cell r="P426">
            <v>0.68023039215686254</v>
          </cell>
          <cell r="Q426">
            <v>1.096196589096269E-3</v>
          </cell>
          <cell r="R426">
            <v>9828.4395715473984</v>
          </cell>
          <cell r="S426">
            <v>0.64146078431372533</v>
          </cell>
          <cell r="T426">
            <v>1.0337190632928547E-3</v>
          </cell>
          <cell r="U426">
            <v>9835.1777562774041</v>
          </cell>
          <cell r="V426">
            <v>0.65203431372549003</v>
          </cell>
          <cell r="W426">
            <v>1.0507583885119675E-3</v>
          </cell>
          <cell r="X426">
            <v>9832.8224415588011</v>
          </cell>
          <cell r="Y426">
            <v>0.87814999999999999</v>
          </cell>
          <cell r="Z426">
            <v>1.4151455827526524E-3</v>
          </cell>
          <cell r="AA426">
            <v>9793.9385987910719</v>
          </cell>
          <cell r="AB426">
            <v>0.892625</v>
          </cell>
          <cell r="AC426">
            <v>1.4384721582925313E-3</v>
          </cell>
          <cell r="AD426">
            <v>9790.601355882518</v>
          </cell>
          <cell r="AE426">
            <v>0.84175000000000011</v>
          </cell>
          <cell r="AF426">
            <v>1.3564866984934754E-3</v>
          </cell>
          <cell r="AG426">
            <v>9799.7355786365515</v>
          </cell>
          <cell r="AH426">
            <v>0.61900965686274489</v>
          </cell>
          <cell r="AI426">
            <v>9.9753889607760477E-4</v>
          </cell>
          <cell r="AJ426">
            <v>9838.6447927979043</v>
          </cell>
          <cell r="AK426">
            <v>0.62921311274509784</v>
          </cell>
          <cell r="AL426">
            <v>1.0139818449140486E-3</v>
          </cell>
          <cell r="AM426">
            <v>9836.3711577549275</v>
          </cell>
          <cell r="AN426">
            <v>0.59335122549019592</v>
          </cell>
          <cell r="AO426">
            <v>9.5619013354589059E-4</v>
          </cell>
          <cell r="AP426">
            <v>9842.6085117027906</v>
          </cell>
          <cell r="AQ426">
            <v>0.81228875</v>
          </cell>
          <cell r="AR426">
            <v>1.3090096640462035E-3</v>
          </cell>
          <cell r="AS426">
            <v>9804.4298470224257</v>
          </cell>
          <cell r="AT426">
            <v>0.57258393259803908</v>
          </cell>
          <cell r="AU426">
            <v>9.2272347887178442E-4</v>
          </cell>
          <cell r="AV426">
            <v>9845.8177338184105</v>
          </cell>
        </row>
        <row r="427">
          <cell r="B427">
            <v>35</v>
          </cell>
          <cell r="C427">
            <v>1.7118397514646862E-3</v>
          </cell>
          <cell r="D427">
            <v>0.70833333333333315</v>
          </cell>
          <cell r="E427">
            <v>1.2125531572874857E-3</v>
          </cell>
          <cell r="F427">
            <v>9813.4457401278305</v>
          </cell>
          <cell r="G427">
            <v>0.96499999999999997</v>
          </cell>
          <cell r="H427">
            <v>1.6519253601634221E-3</v>
          </cell>
          <cell r="I427">
            <v>9763.7971939583604</v>
          </cell>
          <cell r="J427">
            <v>0.91</v>
          </cell>
          <cell r="K427">
            <v>1.5577741738328646E-3</v>
          </cell>
          <cell r="L427">
            <v>9774.51375613854</v>
          </cell>
          <cell r="M427">
            <v>0.92500000000000004</v>
          </cell>
          <cell r="N427">
            <v>1.5834517701048348E-3</v>
          </cell>
          <cell r="O427">
            <v>9770.8256941884283</v>
          </cell>
          <cell r="P427">
            <v>0.68354166666666649</v>
          </cell>
          <cell r="Q427">
            <v>1.1701137967824236E-3</v>
          </cell>
          <cell r="R427">
            <v>9817.6656696129285</v>
          </cell>
          <cell r="S427">
            <v>0.64458333333333317</v>
          </cell>
          <cell r="T427">
            <v>1.1034233731316121E-3</v>
          </cell>
          <cell r="U427">
            <v>9825.010945539867</v>
          </cell>
          <cell r="V427">
            <v>0.65520833333333317</v>
          </cell>
          <cell r="W427">
            <v>1.1216116704909243E-3</v>
          </cell>
          <cell r="X427">
            <v>9822.4905208955843</v>
          </cell>
          <cell r="Y427">
            <v>0.87814999999999999</v>
          </cell>
          <cell r="Z427">
            <v>1.5032520777487142E-3</v>
          </cell>
          <cell r="AA427">
            <v>9780.078749845241</v>
          </cell>
          <cell r="AB427">
            <v>0.892625</v>
          </cell>
          <cell r="AC427">
            <v>1.5280309581511655E-3</v>
          </cell>
          <cell r="AD427">
            <v>9776.5178484191401</v>
          </cell>
          <cell r="AE427">
            <v>0.84175000000000011</v>
          </cell>
          <cell r="AF427">
            <v>1.4409411107953998E-3</v>
          </cell>
          <cell r="AG427">
            <v>9786.4423676753777</v>
          </cell>
          <cell r="AH427">
            <v>0.62202291666666654</v>
          </cell>
          <cell r="AI427">
            <v>1.0648035550720057E-3</v>
          </cell>
          <cell r="AJ427">
            <v>9828.8303619323979</v>
          </cell>
          <cell r="AK427">
            <v>0.63227604166666651</v>
          </cell>
          <cell r="AL427">
            <v>1.082355262023742E-3</v>
          </cell>
          <cell r="AM427">
            <v>9826.3972559811282</v>
          </cell>
          <cell r="AN427">
            <v>0.59623958333333327</v>
          </cell>
          <cell r="AO427">
            <v>1.0206666201467412E-3</v>
          </cell>
          <cell r="AP427">
            <v>9833.1971065555463</v>
          </cell>
          <cell r="AQ427">
            <v>0.81228875</v>
          </cell>
          <cell r="AR427">
            <v>1.3905081719175606E-3</v>
          </cell>
          <cell r="AS427">
            <v>9791.5957536022106</v>
          </cell>
          <cell r="AT427">
            <v>0.57537119791666658</v>
          </cell>
          <cell r="AU427">
            <v>9.849432884416053E-4</v>
          </cell>
          <cell r="AV427">
            <v>9836.7327666267247</v>
          </cell>
        </row>
        <row r="428">
          <cell r="B428">
            <v>36</v>
          </cell>
          <cell r="C428">
            <v>1.8296776810371872E-3</v>
          </cell>
          <cell r="D428">
            <v>0.71176470588235274</v>
          </cell>
          <cell r="E428">
            <v>1.3022999965029388E-3</v>
          </cell>
          <cell r="F428">
            <v>9801.5464155117679</v>
          </cell>
          <cell r="G428">
            <v>0.96499999999999997</v>
          </cell>
          <cell r="H428">
            <v>1.7656389622008855E-3</v>
          </cell>
          <cell r="I428">
            <v>9747.6681297621672</v>
          </cell>
          <cell r="J428">
            <v>0.91</v>
          </cell>
          <cell r="K428">
            <v>1.6650066897438403E-3</v>
          </cell>
          <cell r="L428">
            <v>9759.287271047453</v>
          </cell>
          <cell r="M428">
            <v>0.92500000000000004</v>
          </cell>
          <cell r="N428">
            <v>1.6924518549593982E-3</v>
          </cell>
          <cell r="O428">
            <v>9755.3540629475792</v>
          </cell>
          <cell r="P428">
            <v>0.68685294117647033</v>
          </cell>
          <cell r="Q428">
            <v>1.2567194966253358E-3</v>
          </cell>
          <cell r="R428">
            <v>9806.1778835607165</v>
          </cell>
          <cell r="S428">
            <v>0.64770588235294102</v>
          </cell>
          <cell r="T428">
            <v>1.1850929968176744E-3</v>
          </cell>
          <cell r="U428">
            <v>9814.1697988212836</v>
          </cell>
          <cell r="V428">
            <v>0.65838235294117631</v>
          </cell>
          <cell r="W428">
            <v>1.2046274967652184E-3</v>
          </cell>
          <cell r="X428">
            <v>9811.4735008940606</v>
          </cell>
          <cell r="Y428">
            <v>0.87814999999999999</v>
          </cell>
          <cell r="Z428">
            <v>1.6067314556028058E-3</v>
          </cell>
          <cell r="AA428">
            <v>9765.3768261439909</v>
          </cell>
          <cell r="AB428">
            <v>0.892625</v>
          </cell>
          <cell r="AC428">
            <v>1.6332160400358191E-3</v>
          </cell>
          <cell r="AD428">
            <v>9761.5790264838379</v>
          </cell>
          <cell r="AE428">
            <v>0.84175000000000011</v>
          </cell>
          <cell r="AF428">
            <v>1.5401311880130525E-3</v>
          </cell>
          <cell r="AG428">
            <v>9772.3406805393643</v>
          </cell>
          <cell r="AH428">
            <v>0.62503617647058807</v>
          </cell>
          <cell r="AI428">
            <v>1.1436147419290558E-3</v>
          </cell>
          <cell r="AJ428">
            <v>9818.3645884208127</v>
          </cell>
          <cell r="AK428">
            <v>0.63533897058823507</v>
          </cell>
          <cell r="AL428">
            <v>1.1624655343784357E-3</v>
          </cell>
          <cell r="AM428">
            <v>9815.7616032043825</v>
          </cell>
          <cell r="AN428">
            <v>0.5991279411764705</v>
          </cell>
          <cell r="AO428">
            <v>1.0962110220563489E-3</v>
          </cell>
          <cell r="AP428">
            <v>9823.1606904995606</v>
          </cell>
          <cell r="AQ428">
            <v>0.81228875</v>
          </cell>
          <cell r="AR428">
            <v>1.4862265964325956E-3</v>
          </cell>
          <cell r="AS428">
            <v>9777.9804596907143</v>
          </cell>
          <cell r="AT428">
            <v>0.57815846323529396</v>
          </cell>
          <cell r="AU428">
            <v>1.0578436362843765E-3</v>
          </cell>
          <cell r="AV428">
            <v>9827.0441427080423</v>
          </cell>
        </row>
        <row r="429">
          <cell r="B429">
            <v>37</v>
          </cell>
          <cell r="C429">
            <v>1.9899522574926289E-3</v>
          </cell>
          <cell r="D429">
            <v>0.71519607843137234</v>
          </cell>
          <cell r="E429">
            <v>1.4232060508243846E-3</v>
          </cell>
          <cell r="F429">
            <v>9788.781861649124</v>
          </cell>
          <cell r="G429">
            <v>0.96499999999999997</v>
          </cell>
          <cell r="H429">
            <v>1.9203039284803869E-3</v>
          </cell>
          <cell r="I429">
            <v>9730.4572671216556</v>
          </cell>
          <cell r="J429">
            <v>0.91</v>
          </cell>
          <cell r="K429">
            <v>1.8108565543182924E-3</v>
          </cell>
          <cell r="L429">
            <v>9743.0379924540284</v>
          </cell>
          <cell r="M429">
            <v>0.92500000000000004</v>
          </cell>
          <cell r="N429">
            <v>1.8407058381806818E-3</v>
          </cell>
          <cell r="O429">
            <v>9738.8435958679584</v>
          </cell>
          <cell r="P429">
            <v>0.69016421568627428</v>
          </cell>
          <cell r="Q429">
            <v>1.3733938390455311E-3</v>
          </cell>
          <cell r="R429">
            <v>9793.8542686270703</v>
          </cell>
          <cell r="S429">
            <v>0.65082843137254887</v>
          </cell>
          <cell r="T429">
            <v>1.2951175062501901E-3</v>
          </cell>
          <cell r="U429">
            <v>9802.5390949231205</v>
          </cell>
          <cell r="V429">
            <v>0.66155637254901944</v>
          </cell>
          <cell r="W429">
            <v>1.3164655970125559E-3</v>
          </cell>
          <cell r="X429">
            <v>9799.6543301311012</v>
          </cell>
          <cell r="Y429">
            <v>0.87814999999999999</v>
          </cell>
          <cell r="Z429">
            <v>1.7474765749171521E-3</v>
          </cell>
          <cell r="AA429">
            <v>9749.6864880216108</v>
          </cell>
          <cell r="AB429">
            <v>0.892625</v>
          </cell>
          <cell r="AC429">
            <v>1.7762811338443579E-3</v>
          </cell>
          <cell r="AD429">
            <v>9745.6362590417066</v>
          </cell>
          <cell r="AE429">
            <v>0.84175000000000011</v>
          </cell>
          <cell r="AF429">
            <v>1.6750423127444207E-3</v>
          </cell>
          <cell r="AG429">
            <v>9757.2899938773771</v>
          </cell>
          <cell r="AH429">
            <v>0.6280494362745096</v>
          </cell>
          <cell r="AI429">
            <v>1.2497883935314333E-3</v>
          </cell>
          <cell r="AJ429">
            <v>9807.1361619358613</v>
          </cell>
          <cell r="AK429">
            <v>0.63840189950980375</v>
          </cell>
          <cell r="AL429">
            <v>1.2703893011171163E-3</v>
          </cell>
          <cell r="AM429">
            <v>9804.3511186469823</v>
          </cell>
          <cell r="AN429">
            <v>0.60201629901960774</v>
          </cell>
          <cell r="AO429">
            <v>1.1979836932814259E-3</v>
          </cell>
          <cell r="AP429">
            <v>9812.3924334792046</v>
          </cell>
          <cell r="AQ429">
            <v>0.81228875</v>
          </cell>
          <cell r="AR429">
            <v>1.6164158317983656E-3</v>
          </cell>
          <cell r="AS429">
            <v>9763.4481650721227</v>
          </cell>
          <cell r="AT429">
            <v>0.58094572855392146</v>
          </cell>
          <cell r="AU429">
            <v>1.1560542640165761E-3</v>
          </cell>
          <cell r="AV429">
            <v>9816.6486665981938</v>
          </cell>
        </row>
        <row r="430">
          <cell r="B430">
            <v>38</v>
          </cell>
          <cell r="C430">
            <v>2.1764590436536809E-3</v>
          </cell>
          <cell r="D430">
            <v>0.71862745098039194</v>
          </cell>
          <cell r="E430">
            <v>1.5640632147040662E-3</v>
          </cell>
          <cell r="F430">
            <v>9774.8504080734256</v>
          </cell>
          <cell r="G430">
            <v>0.96499999999999997</v>
          </cell>
          <cell r="H430">
            <v>2.1002829771258019E-3</v>
          </cell>
          <cell r="I430">
            <v>9711.7718318056905</v>
          </cell>
          <cell r="J430">
            <v>0.91</v>
          </cell>
          <cell r="K430">
            <v>1.9805777297248498E-3</v>
          </cell>
          <cell r="L430">
            <v>9725.3947482464209</v>
          </cell>
          <cell r="M430">
            <v>0.92500000000000004</v>
          </cell>
          <cell r="N430">
            <v>2.0132246153796549E-3</v>
          </cell>
          <cell r="O430">
            <v>9720.9172496039155</v>
          </cell>
          <cell r="P430">
            <v>0.69347549019607824</v>
          </cell>
          <cell r="Q430">
            <v>1.5093210021894241E-3</v>
          </cell>
          <cell r="R430">
            <v>9780.4034495140277</v>
          </cell>
          <cell r="S430">
            <v>0.65395098039215671</v>
          </cell>
          <cell r="T430">
            <v>1.4232975253807003E-3</v>
          </cell>
          <cell r="U430">
            <v>9789.8436549355829</v>
          </cell>
          <cell r="V430">
            <v>0.66473039215686258</v>
          </cell>
          <cell r="W430">
            <v>1.4467584736012613E-3</v>
          </cell>
          <cell r="X430">
            <v>9786.7534223428684</v>
          </cell>
          <cell r="Y430">
            <v>0.87814999999999999</v>
          </cell>
          <cell r="Z430">
            <v>1.9112575091844799E-3</v>
          </cell>
          <cell r="AA430">
            <v>9732.6491392710068</v>
          </cell>
          <cell r="AB430">
            <v>0.892625</v>
          </cell>
          <cell r="AC430">
            <v>1.9427617538413668E-3</v>
          </cell>
          <cell r="AD430">
            <v>9728.325269217461</v>
          </cell>
          <cell r="AE430">
            <v>0.84175000000000011</v>
          </cell>
          <cell r="AF430">
            <v>1.8320343999954861E-3</v>
          </cell>
          <cell r="AG430">
            <v>9740.9461202799157</v>
          </cell>
          <cell r="AH430">
            <v>0.63106269607843124</v>
          </cell>
          <cell r="AI430">
            <v>1.373482111992376E-3</v>
          </cell>
          <cell r="AJ430">
            <v>9794.8793169868914</v>
          </cell>
          <cell r="AK430">
            <v>0.64146482843137242</v>
          </cell>
          <cell r="AL430">
            <v>1.3961219270252174E-3</v>
          </cell>
          <cell r="AM430">
            <v>9791.8957758814577</v>
          </cell>
          <cell r="AN430">
            <v>0.60490465686274497</v>
          </cell>
          <cell r="AO430">
            <v>1.316550210977148E-3</v>
          </cell>
          <cell r="AP430">
            <v>9800.6373473518179</v>
          </cell>
          <cell r="AQ430">
            <v>0.81228875</v>
          </cell>
          <cell r="AR430">
            <v>1.7679131959956438E-3</v>
          </cell>
          <cell r="AS430">
            <v>9747.6663728851563</v>
          </cell>
          <cell r="AT430">
            <v>0.58373299387254896</v>
          </cell>
          <cell r="AU430">
            <v>1.2704709535929478E-3</v>
          </cell>
          <cell r="AV430">
            <v>9805.3000880488198</v>
          </cell>
        </row>
        <row r="431">
          <cell r="B431">
            <v>39</v>
          </cell>
          <cell r="C431">
            <v>2.3680656488870057E-3</v>
          </cell>
          <cell r="D431">
            <v>0.72205882352941153</v>
          </cell>
          <cell r="E431">
            <v>1.7098826964757638E-3</v>
          </cell>
          <cell r="F431">
            <v>9759.5619241209224</v>
          </cell>
          <cell r="G431">
            <v>0.96499999999999997</v>
          </cell>
          <cell r="H431">
            <v>2.2851833511759604E-3</v>
          </cell>
          <cell r="I431">
            <v>9691.3743627496187</v>
          </cell>
          <cell r="J431">
            <v>0.91</v>
          </cell>
          <cell r="K431">
            <v>2.1549397404871753E-3</v>
          </cell>
          <cell r="L431">
            <v>9706.1328479952608</v>
          </cell>
          <cell r="M431">
            <v>0.92500000000000004</v>
          </cell>
          <cell r="N431">
            <v>2.1904607252204804E-3</v>
          </cell>
          <cell r="O431">
            <v>9701.3468597129431</v>
          </cell>
          <cell r="P431">
            <v>0.69678676470588208</v>
          </cell>
          <cell r="Q431">
            <v>1.6500368020991121E-3</v>
          </cell>
          <cell r="R431">
            <v>9765.641681177789</v>
          </cell>
          <cell r="S431">
            <v>0.65707352941176456</v>
          </cell>
          <cell r="T431">
            <v>1.5559932537929453E-3</v>
          </cell>
          <cell r="U431">
            <v>9775.9097946876482</v>
          </cell>
          <cell r="V431">
            <v>0.66790441176470572</v>
          </cell>
          <cell r="W431">
            <v>1.5816414942400818E-3</v>
          </cell>
          <cell r="X431">
            <v>9772.5943539000491</v>
          </cell>
          <cell r="Y431">
            <v>0.87814999999999999</v>
          </cell>
          <cell r="Z431">
            <v>2.0795168495701239E-3</v>
          </cell>
          <cell r="AA431">
            <v>9714.0475405193174</v>
          </cell>
          <cell r="AB431">
            <v>0.892625</v>
          </cell>
          <cell r="AC431">
            <v>2.1137945998377637E-3</v>
          </cell>
          <cell r="AD431">
            <v>9709.4254509554976</v>
          </cell>
          <cell r="AE431">
            <v>0.84175000000000011</v>
          </cell>
          <cell r="AF431">
            <v>1.9933192599506373E-3</v>
          </cell>
          <cell r="AG431">
            <v>9723.1003718990614</v>
          </cell>
          <cell r="AH431">
            <v>0.63407595588235266</v>
          </cell>
          <cell r="AI431">
            <v>1.5015334899101918E-3</v>
          </cell>
          <cell r="AJ431">
            <v>9781.4262254558853</v>
          </cell>
          <cell r="AK431">
            <v>0.64452775735294099</v>
          </cell>
          <cell r="AL431">
            <v>1.5262840419416788E-3</v>
          </cell>
          <cell r="AM431">
            <v>9778.2250954816045</v>
          </cell>
          <cell r="AN431">
            <v>0.60779301470588221</v>
          </cell>
          <cell r="AO431">
            <v>1.4392937597584744E-3</v>
          </cell>
          <cell r="AP431">
            <v>9787.734316184451</v>
          </cell>
          <cell r="AQ431">
            <v>0.81228875</v>
          </cell>
          <cell r="AR431">
            <v>1.9235530858523647E-3</v>
          </cell>
          <cell r="AS431">
            <v>9730.4333448743691</v>
          </cell>
          <cell r="AT431">
            <v>0.58652025919117623</v>
          </cell>
          <cell r="AU431">
            <v>1.3889184781669275E-3</v>
          </cell>
          <cell r="AV431">
            <v>9792.8427390956913</v>
          </cell>
        </row>
        <row r="432">
          <cell r="B432">
            <v>40</v>
          </cell>
          <cell r="C432">
            <v>2.5679657019092124E-3</v>
          </cell>
          <cell r="D432">
            <v>0.72549019607843113</v>
          </cell>
          <cell r="E432">
            <v>1.8630339406008004E-3</v>
          </cell>
          <cell r="F432">
            <v>9742.8742180616846</v>
          </cell>
          <cell r="G432">
            <v>0.96499999999999997</v>
          </cell>
          <cell r="H432">
            <v>2.47808690234239E-3</v>
          </cell>
          <cell r="I432">
            <v>9669.22779540585</v>
          </cell>
          <cell r="J432">
            <v>0.92</v>
          </cell>
          <cell r="K432">
            <v>2.3625284457564756E-3</v>
          </cell>
          <cell r="L432">
            <v>9685.2167165946685</v>
          </cell>
          <cell r="M432">
            <v>0.92500000000000004</v>
          </cell>
          <cell r="N432">
            <v>2.3753682742660214E-3</v>
          </cell>
          <cell r="O432">
            <v>9680.0964404350016</v>
          </cell>
          <cell r="P432">
            <v>0.70009803921568603</v>
          </cell>
          <cell r="Q432">
            <v>1.7978277526797723E-3</v>
          </cell>
          <cell r="R432">
            <v>9749.5280130077335</v>
          </cell>
          <cell r="S432">
            <v>0.66745098039215667</v>
          </cell>
          <cell r="T432">
            <v>1.7139912253527365E-3</v>
          </cell>
          <cell r="U432">
            <v>9760.6985449974254</v>
          </cell>
          <cell r="V432">
            <v>0.67107843137254886</v>
          </cell>
          <cell r="W432">
            <v>1.7233063950557407E-3</v>
          </cell>
          <cell r="X432">
            <v>9757.1376131635443</v>
          </cell>
          <cell r="Y432">
            <v>0.88780000000000003</v>
          </cell>
          <cell r="Z432">
            <v>2.2798399501549986E-3</v>
          </cell>
          <cell r="AA432">
            <v>9693.847014981282</v>
          </cell>
          <cell r="AB432">
            <v>0.892625</v>
          </cell>
          <cell r="AC432">
            <v>2.2922303846667105E-3</v>
          </cell>
          <cell r="AD432">
            <v>9688.9017198697402</v>
          </cell>
          <cell r="AE432">
            <v>0.85100000000000009</v>
          </cell>
          <cell r="AF432">
            <v>2.1853388123247398E-3</v>
          </cell>
          <cell r="AG432">
            <v>9703.7191286613215</v>
          </cell>
          <cell r="AH432">
            <v>0.64409019607843121</v>
          </cell>
          <cell r="AI432">
            <v>1.6540015324653908E-3</v>
          </cell>
          <cell r="AJ432">
            <v>9766.7390863992769</v>
          </cell>
          <cell r="AK432">
            <v>0.64759068627450966</v>
          </cell>
          <cell r="AL432">
            <v>1.6629906712287898E-3</v>
          </cell>
          <cell r="AM432">
            <v>9763.3007465598566</v>
          </cell>
          <cell r="AN432">
            <v>0.61739215686274496</v>
          </cell>
          <cell r="AO432">
            <v>1.5854418834512815E-3</v>
          </cell>
          <cell r="AP432">
            <v>9773.6468912609926</v>
          </cell>
          <cell r="AQ432">
            <v>0.82121500000000003</v>
          </cell>
          <cell r="AR432">
            <v>2.1088519538933737E-3</v>
          </cell>
          <cell r="AS432">
            <v>9711.7163397871554</v>
          </cell>
          <cell r="AT432">
            <v>0.59578343137254886</v>
          </cell>
          <cell r="AU432">
            <v>1.5299514175304864E-3</v>
          </cell>
          <cell r="AV432">
            <v>9779.2412788615784</v>
          </cell>
        </row>
        <row r="433">
          <cell r="B433">
            <v>41</v>
          </cell>
          <cell r="C433">
            <v>2.8009585130697161E-3</v>
          </cell>
          <cell r="D433">
            <v>0.72892156862745072</v>
          </cell>
          <cell r="E433">
            <v>2.0416790730071895E-3</v>
          </cell>
          <cell r="F433">
            <v>9724.722912714431</v>
          </cell>
          <cell r="G433">
            <v>0.96499999999999997</v>
          </cell>
          <cell r="H433">
            <v>2.7029249651122759E-3</v>
          </cell>
          <cell r="I433">
            <v>9645.2666086502904</v>
          </cell>
          <cell r="J433">
            <v>0.92</v>
          </cell>
          <cell r="K433">
            <v>2.5768818320241389E-3</v>
          </cell>
          <cell r="L433">
            <v>9662.3351165983968</v>
          </cell>
          <cell r="M433">
            <v>0.92500000000000004</v>
          </cell>
          <cell r="N433">
            <v>2.5908866245894875E-3</v>
          </cell>
          <cell r="O433">
            <v>9657.1026464585575</v>
          </cell>
          <cell r="P433">
            <v>0.70340931372548987</v>
          </cell>
          <cell r="Q433">
            <v>1.9702203054519376E-3</v>
          </cell>
          <cell r="R433">
            <v>9732.0000409704189</v>
          </cell>
          <cell r="S433">
            <v>0.67060784313725474</v>
          </cell>
          <cell r="T433">
            <v>1.8783447471666145E-3</v>
          </cell>
          <cell r="U433">
            <v>9743.9687933379864</v>
          </cell>
          <cell r="V433">
            <v>0.67425245098039199</v>
          </cell>
          <cell r="W433">
            <v>1.8885531425316504E-3</v>
          </cell>
          <cell r="X433">
            <v>9740.3230755173408</v>
          </cell>
          <cell r="Y433">
            <v>0.88780000000000003</v>
          </cell>
          <cell r="Z433">
            <v>2.4866909679032941E-3</v>
          </cell>
          <cell r="AA433">
            <v>9671.7465952858365</v>
          </cell>
          <cell r="AB433">
            <v>0.892625</v>
          </cell>
          <cell r="AC433">
            <v>2.5002055927288553E-3</v>
          </cell>
          <cell r="AD433">
            <v>9666.6925249534052</v>
          </cell>
          <cell r="AE433">
            <v>0.85100000000000009</v>
          </cell>
          <cell r="AF433">
            <v>2.3836156946223288E-3</v>
          </cell>
          <cell r="AG433">
            <v>9682.5132146255601</v>
          </cell>
          <cell r="AH433">
            <v>0.64713656862745073</v>
          </cell>
          <cell r="AI433">
            <v>1.8126026810157828E-3</v>
          </cell>
          <cell r="AJ433">
            <v>9750.5848849831818</v>
          </cell>
          <cell r="AK433">
            <v>0.65065361519607812</v>
          </cell>
          <cell r="AL433">
            <v>1.8224537825430422E-3</v>
          </cell>
          <cell r="AM433">
            <v>9747.064468497927</v>
          </cell>
          <cell r="AN433">
            <v>0.62031225490196062</v>
          </cell>
          <cell r="AO433">
            <v>1.7374688911291185E-3</v>
          </cell>
          <cell r="AP433">
            <v>9758.151342125524</v>
          </cell>
          <cell r="AQ433">
            <v>0.82121500000000003</v>
          </cell>
          <cell r="AR433">
            <v>2.3001891453105468E-3</v>
          </cell>
          <cell r="AS433">
            <v>9691.2357678083372</v>
          </cell>
          <cell r="AT433">
            <v>0.59860132598039195</v>
          </cell>
          <cell r="AU433">
            <v>1.6766574799395991E-3</v>
          </cell>
          <cell r="AV433">
            <v>9764.2795148046116</v>
          </cell>
        </row>
        <row r="434">
          <cell r="B434">
            <v>42</v>
          </cell>
          <cell r="C434">
            <v>3.0322687530165075E-3</v>
          </cell>
          <cell r="D434">
            <v>0.73235294117647032</v>
          </cell>
          <cell r="E434">
            <v>2.2206909397091473E-3</v>
          </cell>
          <cell r="F434">
            <v>9704.8681494527482</v>
          </cell>
          <cell r="G434">
            <v>0.96499999999999997</v>
          </cell>
          <cell r="H434">
            <v>2.9261393466609295E-3</v>
          </cell>
          <cell r="I434">
            <v>9619.1961767386056</v>
          </cell>
          <cell r="J434">
            <v>0.92</v>
          </cell>
          <cell r="K434">
            <v>2.789687252775187E-3</v>
          </cell>
          <cell r="L434">
            <v>9637.4364207815051</v>
          </cell>
          <cell r="M434">
            <v>0.92500000000000004</v>
          </cell>
          <cell r="N434">
            <v>2.8048485965402694E-3</v>
          </cell>
          <cell r="O434">
            <v>9632.0821883795597</v>
          </cell>
          <cell r="P434">
            <v>0.70672058823529382</v>
          </cell>
          <cell r="Q434">
            <v>2.1429667568193269E-3</v>
          </cell>
          <cell r="R434">
            <v>9712.8258568770398</v>
          </cell>
          <cell r="S434">
            <v>0.67376470588235271</v>
          </cell>
          <cell r="T434">
            <v>2.0430356645324155E-3</v>
          </cell>
          <cell r="U434">
            <v>9725.6662607384642</v>
          </cell>
          <cell r="V434">
            <v>0.67742647058823513</v>
          </cell>
          <cell r="W434">
            <v>2.0541391192309614E-3</v>
          </cell>
          <cell r="X434">
            <v>9721.927957763799</v>
          </cell>
          <cell r="Y434">
            <v>0.88780000000000003</v>
          </cell>
          <cell r="Z434">
            <v>2.6920481989280553E-3</v>
          </cell>
          <cell r="AA434">
            <v>9647.6959503834896</v>
          </cell>
          <cell r="AB434">
            <v>0.892625</v>
          </cell>
          <cell r="AC434">
            <v>2.7066788956613599E-3</v>
          </cell>
          <cell r="AD434">
            <v>9642.5238062393255</v>
          </cell>
          <cell r="AE434">
            <v>0.85100000000000009</v>
          </cell>
          <cell r="AF434">
            <v>2.5804607088170482E-3</v>
          </cell>
          <cell r="AG434">
            <v>9659.4338241637906</v>
          </cell>
          <cell r="AH434">
            <v>0.65018294117647035</v>
          </cell>
          <cell r="AI434">
            <v>1.9715294162737811E-3</v>
          </cell>
          <cell r="AJ434">
            <v>9732.9109486791895</v>
          </cell>
          <cell r="AK434">
            <v>0.65371654411764679</v>
          </cell>
          <cell r="AL434">
            <v>1.9822442500578774E-3</v>
          </cell>
          <cell r="AM434">
            <v>9729.3008939886222</v>
          </cell>
          <cell r="AN434">
            <v>0.62323235294117629</v>
          </cell>
          <cell r="AO434">
            <v>1.8898079896924845E-3</v>
          </cell>
          <cell r="AP434">
            <v>9741.1968577336502</v>
          </cell>
          <cell r="AQ434">
            <v>0.82121500000000003</v>
          </cell>
          <cell r="AR434">
            <v>2.4901445840084511E-3</v>
          </cell>
          <cell r="AS434">
            <v>9668.9440924905794</v>
          </cell>
          <cell r="AT434">
            <v>0.60141922058823516</v>
          </cell>
          <cell r="AU434">
            <v>1.8236647100532478E-3</v>
          </cell>
          <cell r="AV434">
            <v>9747.9081625198942</v>
          </cell>
        </row>
        <row r="435">
          <cell r="B435">
            <v>43</v>
          </cell>
          <cell r="C435">
            <v>3.2960671109944746E-3</v>
          </cell>
          <cell r="D435">
            <v>0.73578431372548991</v>
          </cell>
          <cell r="E435">
            <v>2.4251944772562279E-3</v>
          </cell>
          <cell r="F435">
            <v>9683.3166366821861</v>
          </cell>
          <cell r="G435">
            <v>0.96499999999999997</v>
          </cell>
          <cell r="H435">
            <v>3.1807047621096678E-3</v>
          </cell>
          <cell r="I435">
            <v>9591.0490683225999</v>
          </cell>
          <cell r="J435">
            <v>0.92</v>
          </cell>
          <cell r="K435">
            <v>3.0323817421149166E-3</v>
          </cell>
          <cell r="L435">
            <v>9610.5509872490202</v>
          </cell>
          <cell r="M435">
            <v>0.92500000000000004</v>
          </cell>
          <cell r="N435">
            <v>3.048862077669889E-3</v>
          </cell>
          <cell r="O435">
            <v>9605.0656561717224</v>
          </cell>
          <cell r="P435">
            <v>0.71003186274509777</v>
          </cell>
          <cell r="Q435">
            <v>2.3403126705522598E-3</v>
          </cell>
          <cell r="R435">
            <v>9692.011593950976</v>
          </cell>
          <cell r="S435">
            <v>0.67692156862745079</v>
          </cell>
          <cell r="T435">
            <v>2.2311789190757299E-3</v>
          </cell>
          <cell r="U435">
            <v>9705.796377706436</v>
          </cell>
          <cell r="V435">
            <v>0.68060049019607816</v>
          </cell>
          <cell r="W435">
            <v>2.2433048914620108E-3</v>
          </cell>
          <cell r="X435">
            <v>9701.957765231411</v>
          </cell>
          <cell r="Y435">
            <v>0.88780000000000003</v>
          </cell>
          <cell r="Z435">
            <v>2.9262483811408947E-3</v>
          </cell>
          <cell r="AA435">
            <v>9621.7238878764547</v>
          </cell>
          <cell r="AB435">
            <v>0.892625</v>
          </cell>
          <cell r="AC435">
            <v>2.9421519049514428E-3</v>
          </cell>
          <cell r="AD435">
            <v>9616.4245905520656</v>
          </cell>
          <cell r="AE435">
            <v>0.85100000000000009</v>
          </cell>
          <cell r="AF435">
            <v>2.8049531114562984E-3</v>
          </cell>
          <cell r="AG435">
            <v>9634.5080347111179</v>
          </cell>
          <cell r="AH435">
            <v>0.65322931372548998</v>
          </cell>
          <cell r="AI435">
            <v>2.1530876569080793E-3</v>
          </cell>
          <cell r="AJ435">
            <v>9713.722228437895</v>
          </cell>
          <cell r="AK435">
            <v>0.65677947303921547</v>
          </cell>
          <cell r="AL435">
            <v>2.1647892202608402E-3</v>
          </cell>
          <cell r="AM435">
            <v>9710.0150432344308</v>
          </cell>
          <cell r="AN435">
            <v>0.62615245098039196</v>
          </cell>
          <cell r="AO435">
            <v>2.0638405001450499E-3</v>
          </cell>
          <cell r="AP435">
            <v>9722.7878660827373</v>
          </cell>
          <cell r="AQ435">
            <v>0.82121500000000003</v>
          </cell>
          <cell r="AR435">
            <v>2.7067797525553274E-3</v>
          </cell>
          <cell r="AS435">
            <v>9644.8670237255828</v>
          </cell>
          <cell r="AT435">
            <v>0.60423711519607826</v>
          </cell>
          <cell r="AU435">
            <v>1.9916060826399734E-3</v>
          </cell>
          <cell r="AV435">
            <v>9730.131246407067</v>
          </cell>
        </row>
        <row r="436">
          <cell r="B436">
            <v>44</v>
          </cell>
          <cell r="C436">
            <v>3.5800787677576699E-3</v>
          </cell>
          <cell r="D436">
            <v>0.73921568627450951</v>
          </cell>
          <cell r="E436">
            <v>2.6464503832247864E-3</v>
          </cell>
          <cell r="F436">
            <v>9659.8327106533816</v>
          </cell>
          <cell r="G436">
            <v>0.96499999999999997</v>
          </cell>
          <cell r="H436">
            <v>3.4547760108861515E-3</v>
          </cell>
          <cell r="I436">
            <v>9560.5427728773593</v>
          </cell>
          <cell r="J436">
            <v>0.92</v>
          </cell>
          <cell r="K436">
            <v>3.2936724663370563E-3</v>
          </cell>
          <cell r="L436">
            <v>9581.4081279036218</v>
          </cell>
          <cell r="M436">
            <v>0.92500000000000004</v>
          </cell>
          <cell r="N436">
            <v>3.3115728601758447E-3</v>
          </cell>
          <cell r="O436">
            <v>9575.781135739091</v>
          </cell>
          <cell r="P436">
            <v>0.71334313725490162</v>
          </cell>
          <cell r="Q436">
            <v>2.5538246198119185E-3</v>
          </cell>
          <cell r="R436">
            <v>9669.329256414514</v>
          </cell>
          <cell r="S436">
            <v>0.68007843137254875</v>
          </cell>
          <cell r="T436">
            <v>2.4347343525668035E-3</v>
          </cell>
          <cell r="U436">
            <v>9684.1410094356561</v>
          </cell>
          <cell r="V436">
            <v>0.68377450980392129</v>
          </cell>
          <cell r="W436">
            <v>2.4479666044829275E-3</v>
          </cell>
          <cell r="X436">
            <v>9680.1933159199107</v>
          </cell>
          <cell r="Y436">
            <v>0.88780000000000003</v>
          </cell>
          <cell r="Z436">
            <v>3.1783939300152595E-3</v>
          </cell>
          <cell r="AA436">
            <v>9593.5683339257721</v>
          </cell>
          <cell r="AB436">
            <v>0.892625</v>
          </cell>
          <cell r="AC436">
            <v>3.1956678100696903E-3</v>
          </cell>
          <cell r="AD436">
            <v>9588.1316086241513</v>
          </cell>
          <cell r="AE436">
            <v>0.85100000000000009</v>
          </cell>
          <cell r="AF436">
            <v>3.0466470313617773E-3</v>
          </cell>
          <cell r="AG436">
            <v>9607.4836914218031</v>
          </cell>
          <cell r="AH436">
            <v>0.6562756862745095</v>
          </cell>
          <cell r="AI436">
            <v>2.3495186502269652E-3</v>
          </cell>
          <cell r="AJ436">
            <v>9692.8077330052129</v>
          </cell>
          <cell r="AK436">
            <v>0.65984240196078403</v>
          </cell>
          <cell r="AL436">
            <v>2.362287773326025E-3</v>
          </cell>
          <cell r="AM436">
            <v>9688.9949073402659</v>
          </cell>
          <cell r="AN436">
            <v>0.62907254901960763</v>
          </cell>
          <cell r="AO436">
            <v>2.2521292761242934E-3</v>
          </cell>
          <cell r="AP436">
            <v>9702.7215827103973</v>
          </cell>
          <cell r="AQ436">
            <v>0.82121500000000003</v>
          </cell>
          <cell r="AR436">
            <v>2.9400143852641152E-3</v>
          </cell>
          <cell r="AS436">
            <v>9618.7604929496738</v>
          </cell>
          <cell r="AT436">
            <v>0.60705500980392135</v>
          </cell>
          <cell r="AU436">
            <v>2.1733047514599429E-3</v>
          </cell>
          <cell r="AV436">
            <v>9710.7526578318375</v>
          </cell>
        </row>
        <row r="437">
          <cell r="B437">
            <v>45</v>
          </cell>
          <cell r="C437">
            <v>3.8897310204771378E-3</v>
          </cell>
          <cell r="D437">
            <v>0.7426470588235291</v>
          </cell>
          <cell r="E437">
            <v>2.8886973019719908E-3</v>
          </cell>
          <cell r="F437">
            <v>9634.2684426743854</v>
          </cell>
          <cell r="G437">
            <v>0.96499999999999997</v>
          </cell>
          <cell r="H437">
            <v>3.7535904347604379E-3</v>
          </cell>
          <cell r="I437">
            <v>9527.5132390545714</v>
          </cell>
          <cell r="J437">
            <v>0.92</v>
          </cell>
          <cell r="K437">
            <v>3.578552538838967E-3</v>
          </cell>
          <cell r="L437">
            <v>9549.8501077640085</v>
          </cell>
          <cell r="M437">
            <v>0.92500000000000004</v>
          </cell>
          <cell r="N437">
            <v>3.5980011939413525E-3</v>
          </cell>
          <cell r="O437">
            <v>9544.0702388149948</v>
          </cell>
          <cell r="P437">
            <v>0.71665441176470557</v>
          </cell>
          <cell r="Q437">
            <v>2.7875928964029711E-3</v>
          </cell>
          <cell r="R437">
            <v>9644.635485302415</v>
          </cell>
          <cell r="S437">
            <v>0.68323529411764683</v>
          </cell>
          <cell r="T437">
            <v>2.6576015178142319E-3</v>
          </cell>
          <cell r="U437">
            <v>9660.5626986448824</v>
          </cell>
          <cell r="V437">
            <v>0.68694852941176443</v>
          </cell>
          <cell r="W437">
            <v>2.6720450043240915E-3</v>
          </cell>
          <cell r="X437">
            <v>9656.4965259576002</v>
          </cell>
          <cell r="Y437">
            <v>0.88780000000000003</v>
          </cell>
          <cell r="Z437">
            <v>3.4533031999796032E-3</v>
          </cell>
          <cell r="AA437">
            <v>9563.0761945660361</v>
          </cell>
          <cell r="AB437">
            <v>0.892625</v>
          </cell>
          <cell r="AC437">
            <v>3.4720711521534051E-3</v>
          </cell>
          <cell r="AD437">
            <v>9557.4911250837595</v>
          </cell>
          <cell r="AE437">
            <v>0.85100000000000009</v>
          </cell>
          <cell r="AF437">
            <v>3.3101610984260445E-3</v>
          </cell>
          <cell r="AG437">
            <v>9578.213079754476</v>
          </cell>
          <cell r="AH437">
            <v>0.65932205882352912</v>
          </cell>
          <cell r="AI437">
            <v>2.5645854646907332E-3</v>
          </cell>
          <cell r="AJ437">
            <v>9670.0343004634542</v>
          </cell>
          <cell r="AK437">
            <v>0.66290533088235271</v>
          </cell>
          <cell r="AL437">
            <v>2.5785234291727487E-3</v>
          </cell>
          <cell r="AM437">
            <v>9666.1067131348373</v>
          </cell>
          <cell r="AN437">
            <v>0.6319926470588233</v>
          </cell>
          <cell r="AO437">
            <v>2.4582814039781644E-3</v>
          </cell>
          <cell r="AP437">
            <v>9680.8697993758924</v>
          </cell>
          <cell r="AQ437">
            <v>0.82121500000000003</v>
          </cell>
          <cell r="AR437">
            <v>3.1943054599811328E-3</v>
          </cell>
          <cell r="AS437">
            <v>9590.4811987319918</v>
          </cell>
          <cell r="AT437">
            <v>0.60987290441176445</v>
          </cell>
          <cell r="AU437">
            <v>2.3722415548389285E-3</v>
          </cell>
          <cell r="AV437">
            <v>9689.6482329403188</v>
          </cell>
        </row>
        <row r="438">
          <cell r="B438">
            <v>46</v>
          </cell>
          <cell r="C438">
            <v>4.219570519266266E-3</v>
          </cell>
          <cell r="D438">
            <v>0.7460784313725487</v>
          </cell>
          <cell r="E438">
            <v>3.1481305540800265E-3</v>
          </cell>
          <cell r="F438">
            <v>9606.4379574175582</v>
          </cell>
          <cell r="G438">
            <v>0.96499999999999997</v>
          </cell>
          <cell r="H438">
            <v>4.0718855510919463E-3</v>
          </cell>
          <cell r="I438">
            <v>9491.7508564934033</v>
          </cell>
          <cell r="J438">
            <v>0.92</v>
          </cell>
          <cell r="K438">
            <v>3.8820048777249649E-3</v>
          </cell>
          <cell r="L438">
            <v>9515.6754674153381</v>
          </cell>
          <cell r="M438">
            <v>0.92500000000000004</v>
          </cell>
          <cell r="N438">
            <v>3.9031027303212964E-3</v>
          </cell>
          <cell r="O438">
            <v>9509.7306627006783</v>
          </cell>
          <cell r="P438">
            <v>0.71996568627450952</v>
          </cell>
          <cell r="Q438">
            <v>3.0379459846872256E-3</v>
          </cell>
          <cell r="R438">
            <v>9617.7501679351899</v>
          </cell>
          <cell r="S438">
            <v>0.6863921568627448</v>
          </cell>
          <cell r="T438">
            <v>2.8962801097536244E-3</v>
          </cell>
          <cell r="U438">
            <v>9634.8887725540244</v>
          </cell>
          <cell r="V438">
            <v>0.69012254901960757</v>
          </cell>
          <cell r="W438">
            <v>2.9120207625240248E-3</v>
          </cell>
          <cell r="X438">
            <v>9630.6939326561424</v>
          </cell>
          <cell r="Y438">
            <v>0.88780000000000003</v>
          </cell>
          <cell r="Z438">
            <v>3.7461347070045911E-3</v>
          </cell>
          <cell r="AA438">
            <v>9530.0519929416932</v>
          </cell>
          <cell r="AB438">
            <v>0.892625</v>
          </cell>
          <cell r="AC438">
            <v>3.7664941347600508E-3</v>
          </cell>
          <cell r="AD438">
            <v>9524.3068358613946</v>
          </cell>
          <cell r="AE438">
            <v>0.85100000000000009</v>
          </cell>
          <cell r="AF438">
            <v>3.5908545118955928E-3</v>
          </cell>
          <cell r="AG438">
            <v>9546.5076514254361</v>
          </cell>
          <cell r="AH438">
            <v>0.66236843137254875</v>
          </cell>
          <cell r="AI438">
            <v>2.7949103059122476E-3</v>
          </cell>
          <cell r="AJ438">
            <v>9645.2346710534239</v>
          </cell>
          <cell r="AK438">
            <v>0.66596825980392138</v>
          </cell>
          <cell r="AL438">
            <v>2.8101000358356841E-3</v>
          </cell>
          <cell r="AM438">
            <v>9641.1824305061346</v>
          </cell>
          <cell r="AN438">
            <v>0.63491274509803897</v>
          </cell>
          <cell r="AO438">
            <v>2.6790591015221025E-3</v>
          </cell>
          <cell r="AP438">
            <v>9657.0714971737525</v>
          </cell>
          <cell r="AQ438">
            <v>0.82121500000000003</v>
          </cell>
          <cell r="AR438">
            <v>3.4651746039792469E-3</v>
          </cell>
          <cell r="AS438">
            <v>9559.8462722750355</v>
          </cell>
          <cell r="AT438">
            <v>0.61269079901960766</v>
          </cell>
          <cell r="AU438">
            <v>2.5852920329688294E-3</v>
          </cell>
          <cell r="AV438">
            <v>9666.6620467503653</v>
          </cell>
        </row>
        <row r="439">
          <cell r="B439">
            <v>47</v>
          </cell>
          <cell r="C439">
            <v>4.6058561608291306E-3</v>
          </cell>
          <cell r="D439">
            <v>0.7495098039215683</v>
          </cell>
          <cell r="E439">
            <v>3.452134347993989E-3</v>
          </cell>
          <cell r="F439">
            <v>9576.195636567938</v>
          </cell>
          <cell r="G439">
            <v>0.96499999999999997</v>
          </cell>
          <cell r="H439">
            <v>4.4446511952001113E-3</v>
          </cell>
          <cell r="I439">
            <v>9453.101533326284</v>
          </cell>
          <cell r="J439">
            <v>0.92</v>
          </cell>
          <cell r="K439">
            <v>4.2373876679628001E-3</v>
          </cell>
          <cell r="L439">
            <v>9478.7355688359839</v>
          </cell>
          <cell r="M439">
            <v>0.92500000000000004</v>
          </cell>
          <cell r="N439">
            <v>4.2604169487669456E-3</v>
          </cell>
          <cell r="O439">
            <v>9472.6132069864707</v>
          </cell>
          <cell r="P439">
            <v>0.72327696078431336</v>
          </cell>
          <cell r="Q439">
            <v>3.3313096458141992E-3</v>
          </cell>
          <cell r="R439">
            <v>9588.5319624307867</v>
          </cell>
          <cell r="S439">
            <v>0.68954901960784287</v>
          </cell>
          <cell r="T439">
            <v>3.1759636001544699E-3</v>
          </cell>
          <cell r="U439">
            <v>9606.9834358423868</v>
          </cell>
          <cell r="V439">
            <v>0.6932965686274507</v>
          </cell>
          <cell r="W439">
            <v>3.1932242718944398E-3</v>
          </cell>
          <cell r="X439">
            <v>9602.6491519667325</v>
          </cell>
          <cell r="Y439">
            <v>0.88780000000000003</v>
          </cell>
          <cell r="Z439">
            <v>4.0890790995841021E-3</v>
          </cell>
          <cell r="AA439">
            <v>9494.3511344113758</v>
          </cell>
          <cell r="AB439">
            <v>0.892625</v>
          </cell>
          <cell r="AC439">
            <v>4.1113023555601029E-3</v>
          </cell>
          <cell r="AD439">
            <v>9488.4335900264668</v>
          </cell>
          <cell r="AE439">
            <v>0.85100000000000009</v>
          </cell>
          <cell r="AF439">
            <v>3.9195835928655907E-3</v>
          </cell>
          <cell r="AG439">
            <v>9512.2275313524697</v>
          </cell>
          <cell r="AH439">
            <v>0.66541480392156838</v>
          </cell>
          <cell r="AI439">
            <v>3.0648048741490634E-3</v>
          </cell>
          <cell r="AJ439">
            <v>9618.2771052683547</v>
          </cell>
          <cell r="AK439">
            <v>0.66903118872548994</v>
          </cell>
          <cell r="AL439">
            <v>3.0814614223781348E-3</v>
          </cell>
          <cell r="AM439">
            <v>9614.0897434126709</v>
          </cell>
          <cell r="AN439">
            <v>0.63783284313725463</v>
          </cell>
          <cell r="AO439">
            <v>2.9377663301428849E-3</v>
          </cell>
          <cell r="AP439">
            <v>9631.1996318851998</v>
          </cell>
          <cell r="AQ439">
            <v>0.82121500000000003</v>
          </cell>
          <cell r="AR439">
            <v>3.7823981671152944E-3</v>
          </cell>
          <cell r="AS439">
            <v>9526.7197357544028</v>
          </cell>
          <cell r="AT439">
            <v>0.61550869362745075</v>
          </cell>
          <cell r="AU439">
            <v>2.8349445085878839E-3</v>
          </cell>
          <cell r="AV439">
            <v>9641.6709023754993</v>
          </cell>
        </row>
        <row r="440">
          <cell r="B440">
            <v>48</v>
          </cell>
          <cell r="C440">
            <v>5.0498377418885885E-3</v>
          </cell>
          <cell r="D440">
            <v>0.75294117647058789</v>
          </cell>
          <cell r="E440">
            <v>3.8022307703631706E-3</v>
          </cell>
          <cell r="F440">
            <v>9543.1373226878313</v>
          </cell>
          <cell r="G440">
            <v>0.96499999999999997</v>
          </cell>
          <cell r="H440">
            <v>4.8730934209224881E-3</v>
          </cell>
          <cell r="I440">
            <v>9411.0857942978382</v>
          </cell>
          <cell r="J440">
            <v>0.92</v>
          </cell>
          <cell r="K440">
            <v>4.645850722537502E-3</v>
          </cell>
          <cell r="L440">
            <v>9438.5704916287177</v>
          </cell>
          <cell r="M440">
            <v>0.92500000000000004</v>
          </cell>
          <cell r="N440">
            <v>4.6710999112469448E-3</v>
          </cell>
          <cell r="O440">
            <v>9432.2559251303119</v>
          </cell>
          <cell r="P440">
            <v>0.72658823529411731</v>
          </cell>
          <cell r="Q440">
            <v>3.6691526934004596E-3</v>
          </cell>
          <cell r="R440">
            <v>9556.5895934151431</v>
          </cell>
          <cell r="S440">
            <v>0.69270588235294084</v>
          </cell>
          <cell r="T440">
            <v>3.498052308734117E-3</v>
          </cell>
          <cell r="U440">
            <v>9576.4720061428652</v>
          </cell>
          <cell r="V440">
            <v>0.69647058823529384</v>
          </cell>
          <cell r="W440">
            <v>3.5170634625859331E-3</v>
          </cell>
          <cell r="X440">
            <v>9571.985739620186</v>
          </cell>
          <cell r="Y440">
            <v>0.88780000000000003</v>
          </cell>
          <cell r="Z440">
            <v>4.4832459472486886E-3</v>
          </cell>
          <cell r="AA440">
            <v>9455.5279816235416</v>
          </cell>
          <cell r="AB440">
            <v>0.892625</v>
          </cell>
          <cell r="AC440">
            <v>4.5076114143533016E-3</v>
          </cell>
          <cell r="AD440">
            <v>9449.4237706572148</v>
          </cell>
          <cell r="AE440">
            <v>0.85100000000000009</v>
          </cell>
          <cell r="AF440">
            <v>4.2974119183471892E-3</v>
          </cell>
          <cell r="AG440">
            <v>9474.943560388976</v>
          </cell>
          <cell r="AH440">
            <v>0.668461176470588</v>
          </cell>
          <cell r="AI440">
            <v>3.3756204779284236E-3</v>
          </cell>
          <cell r="AJ440">
            <v>9588.798962715211</v>
          </cell>
          <cell r="AK440">
            <v>0.67209411764705851</v>
          </cell>
          <cell r="AL440">
            <v>3.3939662413954253E-3</v>
          </cell>
          <cell r="AM440">
            <v>9584.4642967570635</v>
          </cell>
          <cell r="AN440">
            <v>0.6407529411764703</v>
          </cell>
          <cell r="AO440">
            <v>3.2356983855790582E-3</v>
          </cell>
          <cell r="AP440">
            <v>9602.9054178877632</v>
          </cell>
          <cell r="AQ440">
            <v>0.82121500000000003</v>
          </cell>
          <cell r="AR440">
            <v>4.147002501205037E-3</v>
          </cell>
          <cell r="AS440">
            <v>9490.6858884872636</v>
          </cell>
          <cell r="AT440">
            <v>0.61832658823529396</v>
          </cell>
          <cell r="AU440">
            <v>3.1224489420837919E-3</v>
          </cell>
          <cell r="AV440">
            <v>9614.3373003971974</v>
          </cell>
        </row>
        <row r="441">
          <cell r="B441">
            <v>49</v>
          </cell>
          <cell r="C441">
            <v>5.5203547473775729E-3</v>
          </cell>
          <cell r="D441">
            <v>0.75637254901960749</v>
          </cell>
          <cell r="E441">
            <v>4.1754447917664661E-3</v>
          </cell>
          <cell r="F441">
            <v>9506.852112313707</v>
          </cell>
          <cell r="G441">
            <v>0.96499999999999997</v>
          </cell>
          <cell r="H441">
            <v>5.3271423312193575E-3</v>
          </cell>
          <cell r="I441">
            <v>9365.2246940299083</v>
          </cell>
          <cell r="J441">
            <v>0.92</v>
          </cell>
          <cell r="K441">
            <v>5.0787263675873672E-3</v>
          </cell>
          <cell r="L441">
            <v>9394.7203020904635</v>
          </cell>
          <cell r="M441">
            <v>0.92500000000000004</v>
          </cell>
          <cell r="N441">
            <v>5.1063281413242555E-3</v>
          </cell>
          <cell r="O441">
            <v>9388.1969153155769</v>
          </cell>
          <cell r="P441">
            <v>0.72989950980392115</v>
          </cell>
          <cell r="Q441">
            <v>4.0293042240546395E-3</v>
          </cell>
          <cell r="R441">
            <v>9521.5250069687409</v>
          </cell>
          <cell r="S441">
            <v>0.69586274509803892</v>
          </cell>
          <cell r="T441">
            <v>3.8414092084251492E-3</v>
          </cell>
          <cell r="U441">
            <v>9542.9730061322498</v>
          </cell>
          <cell r="V441">
            <v>0.69964460784313698</v>
          </cell>
          <cell r="W441">
            <v>3.8622864323839814E-3</v>
          </cell>
          <cell r="X441">
            <v>9538.3204583109746</v>
          </cell>
          <cell r="Y441">
            <v>0.88780000000000003</v>
          </cell>
          <cell r="Z441">
            <v>4.9009709447218096E-3</v>
          </cell>
          <cell r="AA441">
            <v>9413.1365241208314</v>
          </cell>
          <cell r="AB441">
            <v>0.892625</v>
          </cell>
          <cell r="AC441">
            <v>4.9276066563779062E-3</v>
          </cell>
          <cell r="AD441">
            <v>9406.8294402095398</v>
          </cell>
          <cell r="AE441">
            <v>0.85100000000000009</v>
          </cell>
          <cell r="AF441">
            <v>4.6978218900183147E-3</v>
          </cell>
          <cell r="AG441">
            <v>9434.2258250068935</v>
          </cell>
          <cell r="AH441">
            <v>0.67150754901960752</v>
          </cell>
          <cell r="AI441">
            <v>3.7069598861302687E-3</v>
          </cell>
          <cell r="AJ441">
            <v>9556.4308165779312</v>
          </cell>
          <cell r="AK441">
            <v>0.67515704656862707</v>
          </cell>
          <cell r="AL441">
            <v>3.7271064072505414E-3</v>
          </cell>
          <cell r="AM441">
            <v>9551.9349484920094</v>
          </cell>
          <cell r="AN441">
            <v>0.64367303921568608</v>
          </cell>
          <cell r="AO441">
            <v>3.5533035177932634E-3</v>
          </cell>
          <cell r="AP441">
            <v>9571.8333123302364</v>
          </cell>
          <cell r="AQ441">
            <v>0.82121500000000003</v>
          </cell>
          <cell r="AR441">
            <v>4.533398123867674E-3</v>
          </cell>
          <cell r="AS441">
            <v>9451.3279903695548</v>
          </cell>
          <cell r="AT441">
            <v>0.62114448284313695</v>
          </cell>
          <cell r="AU441">
            <v>3.4289378946704982E-3</v>
          </cell>
          <cell r="AV441">
            <v>9584.3170230647356</v>
          </cell>
        </row>
        <row r="442">
          <cell r="B442">
            <v>50</v>
          </cell>
          <cell r="C442">
            <v>6.0359379048675983E-3</v>
          </cell>
          <cell r="D442">
            <v>0.75980392156862708</v>
          </cell>
          <cell r="E442">
            <v>4.5861292904631236E-3</v>
          </cell>
          <cell r="F442">
            <v>9467.1567761752522</v>
          </cell>
          <cell r="G442">
            <v>0.96499999999999997</v>
          </cell>
          <cell r="H442">
            <v>5.8246800781972322E-3</v>
          </cell>
          <cell r="I442">
            <v>9315.3348091209609</v>
          </cell>
          <cell r="J442">
            <v>0.93</v>
          </cell>
          <cell r="K442">
            <v>5.6134222515268669E-3</v>
          </cell>
          <cell r="L442">
            <v>9347.0070883761291</v>
          </cell>
          <cell r="M442">
            <v>0.92500000000000004</v>
          </cell>
          <cell r="N442">
            <v>5.5832425620025283E-3</v>
          </cell>
          <cell r="O442">
            <v>9340.2577012106067</v>
          </cell>
          <cell r="P442">
            <v>0.73321078431372511</v>
          </cell>
          <cell r="Q442">
            <v>4.4256147652969148E-3</v>
          </cell>
          <cell r="R442">
            <v>9483.1598860387203</v>
          </cell>
          <cell r="S442">
            <v>0.70661764705882324</v>
          </cell>
          <cell r="T442">
            <v>4.2651002401307052E-3</v>
          </cell>
          <cell r="U442">
            <v>9506.3145417507403</v>
          </cell>
          <cell r="V442">
            <v>0.70281862745098012</v>
          </cell>
          <cell r="W442">
            <v>4.2421695936783899E-3</v>
          </cell>
          <cell r="X442">
            <v>9501.4807326171103</v>
          </cell>
          <cell r="Y442">
            <v>0.89744999999999997</v>
          </cell>
          <cell r="Z442">
            <v>5.4169524727234256E-3</v>
          </cell>
          <cell r="AA442">
            <v>9367.0030155174154</v>
          </cell>
          <cell r="AB442">
            <v>0.892625</v>
          </cell>
          <cell r="AC442">
            <v>5.3878290723324397E-3</v>
          </cell>
          <cell r="AD442">
            <v>9360.4762848445516</v>
          </cell>
          <cell r="AE442">
            <v>0.86025000000000007</v>
          </cell>
          <cell r="AF442">
            <v>5.1924155826623521E-3</v>
          </cell>
          <cell r="AG442">
            <v>9389.9055124107999</v>
          </cell>
          <cell r="AH442">
            <v>0.68188602941176435</v>
          </cell>
          <cell r="AI442">
            <v>4.1158217317261306E-3</v>
          </cell>
          <cell r="AJ442">
            <v>9521.005510886298</v>
          </cell>
          <cell r="AK442">
            <v>0.67821997549019575</v>
          </cell>
          <cell r="AL442">
            <v>4.093693657899646E-3</v>
          </cell>
          <cell r="AM442">
            <v>9516.3338705438455</v>
          </cell>
          <cell r="AN442">
            <v>0.65362132352941149</v>
          </cell>
          <cell r="AO442">
            <v>3.945217722120903E-3</v>
          </cell>
          <cell r="AP442">
            <v>9537.8216833498027</v>
          </cell>
          <cell r="AQ442">
            <v>0.83014125000000005</v>
          </cell>
          <cell r="AR442">
            <v>5.0106810372691699E-3</v>
          </cell>
          <cell r="AS442">
            <v>9408.4813577899549</v>
          </cell>
          <cell r="AT442">
            <v>0.63074457720588206</v>
          </cell>
          <cell r="AU442">
            <v>3.807135101846671E-3</v>
          </cell>
          <cell r="AV442">
            <v>9551.4529952298144</v>
          </cell>
        </row>
        <row r="443">
          <cell r="B443">
            <v>51</v>
          </cell>
          <cell r="C443">
            <v>6.588596629388252E-3</v>
          </cell>
          <cell r="D443">
            <v>0.76323529411764668</v>
          </cell>
          <cell r="E443">
            <v>5.0286494862536784E-3</v>
          </cell>
          <cell r="F443">
            <v>9423.7391711866294</v>
          </cell>
          <cell r="G443">
            <v>0.96499999999999997</v>
          </cell>
          <cell r="H443">
            <v>6.3579957473596628E-3</v>
          </cell>
          <cell r="I443">
            <v>9261.0759640365359</v>
          </cell>
          <cell r="J443">
            <v>0.93</v>
          </cell>
          <cell r="K443">
            <v>6.1273948653310746E-3</v>
          </cell>
          <cell r="L443">
            <v>9294.538390801059</v>
          </cell>
          <cell r="M443">
            <v>0.92500000000000004</v>
          </cell>
          <cell r="N443">
            <v>6.0944518821841338E-3</v>
          </cell>
          <cell r="O443">
            <v>9288.1087768731359</v>
          </cell>
          <cell r="P443">
            <v>0.73652205882352906</v>
          </cell>
          <cell r="Q443">
            <v>4.8526467542347991E-3</v>
          </cell>
          <cell r="R443">
            <v>9441.1910736253958</v>
          </cell>
          <cell r="S443">
            <v>0.70980882352941144</v>
          </cell>
          <cell r="T443">
            <v>4.6766440222159207E-3</v>
          </cell>
          <cell r="U443">
            <v>9465.7691573159609</v>
          </cell>
          <cell r="V443">
            <v>0.70599264705882325</v>
          </cell>
          <cell r="W443">
            <v>4.6515007747846525E-3</v>
          </cell>
          <cell r="X443">
            <v>9461.173839958281</v>
          </cell>
          <cell r="Y443">
            <v>0.89744999999999997</v>
          </cell>
          <cell r="Z443">
            <v>5.912936045044487E-3</v>
          </cell>
          <cell r="AA443">
            <v>9316.2624053705003</v>
          </cell>
          <cell r="AB443">
            <v>0.892625</v>
          </cell>
          <cell r="AC443">
            <v>5.8811460663076888E-3</v>
          </cell>
          <cell r="AD443">
            <v>9310.0436385861867</v>
          </cell>
          <cell r="AE443">
            <v>0.86025000000000007</v>
          </cell>
          <cell r="AF443">
            <v>5.6678402504312438E-3</v>
          </cell>
          <cell r="AG443">
            <v>9341.1492207084302</v>
          </cell>
          <cell r="AH443">
            <v>0.68496551470588207</v>
          </cell>
          <cell r="AI443">
            <v>4.5129614814383634E-3</v>
          </cell>
          <cell r="AJ443">
            <v>9481.8187494967078</v>
          </cell>
          <cell r="AK443">
            <v>0.68128290441176442</v>
          </cell>
          <cell r="AL443">
            <v>4.4886982476671899E-3</v>
          </cell>
          <cell r="AM443">
            <v>9477.3769149315449</v>
          </cell>
          <cell r="AN443">
            <v>0.65657316176470559</v>
          </cell>
          <cell r="AO443">
            <v>4.3258957205497264E-3</v>
          </cell>
          <cell r="AP443">
            <v>9500.1929002142224</v>
          </cell>
          <cell r="AQ443">
            <v>0.83014125000000005</v>
          </cell>
          <cell r="AR443">
            <v>5.4694658416661506E-3</v>
          </cell>
          <cell r="AS443">
            <v>9361.3384586609754</v>
          </cell>
          <cell r="AT443">
            <v>0.63359310110294098</v>
          </cell>
          <cell r="AU443">
            <v>4.1744893703304867E-3</v>
          </cell>
          <cell r="AV443">
            <v>9515.0893232580365</v>
          </cell>
        </row>
        <row r="444">
          <cell r="B444">
            <v>52</v>
          </cell>
          <cell r="C444">
            <v>7.2248288867669541E-3</v>
          </cell>
          <cell r="D444">
            <v>0.76666666666666627</v>
          </cell>
          <cell r="E444">
            <v>5.5390354798546624E-3</v>
          </cell>
          <cell r="F444">
            <v>9376.3504900448534</v>
          </cell>
          <cell r="G444">
            <v>0.96499999999999997</v>
          </cell>
          <cell r="H444">
            <v>6.9719598757301106E-3</v>
          </cell>
          <cell r="I444">
            <v>9202.1940824412177</v>
          </cell>
          <cell r="J444">
            <v>0.93</v>
          </cell>
          <cell r="K444">
            <v>6.719090864693268E-3</v>
          </cell>
          <cell r="L444">
            <v>9237.5870839896415</v>
          </cell>
          <cell r="M444">
            <v>0.92500000000000004</v>
          </cell>
          <cell r="N444">
            <v>6.6829667202594331E-3</v>
          </cell>
          <cell r="O444">
            <v>9231.5028448559897</v>
          </cell>
          <cell r="P444">
            <v>0.7398333333333329</v>
          </cell>
          <cell r="Q444">
            <v>5.3451692380597484E-3</v>
          </cell>
          <cell r="R444">
            <v>9395.3763084058573</v>
          </cell>
          <cell r="S444">
            <v>0.71299999999999963</v>
          </cell>
          <cell r="T444">
            <v>5.1513029962648354E-3</v>
          </cell>
          <cell r="U444">
            <v>9421.5011245707228</v>
          </cell>
          <cell r="V444">
            <v>0.70916666666666639</v>
          </cell>
          <cell r="W444">
            <v>5.1236078188655627E-3</v>
          </cell>
          <cell r="X444">
            <v>9417.165182511344</v>
          </cell>
          <cell r="Y444">
            <v>0.89744999999999997</v>
          </cell>
          <cell r="Z444">
            <v>6.4839226844290027E-3</v>
          </cell>
          <cell r="AA444">
            <v>9261.1759415886918</v>
          </cell>
          <cell r="AB444">
            <v>0.892625</v>
          </cell>
          <cell r="AC444">
            <v>6.4490628850503526E-3</v>
          </cell>
          <cell r="AD444">
            <v>9255.2899120639613</v>
          </cell>
          <cell r="AE444">
            <v>0.86025000000000007</v>
          </cell>
          <cell r="AF444">
            <v>6.2151590498412731E-3</v>
          </cell>
          <cell r="AG444">
            <v>9288.2050791700149</v>
          </cell>
          <cell r="AH444">
            <v>0.68804499999999968</v>
          </cell>
          <cell r="AI444">
            <v>4.9710073913955665E-3</v>
          </cell>
          <cell r="AJ444">
            <v>9439.0276667062499</v>
          </cell>
          <cell r="AK444">
            <v>0.68434583333333299</v>
          </cell>
          <cell r="AL444">
            <v>4.9442815452052681E-3</v>
          </cell>
          <cell r="AM444">
            <v>9434.83582978101</v>
          </cell>
          <cell r="AN444">
            <v>0.65952499999999969</v>
          </cell>
          <cell r="AO444">
            <v>4.7649552715449735E-3</v>
          </cell>
          <cell r="AP444">
            <v>9459.0960564027882</v>
          </cell>
          <cell r="AQ444">
            <v>0.83014125000000005</v>
          </cell>
          <cell r="AR444">
            <v>5.9976284830968278E-3</v>
          </cell>
          <cell r="AS444">
            <v>9310.1369377290539</v>
          </cell>
          <cell r="AT444">
            <v>0.63644162499999979</v>
          </cell>
          <cell r="AU444">
            <v>4.5981818370408999E-3</v>
          </cell>
          <cell r="AV444">
            <v>9475.36868402035</v>
          </cell>
        </row>
        <row r="445">
          <cell r="B445">
            <v>53</v>
          </cell>
          <cell r="C445">
            <v>7.9510881517556552E-3</v>
          </cell>
          <cell r="D445">
            <v>0.77009803921568587</v>
          </cell>
          <cell r="E445">
            <v>6.1231173952981015E-3</v>
          </cell>
          <cell r="F445">
            <v>9324.4145520089423</v>
          </cell>
          <cell r="G445">
            <v>0.96499999999999997</v>
          </cell>
          <cell r="H445">
            <v>7.6728000664442074E-3</v>
          </cell>
          <cell r="I445">
            <v>9138.0367545297577</v>
          </cell>
          <cell r="J445">
            <v>0.93</v>
          </cell>
          <cell r="K445">
            <v>7.3945119811327596E-3</v>
          </cell>
          <cell r="L445">
            <v>9175.5188970017989</v>
          </cell>
          <cell r="M445">
            <v>0.92500000000000004</v>
          </cell>
          <cell r="N445">
            <v>7.3547565403739813E-3</v>
          </cell>
          <cell r="O445">
            <v>9169.8090185658366</v>
          </cell>
          <cell r="P445">
            <v>0.74314460784313685</v>
          </cell>
          <cell r="Q445">
            <v>5.9088082864626685E-3</v>
          </cell>
          <cell r="R445">
            <v>9345.1564319821719</v>
          </cell>
          <cell r="S445">
            <v>0.71619117647058794</v>
          </cell>
          <cell r="T445">
            <v>5.6944991776272354E-3</v>
          </cell>
          <cell r="U445">
            <v>9372.9681175984097</v>
          </cell>
          <cell r="V445">
            <v>0.71234068627450942</v>
          </cell>
          <cell r="W445">
            <v>5.6638835906507442E-3</v>
          </cell>
          <cell r="X445">
            <v>9368.9153213506797</v>
          </cell>
          <cell r="Y445">
            <v>0.89744999999999997</v>
          </cell>
          <cell r="Z445">
            <v>7.1357040617931128E-3</v>
          </cell>
          <cell r="AA445">
            <v>9201.127192816537</v>
          </cell>
          <cell r="AB445">
            <v>0.892625</v>
          </cell>
          <cell r="AC445">
            <v>7.0973400614608917E-3</v>
          </cell>
          <cell r="AD445">
            <v>9195.6019654016891</v>
          </cell>
          <cell r="AE445">
            <v>0.86025000000000007</v>
          </cell>
          <cell r="AF445">
            <v>6.8399235825478029E-3</v>
          </cell>
          <cell r="AG445">
            <v>9230.4774073154294</v>
          </cell>
          <cell r="AH445">
            <v>0.6911244852941173</v>
          </cell>
          <cell r="AI445">
            <v>5.4951917064102818E-3</v>
          </cell>
          <cell r="AJ445">
            <v>9392.1061904074668</v>
          </cell>
          <cell r="AK445">
            <v>0.68740876225490166</v>
          </cell>
          <cell r="AL445">
            <v>5.4656476649779682E-3</v>
          </cell>
          <cell r="AM445">
            <v>9388.1873451057818</v>
          </cell>
          <cell r="AN445">
            <v>0.66247683823529391</v>
          </cell>
          <cell r="AO445">
            <v>5.2674117393051931E-3</v>
          </cell>
          <cell r="AP445">
            <v>9414.023886784782</v>
          </cell>
          <cell r="AQ445">
            <v>0.83014125000000005</v>
          </cell>
          <cell r="AR445">
            <v>6.6005262571586301E-3</v>
          </cell>
          <cell r="AS445">
            <v>9254.2981952497976</v>
          </cell>
          <cell r="AT445">
            <v>0.63929014889705849</v>
          </cell>
          <cell r="AU445">
            <v>5.0830523284295104E-3</v>
          </cell>
          <cell r="AV445">
            <v>9431.7992158382222</v>
          </cell>
        </row>
        <row r="446">
          <cell r="B446">
            <v>54</v>
          </cell>
          <cell r="C446">
            <v>8.7519968089908341E-3</v>
          </cell>
          <cell r="D446">
            <v>0.77352941176470547</v>
          </cell>
          <cell r="E446">
            <v>6.7699269434252588E-3</v>
          </cell>
          <cell r="F446">
            <v>9267.3200670645656</v>
          </cell>
          <cell r="G446">
            <v>0.96499999999999997</v>
          </cell>
          <cell r="H446">
            <v>8.4456769206761543E-3</v>
          </cell>
          <cell r="I446">
            <v>9067.9224255124318</v>
          </cell>
          <cell r="J446">
            <v>0.93</v>
          </cell>
          <cell r="K446">
            <v>8.1393570323614762E-3</v>
          </cell>
          <cell r="L446">
            <v>9107.67041258481</v>
          </cell>
          <cell r="M446">
            <v>0.92500000000000004</v>
          </cell>
          <cell r="N446">
            <v>8.0955970483165222E-3</v>
          </cell>
          <cell r="O446">
            <v>9102.3673057125598</v>
          </cell>
          <cell r="P446">
            <v>0.7464558823529408</v>
          </cell>
          <cell r="Q446">
            <v>6.5329795004053755E-3</v>
          </cell>
          <cell r="R446">
            <v>9289.9376942185863</v>
          </cell>
          <cell r="S446">
            <v>0.71938235294117614</v>
          </cell>
          <cell r="T446">
            <v>6.2960320573854913E-3</v>
          </cell>
          <cell r="U446">
            <v>9319.5937583608193</v>
          </cell>
          <cell r="V446">
            <v>0.71551470588235255</v>
          </cell>
          <cell r="W446">
            <v>6.2621824226683645E-3</v>
          </cell>
          <cell r="X446">
            <v>9315.8508755998846</v>
          </cell>
          <cell r="Y446">
            <v>0.89744999999999997</v>
          </cell>
          <cell r="Z446">
            <v>7.8544795362288245E-3</v>
          </cell>
          <cell r="AA446">
            <v>9135.4706721336806</v>
          </cell>
          <cell r="AB446">
            <v>0.892625</v>
          </cell>
          <cell r="AC446">
            <v>7.8122511516254432E-3</v>
          </cell>
          <cell r="AD446">
            <v>9130.3376511833958</v>
          </cell>
          <cell r="AE446">
            <v>0.86025000000000007</v>
          </cell>
          <cell r="AF446">
            <v>7.528905254934366E-3</v>
          </cell>
          <cell r="AG446">
            <v>9167.3416472189583</v>
          </cell>
          <cell r="AH446">
            <v>0.69420397058823502</v>
          </cell>
          <cell r="AI446">
            <v>6.0756709353769998E-3</v>
          </cell>
          <cell r="AJ446">
            <v>9340.4947663642142</v>
          </cell>
          <cell r="AK446">
            <v>0.69047169117647023</v>
          </cell>
          <cell r="AL446">
            <v>6.0430060378749723E-3</v>
          </cell>
          <cell r="AM446">
            <v>9336.8748208646284</v>
          </cell>
          <cell r="AN446">
            <v>0.66542867647058801</v>
          </cell>
          <cell r="AO446">
            <v>5.8238296530815801E-3</v>
          </cell>
          <cell r="AP446">
            <v>9364.4363468494321</v>
          </cell>
          <cell r="AQ446">
            <v>0.83014125000000005</v>
          </cell>
          <cell r="AR446">
            <v>7.2653935710116626E-3</v>
          </cell>
          <cell r="AS446">
            <v>9193.2149570204747</v>
          </cell>
          <cell r="AT446">
            <v>0.6421386727941174</v>
          </cell>
          <cell r="AU446">
            <v>5.6199956152237253E-3</v>
          </cell>
          <cell r="AV446">
            <v>9383.8568868728762</v>
          </cell>
        </row>
        <row r="447">
          <cell r="B447">
            <v>55</v>
          </cell>
          <cell r="C447">
            <v>9.6641046473535976E-3</v>
          </cell>
          <cell r="D447">
            <v>0.77696078431372506</v>
          </cell>
          <cell r="E447">
            <v>7.5086303264977668E-3</v>
          </cell>
          <cell r="F447">
            <v>9204.5809872491991</v>
          </cell>
          <cell r="G447">
            <v>0.96499999999999997</v>
          </cell>
          <cell r="H447">
            <v>9.3258609846962222E-3</v>
          </cell>
          <cell r="I447">
            <v>8991.3376823647995</v>
          </cell>
          <cell r="J447">
            <v>0.93</v>
          </cell>
          <cell r="K447">
            <v>8.9876173220388468E-3</v>
          </cell>
          <cell r="L447">
            <v>9033.539831363707</v>
          </cell>
          <cell r="M447">
            <v>0.92500000000000004</v>
          </cell>
          <cell r="N447">
            <v>8.9392967988020777E-3</v>
          </cell>
          <cell r="O447">
            <v>9028.6782078197411</v>
          </cell>
          <cell r="P447">
            <v>0.74976715686274464</v>
          </cell>
          <cell r="Q447">
            <v>7.2458282650703443E-3</v>
          </cell>
          <cell r="R447">
            <v>9229.2467217022131</v>
          </cell>
          <cell r="S447">
            <v>0.72257352941176434</v>
          </cell>
          <cell r="T447">
            <v>6.9830262036429235E-3</v>
          </cell>
          <cell r="U447">
            <v>9260.9172972963697</v>
          </cell>
          <cell r="V447">
            <v>0.71868872549019569</v>
          </cell>
          <cell r="W447">
            <v>6.9454830520104338E-3</v>
          </cell>
          <cell r="X447">
            <v>9257.5133179945024</v>
          </cell>
          <cell r="Y447">
            <v>0.89744999999999997</v>
          </cell>
          <cell r="Z447">
            <v>8.6730507157674851E-3</v>
          </cell>
          <cell r="AA447">
            <v>9063.7163046855876</v>
          </cell>
          <cell r="AB447">
            <v>0.892625</v>
          </cell>
          <cell r="AC447">
            <v>8.6264214108440051E-3</v>
          </cell>
          <cell r="AD447">
            <v>9059.0091603532092</v>
          </cell>
          <cell r="AE447">
            <v>0.86025000000000007</v>
          </cell>
          <cell r="AF447">
            <v>8.3135460228859325E-3</v>
          </cell>
          <cell r="AG447">
            <v>9098.3216005174327</v>
          </cell>
          <cell r="AH447">
            <v>0.69728345588235252</v>
          </cell>
          <cell r="AI447">
            <v>6.7386202865154206E-3</v>
          </cell>
          <cell r="AJ447">
            <v>9283.7449937901747</v>
          </cell>
          <cell r="AK447">
            <v>0.69353462009803879</v>
          </cell>
          <cell r="AL447">
            <v>6.7023911451900686E-3</v>
          </cell>
          <cell r="AM447">
            <v>9280.4520299472606</v>
          </cell>
          <cell r="AN447">
            <v>0.668380514705882</v>
          </cell>
          <cell r="AO447">
            <v>6.4592992383697041E-3</v>
          </cell>
          <cell r="AP447">
            <v>9309.8994647682557</v>
          </cell>
          <cell r="AQ447">
            <v>0.83014125000000005</v>
          </cell>
          <cell r="AR447">
            <v>8.0225719120849259E-3</v>
          </cell>
          <cell r="AS447">
            <v>9126.4226321748101</v>
          </cell>
          <cell r="AT447">
            <v>0.6449871966911761</v>
          </cell>
          <cell r="AU447">
            <v>6.2332237650267637E-3</v>
          </cell>
          <cell r="AV447">
            <v>9331.1196523147628</v>
          </cell>
        </row>
        <row r="448">
          <cell r="B448">
            <v>56</v>
          </cell>
          <cell r="C448">
            <v>1.0695875190908376E-2</v>
          </cell>
          <cell r="D448">
            <v>0.78039215686274466</v>
          </cell>
          <cell r="E448">
            <v>8.346977109767709E-3</v>
          </cell>
          <cell r="F448">
            <v>9135.4671913056354</v>
          </cell>
          <cell r="G448">
            <v>0.96499999999999997</v>
          </cell>
          <cell r="H448">
            <v>1.0321519559226583E-2</v>
          </cell>
          <cell r="I448">
            <v>8907.4857170726045</v>
          </cell>
          <cell r="J448">
            <v>0.93</v>
          </cell>
          <cell r="K448">
            <v>9.9471639275447912E-3</v>
          </cell>
          <cell r="L448">
            <v>8952.3498322960149</v>
          </cell>
          <cell r="M448">
            <v>0.92500000000000004</v>
          </cell>
          <cell r="N448">
            <v>9.893684551590249E-3</v>
          </cell>
          <cell r="O448">
            <v>8947.9681736191633</v>
          </cell>
          <cell r="P448">
            <v>0.7530784313725486</v>
          </cell>
          <cell r="Q448">
            <v>8.0548329109258396E-3</v>
          </cell>
          <cell r="R448">
            <v>9162.3731849407959</v>
          </cell>
          <cell r="S448">
            <v>0.72576470588235253</v>
          </cell>
          <cell r="T448">
            <v>7.7626887120839693E-3</v>
          </cell>
          <cell r="U448">
            <v>9196.2480691395795</v>
          </cell>
          <cell r="V448">
            <v>0.72186274509803883</v>
          </cell>
          <cell r="W448">
            <v>7.7209538265351303E-3</v>
          </cell>
          <cell r="X448">
            <v>9193.2154161406106</v>
          </cell>
          <cell r="Y448">
            <v>0.89744999999999997</v>
          </cell>
          <cell r="Z448">
            <v>9.599013190080722E-3</v>
          </cell>
          <cell r="AA448">
            <v>8985.1062335017214</v>
          </cell>
          <cell r="AB448">
            <v>0.892625</v>
          </cell>
          <cell r="AC448">
            <v>9.5474055922845896E-3</v>
          </cell>
          <cell r="AD448">
            <v>8980.8623297713057</v>
          </cell>
          <cell r="AE448">
            <v>0.86025000000000007</v>
          </cell>
          <cell r="AF448">
            <v>9.2011266329789319E-3</v>
          </cell>
          <cell r="AG448">
            <v>9022.6822851605139</v>
          </cell>
          <cell r="AH448">
            <v>0.70036294117647024</v>
          </cell>
          <cell r="AI448">
            <v>7.4909946071610306E-3</v>
          </cell>
          <cell r="AJ448">
            <v>9221.1853614401844</v>
          </cell>
          <cell r="AK448">
            <v>0.69659754901960746</v>
          </cell>
          <cell r="AL448">
            <v>7.4507204426064013E-3</v>
          </cell>
          <cell r="AM448">
            <v>9218.2508104383796</v>
          </cell>
          <cell r="AN448">
            <v>0.6713323529411761</v>
          </cell>
          <cell r="AO448">
            <v>7.1804870586776714E-3</v>
          </cell>
          <cell r="AP448">
            <v>9249.7640382461796</v>
          </cell>
          <cell r="AQ448">
            <v>0.83014125000000005</v>
          </cell>
          <cell r="AR448">
            <v>8.8790872008246684E-3</v>
          </cell>
          <cell r="AS448">
            <v>9053.2052503081086</v>
          </cell>
          <cell r="AT448">
            <v>0.64783572058823502</v>
          </cell>
          <cell r="AU448">
            <v>6.9291700116239537E-3</v>
          </cell>
          <cell r="AV448">
            <v>9272.9566955436458</v>
          </cell>
        </row>
        <row r="449">
          <cell r="B449">
            <v>57</v>
          </cell>
          <cell r="C449">
            <v>1.1773474662018907E-2</v>
          </cell>
          <cell r="D449">
            <v>0.78382352941176425</v>
          </cell>
          <cell r="E449">
            <v>9.2283264630236388E-3</v>
          </cell>
          <cell r="F449">
            <v>9059.2136557727736</v>
          </cell>
          <cell r="G449">
            <v>0.96499999999999997</v>
          </cell>
          <cell r="H449">
            <v>1.1361403048848246E-2</v>
          </cell>
          <cell r="I449">
            <v>8815.5469290203091</v>
          </cell>
          <cell r="J449">
            <v>0.93</v>
          </cell>
          <cell r="K449">
            <v>1.0949331435677584E-2</v>
          </cell>
          <cell r="L449">
            <v>8863.299340977439</v>
          </cell>
          <cell r="M449">
            <v>0.92500000000000004</v>
          </cell>
          <cell r="N449">
            <v>1.089046406236749E-2</v>
          </cell>
          <cell r="O449">
            <v>8859.4397991317055</v>
          </cell>
          <cell r="P449">
            <v>0.75638970588235244</v>
          </cell>
          <cell r="Q449">
            <v>8.9053350368178096E-3</v>
          </cell>
          <cell r="R449">
            <v>9088.5717998685504</v>
          </cell>
          <cell r="S449">
            <v>0.72895588235294084</v>
          </cell>
          <cell r="T449">
            <v>8.5823436106119855E-3</v>
          </cell>
          <cell r="U449">
            <v>9124.8604580597457</v>
          </cell>
          <cell r="V449">
            <v>0.72503676470588196</v>
          </cell>
          <cell r="W449">
            <v>8.5362019782968656E-3</v>
          </cell>
          <cell r="X449">
            <v>9122.2350243951987</v>
          </cell>
          <cell r="Y449">
            <v>0.89744999999999997</v>
          </cell>
          <cell r="Z449">
            <v>1.0566104835428868E-2</v>
          </cell>
          <cell r="AA449">
            <v>8898.858080252061</v>
          </cell>
          <cell r="AB449">
            <v>0.892625</v>
          </cell>
          <cell r="AC449">
            <v>1.0509297820184628E-2</v>
          </cell>
          <cell r="AD449">
            <v>8895.1183945405082</v>
          </cell>
          <cell r="AE449">
            <v>0.86025000000000007</v>
          </cell>
          <cell r="AF449">
            <v>1.0128131578001767E-2</v>
          </cell>
          <cell r="AG449">
            <v>8939.663442885616</v>
          </cell>
          <cell r="AH449">
            <v>0.70344242647058786</v>
          </cell>
          <cell r="AI449">
            <v>8.2819615842405648E-3</v>
          </cell>
          <cell r="AJ449">
            <v>9152.109511626004</v>
          </cell>
          <cell r="AK449">
            <v>0.69966047794117603</v>
          </cell>
          <cell r="AL449">
            <v>8.2374349090564743E-3</v>
          </cell>
          <cell r="AM449">
            <v>9149.5682006799725</v>
          </cell>
          <cell r="AN449">
            <v>0.67428419117647032</v>
          </cell>
          <cell r="AO449">
            <v>7.9386678398160864E-3</v>
          </cell>
          <cell r="AP449">
            <v>9183.3462272737306</v>
          </cell>
          <cell r="AQ449">
            <v>0.83014125000000005</v>
          </cell>
          <cell r="AR449">
            <v>9.7736469727717039E-3</v>
          </cell>
          <cell r="AS449">
            <v>8972.8210514436596</v>
          </cell>
          <cell r="AT449">
            <v>0.65068424448529383</v>
          </cell>
          <cell r="AU449">
            <v>7.6608144654225227E-3</v>
          </cell>
          <cell r="AV449">
            <v>9208.7028020897978</v>
          </cell>
        </row>
        <row r="450">
          <cell r="B450">
            <v>58</v>
          </cell>
          <cell r="C450">
            <v>1.2926316576560515E-2</v>
          </cell>
          <cell r="D450">
            <v>0.78725490196078385</v>
          </cell>
          <cell r="E450">
            <v>1.0176306089194204E-2</v>
          </cell>
          <cell r="F450">
            <v>8975.6122746590208</v>
          </cell>
          <cell r="G450">
            <v>0.96499999999999997</v>
          </cell>
          <cell r="H450">
            <v>1.2473895496380897E-2</v>
          </cell>
          <cell r="I450">
            <v>8715.3899472636731</v>
          </cell>
          <cell r="J450">
            <v>0.93</v>
          </cell>
          <cell r="K450">
            <v>1.2021474416201279E-2</v>
          </cell>
          <cell r="L450">
            <v>8766.2521388794539</v>
          </cell>
          <cell r="M450">
            <v>0.92500000000000004</v>
          </cell>
          <cell r="N450">
            <v>1.1956842833318477E-2</v>
          </cell>
          <cell r="O450">
            <v>8762.956388386554</v>
          </cell>
          <cell r="P450">
            <v>0.75970098039215639</v>
          </cell>
          <cell r="Q450">
            <v>9.8201353760724065E-3</v>
          </cell>
          <cell r="R450">
            <v>9007.6350229845466</v>
          </cell>
          <cell r="S450">
            <v>0.73214705882352904</v>
          </cell>
          <cell r="T450">
            <v>9.4639646629506094E-3</v>
          </cell>
          <cell r="U450">
            <v>9046.5477702097905</v>
          </cell>
          <cell r="V450">
            <v>0.7282107843137251</v>
          </cell>
          <cell r="W450">
            <v>9.4130831325046384E-3</v>
          </cell>
          <cell r="X450">
            <v>9044.3657837334667</v>
          </cell>
          <cell r="Y450">
            <v>0.89744999999999997</v>
          </cell>
          <cell r="Z450">
            <v>1.1600722811634233E-2</v>
          </cell>
          <cell r="AA450">
            <v>8804.8318128605151</v>
          </cell>
          <cell r="AB450">
            <v>0.892625</v>
          </cell>
          <cell r="AC450">
            <v>1.153835333415233E-2</v>
          </cell>
          <cell r="AD450">
            <v>8801.6369461864797</v>
          </cell>
          <cell r="AE450">
            <v>0.86025000000000007</v>
          </cell>
          <cell r="AF450">
            <v>1.1119863834986183E-2</v>
          </cell>
          <cell r="AG450">
            <v>8849.1213552730187</v>
          </cell>
          <cell r="AH450">
            <v>0.70652191176470547</v>
          </cell>
          <cell r="AI450">
            <v>9.1327258997473369E-3</v>
          </cell>
          <cell r="AJ450">
            <v>9076.312092235954</v>
          </cell>
          <cell r="AK450">
            <v>0.7027234068627447</v>
          </cell>
          <cell r="AL450">
            <v>9.0836252228669763E-3</v>
          </cell>
          <cell r="AM450">
            <v>9074.199228180898</v>
          </cell>
          <cell r="AN450">
            <v>0.67723602941176442</v>
          </cell>
          <cell r="AO450">
            <v>8.7541673132293142E-3</v>
          </cell>
          <cell r="AP450">
            <v>9110.4426919173766</v>
          </cell>
          <cell r="AQ450">
            <v>0.83014125000000005</v>
          </cell>
          <cell r="AR450">
            <v>1.0730668600761667E-2</v>
          </cell>
          <cell r="AS450">
            <v>8885.1238661369953</v>
          </cell>
          <cell r="AT450">
            <v>0.65353276838235264</v>
          </cell>
          <cell r="AU450">
            <v>8.4477714572662888E-3</v>
          </cell>
          <cell r="AV450">
            <v>9138.1566384557718</v>
          </cell>
        </row>
        <row r="451">
          <cell r="B451">
            <v>59</v>
          </cell>
          <cell r="C451">
            <v>1.4194655666487394E-2</v>
          </cell>
          <cell r="D451">
            <v>0.79068627450980344</v>
          </cell>
          <cell r="E451">
            <v>1.1223519406884389E-2</v>
          </cell>
          <cell r="F451">
            <v>8884.2736968141617</v>
          </cell>
          <cell r="G451">
            <v>0.96499999999999997</v>
          </cell>
          <cell r="H451">
            <v>1.3697842718160335E-2</v>
          </cell>
          <cell r="I451">
            <v>8606.675083851298</v>
          </cell>
          <cell r="J451">
            <v>0.93</v>
          </cell>
          <cell r="K451">
            <v>1.3201029769833277E-2</v>
          </cell>
          <cell r="L451">
            <v>8660.8688630659453</v>
          </cell>
          <cell r="M451">
            <v>0.92500000000000004</v>
          </cell>
          <cell r="N451">
            <v>1.3130056491500839E-2</v>
          </cell>
          <cell r="O451">
            <v>8658.1790960953913</v>
          </cell>
          <cell r="P451">
            <v>0.76301225490196034</v>
          </cell>
          <cell r="Q451">
            <v>1.0830696227643434E-2</v>
          </cell>
          <cell r="R451">
            <v>8919.1788276405878</v>
          </cell>
          <cell r="S451">
            <v>0.73533823529411724</v>
          </cell>
          <cell r="T451">
            <v>1.0437873048402482E-2</v>
          </cell>
          <cell r="U451">
            <v>8960.9315617908305</v>
          </cell>
          <cell r="V451">
            <v>0.73138480392156824</v>
          </cell>
          <cell r="W451">
            <v>1.038175545136806E-2</v>
          </cell>
          <cell r="X451">
            <v>8959.2304167304028</v>
          </cell>
          <cell r="Y451">
            <v>0.89744999999999997</v>
          </cell>
          <cell r="Z451">
            <v>1.2738993727889111E-2</v>
          </cell>
          <cell r="AA451">
            <v>8702.689399596462</v>
          </cell>
          <cell r="AB451">
            <v>0.892625</v>
          </cell>
          <cell r="AC451">
            <v>1.267050451429831E-2</v>
          </cell>
          <cell r="AD451">
            <v>8700.0805491824503</v>
          </cell>
          <cell r="AE451">
            <v>0.86025000000000007</v>
          </cell>
          <cell r="AF451">
            <v>1.2210952537095782E-2</v>
          </cell>
          <cell r="AG451">
            <v>8750.7203307431137</v>
          </cell>
          <cell r="AH451">
            <v>0.70960139705882319</v>
          </cell>
          <cell r="AI451">
            <v>1.0072547491708396E-2</v>
          </cell>
          <cell r="AJ451">
            <v>8993.4206217170013</v>
          </cell>
          <cell r="AK451">
            <v>0.70578633578431338</v>
          </cell>
          <cell r="AL451">
            <v>1.0018394010570178E-2</v>
          </cell>
          <cell r="AM451">
            <v>8991.772603194473</v>
          </cell>
          <cell r="AN451">
            <v>0.68018786764705852</v>
          </cell>
          <cell r="AO451">
            <v>9.6550325697722962E-3</v>
          </cell>
          <cell r="AP451">
            <v>9030.6883522947446</v>
          </cell>
          <cell r="AQ451">
            <v>0.83014125000000005</v>
          </cell>
          <cell r="AR451">
            <v>1.178356919829743E-2</v>
          </cell>
          <cell r="AS451">
            <v>8789.780546452761</v>
          </cell>
          <cell r="AT451">
            <v>0.65638129227941144</v>
          </cell>
          <cell r="AU451">
            <v>9.3171064298302655E-3</v>
          </cell>
          <cell r="AV451">
            <v>9060.9595796333961</v>
          </cell>
        </row>
        <row r="452">
          <cell r="B452">
            <v>60</v>
          </cell>
          <cell r="C452">
            <v>1.5714067096462045E-2</v>
          </cell>
          <cell r="D452">
            <v>0.79411764705882304</v>
          </cell>
          <cell r="E452">
            <v>1.2478817988366911E-2</v>
          </cell>
          <cell r="F452">
            <v>8784.5608785618952</v>
          </cell>
          <cell r="G452">
            <v>0.96499999999999997</v>
          </cell>
          <cell r="H452">
            <v>1.5164074748085872E-2</v>
          </cell>
          <cell r="I452">
            <v>8488.7822022263936</v>
          </cell>
          <cell r="J452">
            <v>0.94</v>
          </cell>
          <cell r="K452">
            <v>1.4771223070674321E-2</v>
          </cell>
          <cell r="L452">
            <v>8546.5364753719896</v>
          </cell>
          <cell r="M452">
            <v>0.92500000000000004</v>
          </cell>
          <cell r="N452">
            <v>1.4535512064227393E-2</v>
          </cell>
          <cell r="O452">
            <v>8544.4967154501282</v>
          </cell>
          <cell r="P452">
            <v>0.76632352941176418</v>
          </cell>
          <cell r="Q452">
            <v>1.2042059358774067E-2</v>
          </cell>
          <cell r="R452">
            <v>8822.5779111583834</v>
          </cell>
          <cell r="S452">
            <v>0.74647058823529366</v>
          </cell>
          <cell r="T452">
            <v>1.1730088909064896E-2</v>
          </cell>
          <cell r="U452">
            <v>8867.398495753434</v>
          </cell>
          <cell r="V452">
            <v>0.73455882352941138</v>
          </cell>
          <cell r="W452">
            <v>1.1542906639239393E-2</v>
          </cell>
          <cell r="X452">
            <v>8866.2178775114498</v>
          </cell>
          <cell r="Y452">
            <v>0.90709999999999991</v>
          </cell>
          <cell r="Z452">
            <v>1.425423026320072E-2</v>
          </cell>
          <cell r="AA452">
            <v>8591.8258939192347</v>
          </cell>
          <cell r="AB452">
            <v>0.892625</v>
          </cell>
          <cell r="AC452">
            <v>1.4026769141979433E-2</v>
          </cell>
          <cell r="AD452">
            <v>8589.8461393092748</v>
          </cell>
          <cell r="AE452">
            <v>0.86949999999999994</v>
          </cell>
          <cell r="AF452">
            <v>1.3663381340373747E-2</v>
          </cell>
          <cell r="AG452">
            <v>8643.8657001190095</v>
          </cell>
          <cell r="AH452">
            <v>0.7203441176470583</v>
          </cell>
          <cell r="AI452">
            <v>1.1319535797247622E-2</v>
          </cell>
          <cell r="AJ452">
            <v>8902.8339653918465</v>
          </cell>
          <cell r="AK452">
            <v>0.70884926470588194</v>
          </cell>
          <cell r="AL452">
            <v>1.1138904906866014E-2</v>
          </cell>
          <cell r="AM452">
            <v>8901.6894824022202</v>
          </cell>
          <cell r="AN452">
            <v>0.6904852941176467</v>
          </cell>
          <cell r="AO452">
            <v>1.085033224088503E-2</v>
          </cell>
          <cell r="AP452">
            <v>8943.4967621258747</v>
          </cell>
          <cell r="AQ452">
            <v>0.83906749999999997</v>
          </cell>
          <cell r="AR452">
            <v>1.3185162993460666E-2</v>
          </cell>
          <cell r="AS452">
            <v>8686.2055591457865</v>
          </cell>
          <cell r="AT452">
            <v>0.66631830882352894</v>
          </cell>
          <cell r="AU452">
            <v>1.0470570612454051E-2</v>
          </cell>
          <cell r="AV452">
            <v>8976.5376548735621</v>
          </cell>
        </row>
        <row r="453">
          <cell r="B453">
            <v>61</v>
          </cell>
          <cell r="C453">
            <v>1.7333996416273718E-2</v>
          </cell>
          <cell r="D453">
            <v>0.79754901960784264</v>
          </cell>
          <cell r="E453">
            <v>1.3824711847684962E-2</v>
          </cell>
          <cell r="F453">
            <v>8674.9399422505921</v>
          </cell>
          <cell r="G453">
            <v>0.96499999999999997</v>
          </cell>
          <cell r="H453">
            <v>1.6727306541704137E-2</v>
          </cell>
          <cell r="I453">
            <v>8360.0576743916117</v>
          </cell>
          <cell r="J453">
            <v>0.94</v>
          </cell>
          <cell r="K453">
            <v>1.6293956631297294E-2</v>
          </cell>
          <cell r="L453">
            <v>8420.2936786126156</v>
          </cell>
          <cell r="M453">
            <v>0.92500000000000004</v>
          </cell>
          <cell r="N453">
            <v>1.6033946685053188E-2</v>
          </cell>
          <cell r="O453">
            <v>8420.2980803599512</v>
          </cell>
          <cell r="P453">
            <v>0.76963480392156813</v>
          </cell>
          <cell r="Q453">
            <v>1.3340846933015987E-2</v>
          </cell>
          <cell r="R453">
            <v>8716.3359042548054</v>
          </cell>
          <cell r="S453">
            <v>0.74969607843137198</v>
          </cell>
          <cell r="T453">
            <v>1.2995229136823862E-2</v>
          </cell>
          <cell r="U453">
            <v>8763.3831230061369</v>
          </cell>
          <cell r="V453">
            <v>0.73773284313725451</v>
          </cell>
          <cell r="W453">
            <v>1.2787858459108591E-2</v>
          </cell>
          <cell r="X453">
            <v>8763.875952308179</v>
          </cell>
          <cell r="Y453">
            <v>0.90709999999999991</v>
          </cell>
          <cell r="Z453">
            <v>1.5723668149201887E-2</v>
          </cell>
          <cell r="AA453">
            <v>8469.3560292459788</v>
          </cell>
          <cell r="AB453">
            <v>0.892625</v>
          </cell>
          <cell r="AC453">
            <v>1.5472758551076327E-2</v>
          </cell>
          <cell r="AD453">
            <v>8469.3583505480601</v>
          </cell>
          <cell r="AE453">
            <v>0.86949999999999994</v>
          </cell>
          <cell r="AF453">
            <v>1.5071909883949996E-2</v>
          </cell>
          <cell r="AG453">
            <v>8525.7612668033071</v>
          </cell>
          <cell r="AH453">
            <v>0.72345671568627401</v>
          </cell>
          <cell r="AI453">
            <v>1.2540396117035028E-2</v>
          </cell>
          <cell r="AJ453">
            <v>8802.0580176236417</v>
          </cell>
          <cell r="AK453">
            <v>0.71191219362745051</v>
          </cell>
          <cell r="AL453">
            <v>1.2340283413039789E-2</v>
          </cell>
          <cell r="AM453">
            <v>8802.5344097472935</v>
          </cell>
          <cell r="AN453">
            <v>0.69346887254901912</v>
          </cell>
          <cell r="AO453">
            <v>1.2020586951562074E-2</v>
          </cell>
          <cell r="AP453">
            <v>8846.4568508615284</v>
          </cell>
          <cell r="AQ453">
            <v>0.83906749999999997</v>
          </cell>
          <cell r="AR453">
            <v>1.4544393038011747E-2</v>
          </cell>
          <cell r="AS453">
            <v>8571.6765230537458</v>
          </cell>
          <cell r="AT453">
            <v>0.66919746200980346</v>
          </cell>
          <cell r="AU453">
            <v>1.15998664082574E-2</v>
          </cell>
          <cell r="AV453">
            <v>8882.5481835028568</v>
          </cell>
        </row>
        <row r="454">
          <cell r="B454">
            <v>62</v>
          </cell>
          <cell r="C454">
            <v>1.8945520067193144E-2</v>
          </cell>
          <cell r="D454">
            <v>0.80098039215686223</v>
          </cell>
          <cell r="E454">
            <v>1.5174990093036068E-2</v>
          </cell>
          <cell r="F454">
            <v>8555.0113972530053</v>
          </cell>
          <cell r="G454">
            <v>0.96499999999999997</v>
          </cell>
          <cell r="H454">
            <v>1.8282426864841383E-2</v>
          </cell>
          <cell r="I454">
            <v>8220.2164269657369</v>
          </cell>
          <cell r="J454">
            <v>0.94</v>
          </cell>
          <cell r="K454">
            <v>1.7808788863161555E-2</v>
          </cell>
          <cell r="L454">
            <v>8283.0937785905153</v>
          </cell>
          <cell r="M454">
            <v>0.92500000000000004</v>
          </cell>
          <cell r="N454">
            <v>1.7524606062153659E-2</v>
          </cell>
          <cell r="O454">
            <v>8285.287469867204</v>
          </cell>
          <cell r="P454">
            <v>0.77294607843137197</v>
          </cell>
          <cell r="Q454">
            <v>1.4643865439779804E-2</v>
          </cell>
          <cell r="R454">
            <v>8600.0526011393904</v>
          </cell>
          <cell r="S454">
            <v>0.75292156862745041</v>
          </cell>
          <cell r="T454">
            <v>1.4264490687453902E-2</v>
          </cell>
          <cell r="U454">
            <v>8649.5009513088971</v>
          </cell>
          <cell r="V454">
            <v>0.74090686274509765</v>
          </cell>
          <cell r="W454">
            <v>1.4036865836058364E-2</v>
          </cell>
          <cell r="X454">
            <v>8651.8047470768761</v>
          </cell>
          <cell r="Y454">
            <v>0.90709999999999991</v>
          </cell>
          <cell r="Z454">
            <v>1.7185481252950899E-2</v>
          </cell>
          <cell r="AA454">
            <v>8336.1866856046727</v>
          </cell>
          <cell r="AB454">
            <v>0.892625</v>
          </cell>
          <cell r="AC454">
            <v>1.6911244849978281E-2</v>
          </cell>
          <cell r="AD454">
            <v>8338.3140137074879</v>
          </cell>
          <cell r="AE454">
            <v>0.86949999999999994</v>
          </cell>
          <cell r="AF454">
            <v>1.6473129698424436E-2</v>
          </cell>
          <cell r="AG454">
            <v>8397.2617612979757</v>
          </cell>
          <cell r="AH454">
            <v>0.72656931372548961</v>
          </cell>
          <cell r="AI454">
            <v>1.3765233513393014E-2</v>
          </cell>
          <cell r="AJ454">
            <v>8691.6767234375166</v>
          </cell>
          <cell r="AK454">
            <v>0.71497512254901907</v>
          </cell>
          <cell r="AL454">
            <v>1.3545575531796318E-2</v>
          </cell>
          <cell r="AM454">
            <v>8693.9086403779766</v>
          </cell>
          <cell r="AN454">
            <v>0.69645245098039166</v>
          </cell>
          <cell r="AO454">
            <v>1.319465388589486E-2</v>
          </cell>
          <cell r="AP454">
            <v>8740.1172470725051</v>
          </cell>
          <cell r="AQ454">
            <v>0.83906749999999997</v>
          </cell>
          <cell r="AR454">
            <v>1.5896570158979582E-2</v>
          </cell>
          <cell r="AS454">
            <v>8447.0066907077544</v>
          </cell>
          <cell r="AT454">
            <v>0.67207661519607786</v>
          </cell>
          <cell r="AU454">
            <v>1.2732840999888537E-2</v>
          </cell>
          <cell r="AV454">
            <v>8779.5118112093151</v>
          </cell>
        </row>
        <row r="455">
          <cell r="B455">
            <v>63</v>
          </cell>
          <cell r="C455">
            <v>2.0720080556415547E-2</v>
          </cell>
          <cell r="D455">
            <v>0.80441176470588183</v>
          </cell>
          <cell r="E455">
            <v>1.6667476565234259E-2</v>
          </cell>
          <cell r="F455">
            <v>8425.189184053881</v>
          </cell>
          <cell r="G455">
            <v>0.96499999999999997</v>
          </cell>
          <cell r="H455">
            <v>1.9994877736941002E-2</v>
          </cell>
          <cell r="I455">
            <v>8069.9309213265678</v>
          </cell>
          <cell r="J455">
            <v>0.94</v>
          </cell>
          <cell r="K455">
            <v>1.9476875723030612E-2</v>
          </cell>
          <cell r="L455">
            <v>8135.5819103538306</v>
          </cell>
          <cell r="M455">
            <v>0.92500000000000004</v>
          </cell>
          <cell r="N455">
            <v>1.9166074514684384E-2</v>
          </cell>
          <cell r="O455">
            <v>8140.0910708460833</v>
          </cell>
          <cell r="P455">
            <v>0.77625735294117593</v>
          </cell>
          <cell r="Q455">
            <v>1.608411488545106E-2</v>
          </cell>
          <cell r="R455">
            <v>8474.1145880732765</v>
          </cell>
          <cell r="S455">
            <v>0.75614705882352884</v>
          </cell>
          <cell r="T455">
            <v>1.5667427971320202E-2</v>
          </cell>
          <cell r="U455">
            <v>8526.1202255378266</v>
          </cell>
          <cell r="V455">
            <v>0.74408088235294068</v>
          </cell>
          <cell r="W455">
            <v>1.5417415822841691E-2</v>
          </cell>
          <cell r="X455">
            <v>8530.3605246023853</v>
          </cell>
          <cell r="Y455">
            <v>0.90709999999999991</v>
          </cell>
          <cell r="Z455">
            <v>1.8795185072724541E-2</v>
          </cell>
          <cell r="AA455">
            <v>8192.9253055981135</v>
          </cell>
          <cell r="AB455">
            <v>0.892625</v>
          </cell>
          <cell r="AC455">
            <v>1.8495261906670429E-2</v>
          </cell>
          <cell r="AD455">
            <v>8197.3027437856745</v>
          </cell>
          <cell r="AE455">
            <v>0.86949999999999994</v>
          </cell>
          <cell r="AF455">
            <v>1.8016110043803317E-2</v>
          </cell>
          <cell r="AG455">
            <v>8258.9325791924948</v>
          </cell>
          <cell r="AH455">
            <v>0.72968191176470532</v>
          </cell>
          <cell r="AI455">
            <v>1.5119067992323995E-2</v>
          </cell>
          <cell r="AJ455">
            <v>8572.0337637164776</v>
          </cell>
          <cell r="AK455">
            <v>0.71803805147058775</v>
          </cell>
          <cell r="AL455">
            <v>1.4877806269042232E-2</v>
          </cell>
          <cell r="AM455">
            <v>8576.1446442231991</v>
          </cell>
          <cell r="AN455">
            <v>0.69943602941176419</v>
          </cell>
          <cell r="AO455">
            <v>1.4492370873471189E-2</v>
          </cell>
          <cell r="AP455">
            <v>8624.7944250752425</v>
          </cell>
          <cell r="AQ455">
            <v>0.83906749999999997</v>
          </cell>
          <cell r="AR455">
            <v>1.7385546192270201E-2</v>
          </cell>
          <cell r="AS455">
            <v>8312.7282562155488</v>
          </cell>
          <cell r="AT455">
            <v>0.67495576838235249</v>
          </cell>
          <cell r="AU455">
            <v>1.3985137892899697E-2</v>
          </cell>
          <cell r="AV455">
            <v>8667.7236832605431</v>
          </cell>
        </row>
        <row r="456">
          <cell r="B456">
            <v>64</v>
          </cell>
          <cell r="C456">
            <v>2.260807501056326E-2</v>
          </cell>
          <cell r="D456">
            <v>0.80784313725490142</v>
          </cell>
          <cell r="E456">
            <v>1.8263778243827564E-2</v>
          </cell>
          <cell r="F456">
            <v>8284.7625407709984</v>
          </cell>
          <cell r="G456">
            <v>0.96499999999999997</v>
          </cell>
          <cell r="H456">
            <v>2.1816792385193545E-2</v>
          </cell>
          <cell r="I456">
            <v>7908.5736392090839</v>
          </cell>
          <cell r="J456">
            <v>0.94</v>
          </cell>
          <cell r="K456">
            <v>2.1251590509929464E-2</v>
          </cell>
          <cell r="L456">
            <v>7977.1261925513336</v>
          </cell>
          <cell r="M456">
            <v>0.92500000000000004</v>
          </cell>
          <cell r="N456">
            <v>2.0912469384771017E-2</v>
          </cell>
          <cell r="O456">
            <v>7984.0774788259296</v>
          </cell>
          <cell r="P456">
            <v>0.77956862745097988</v>
          </cell>
          <cell r="Q456">
            <v>1.7624546005293597E-2</v>
          </cell>
          <cell r="R456">
            <v>8337.8159554862286</v>
          </cell>
          <cell r="S456">
            <v>0.75937254901960727</v>
          </cell>
          <cell r="T456">
            <v>1.7167951549197907E-2</v>
          </cell>
          <cell r="U456">
            <v>8392.5378510293958</v>
          </cell>
          <cell r="V456">
            <v>0.74725490196078381</v>
          </cell>
          <cell r="W456">
            <v>1.6893994875540497E-2</v>
          </cell>
          <cell r="X456">
            <v>8398.8444092758364</v>
          </cell>
          <cell r="Y456">
            <v>0.90709999999999991</v>
          </cell>
          <cell r="Z456">
            <v>2.0507784842081933E-2</v>
          </cell>
          <cell r="AA456">
            <v>8038.9377581923882</v>
          </cell>
          <cell r="AB456">
            <v>0.892625</v>
          </cell>
          <cell r="AC456">
            <v>2.018053295630403E-2</v>
          </cell>
          <cell r="AD456">
            <v>8045.6914826110906</v>
          </cell>
          <cell r="AE456">
            <v>0.86949999999999994</v>
          </cell>
          <cell r="AF456">
            <v>1.9657721221684753E-2</v>
          </cell>
          <cell r="AG456">
            <v>8110.1387410014104</v>
          </cell>
          <cell r="AH456">
            <v>0.73279450980392102</v>
          </cell>
          <cell r="AI456">
            <v>1.6567073244975982E-2</v>
          </cell>
          <cell r="AJ456">
            <v>8442.432602410352</v>
          </cell>
          <cell r="AK456">
            <v>0.72110098039215642</v>
          </cell>
          <cell r="AL456">
            <v>1.6302705054896578E-2</v>
          </cell>
          <cell r="AM456">
            <v>8448.5504256711629</v>
          </cell>
          <cell r="AN456">
            <v>0.70241960784313673</v>
          </cell>
          <cell r="AO456">
            <v>1.5880355183008066E-2</v>
          </cell>
          <cell r="AP456">
            <v>8499.8007055596045</v>
          </cell>
          <cell r="AQ456">
            <v>0.83906749999999997</v>
          </cell>
          <cell r="AR456">
            <v>1.8969700978925787E-2</v>
          </cell>
          <cell r="AS456">
            <v>8168.2069351333239</v>
          </cell>
          <cell r="AT456">
            <v>0.67783492156862701</v>
          </cell>
          <cell r="AU456">
            <v>1.5324542751602784E-2</v>
          </cell>
          <cell r="AV456">
            <v>8546.5043723325925</v>
          </cell>
        </row>
        <row r="457">
          <cell r="B457">
            <v>65</v>
          </cell>
          <cell r="C457">
            <v>2.4709282807293453E-2</v>
          </cell>
          <cell r="D457">
            <v>0.81127450980392102</v>
          </cell>
          <cell r="E457">
            <v>2.004601129709345E-2</v>
          </cell>
          <cell r="F457">
            <v>8133.4514749235877</v>
          </cell>
          <cell r="G457">
            <v>0.96499999999999997</v>
          </cell>
          <cell r="H457">
            <v>2.3844457909038181E-2</v>
          </cell>
          <cell r="I457">
            <v>7736.0339300594451</v>
          </cell>
          <cell r="J457">
            <v>0.94</v>
          </cell>
          <cell r="K457">
            <v>2.3226725838855846E-2</v>
          </cell>
          <cell r="L457">
            <v>7807.5995732612</v>
          </cell>
          <cell r="M457">
            <v>0.92500000000000004</v>
          </cell>
          <cell r="N457">
            <v>2.2856086596746445E-2</v>
          </cell>
          <cell r="O457">
            <v>7817.1107029843424</v>
          </cell>
          <cell r="P457">
            <v>0.78287990196078372</v>
          </cell>
          <cell r="Q457">
            <v>1.9344400901695178E-2</v>
          </cell>
          <cell r="R457">
            <v>8190.8657345950905</v>
          </cell>
          <cell r="S457">
            <v>0.7625980392156857</v>
          </cell>
          <cell r="T457">
            <v>1.8843250619267841E-2</v>
          </cell>
          <cell r="U457">
            <v>8248.4551678281132</v>
          </cell>
          <cell r="V457">
            <v>0.75042892156862695</v>
          </cell>
          <cell r="W457">
            <v>1.8542560449811441E-2</v>
          </cell>
          <cell r="X457">
            <v>8256.9543748650685</v>
          </cell>
          <cell r="Y457">
            <v>0.90709999999999991</v>
          </cell>
          <cell r="Z457">
            <v>2.241379043449589E-2</v>
          </cell>
          <cell r="AA457">
            <v>7874.0769522884902</v>
          </cell>
          <cell r="AB457">
            <v>0.892625</v>
          </cell>
          <cell r="AC457">
            <v>2.2056123565860317E-2</v>
          </cell>
          <cell r="AD457">
            <v>7883.3251404900029</v>
          </cell>
          <cell r="AE457">
            <v>0.86949999999999994</v>
          </cell>
          <cell r="AF457">
            <v>2.1484721400941657E-2</v>
          </cell>
          <cell r="AG457">
            <v>7950.7118945616194</v>
          </cell>
          <cell r="AH457">
            <v>0.73590710784313662</v>
          </cell>
          <cell r="AI457">
            <v>1.8183736847593467E-2</v>
          </cell>
          <cell r="AJ457">
            <v>8302.5662031204465</v>
          </cell>
          <cell r="AK457">
            <v>0.72416390931372498</v>
          </cell>
          <cell r="AL457">
            <v>1.7893570834068041E-2</v>
          </cell>
          <cell r="AM457">
            <v>8310.8161999400254</v>
          </cell>
          <cell r="AN457">
            <v>0.70540318627450926</v>
          </cell>
          <cell r="AO457">
            <v>1.7430006822822752E-2</v>
          </cell>
          <cell r="AP457">
            <v>8364.8208513705358</v>
          </cell>
          <cell r="AQ457">
            <v>0.83906749999999997</v>
          </cell>
          <cell r="AR457">
            <v>2.0732756151908699E-2</v>
          </cell>
          <cell r="AS457">
            <v>8013.2584920398567</v>
          </cell>
          <cell r="AT457">
            <v>0.68071407475490142</v>
          </cell>
          <cell r="AU457">
            <v>1.6819956584023955E-2</v>
          </cell>
          <cell r="AV457">
            <v>8415.5331007020213</v>
          </cell>
        </row>
        <row r="458">
          <cell r="B458">
            <v>66</v>
          </cell>
          <cell r="C458">
            <v>2.6876628425506935E-2</v>
          </cell>
          <cell r="D458">
            <v>0.81470588235294061</v>
          </cell>
          <cell r="E458">
            <v>2.1896547276074752E-2</v>
          </cell>
          <cell r="F458">
            <v>7970.4082147729077</v>
          </cell>
          <cell r="G458">
            <v>0.96499999999999997</v>
          </cell>
          <cell r="H458">
            <v>2.5935946430614192E-2</v>
          </cell>
          <cell r="I458">
            <v>7551.572394631251</v>
          </cell>
          <cell r="J458">
            <v>0.94</v>
          </cell>
          <cell r="K458">
            <v>2.5264030719976516E-2</v>
          </cell>
          <cell r="L458">
            <v>7626.2545985134939</v>
          </cell>
          <cell r="M458">
            <v>0.92500000000000004</v>
          </cell>
          <cell r="N458">
            <v>2.4860881293593914E-2</v>
          </cell>
          <cell r="O458">
            <v>7638.4421438205791</v>
          </cell>
          <cell r="P458">
            <v>0.78619117647058767</v>
          </cell>
          <cell r="Q458">
            <v>2.1130168121412135E-2</v>
          </cell>
          <cell r="R458">
            <v>8032.4183440931247</v>
          </cell>
          <cell r="S458">
            <v>0.76582352941176413</v>
          </cell>
          <cell r="T458">
            <v>2.0582754439510267E-2</v>
          </cell>
          <cell r="U458">
            <v>8093.0274598789329</v>
          </cell>
          <cell r="V458">
            <v>0.75360294117647009</v>
          </cell>
          <cell r="W458">
            <v>2.0254306230369147E-2</v>
          </cell>
          <cell r="X458">
            <v>8103.8492992377987</v>
          </cell>
          <cell r="Y458">
            <v>0.90709999999999991</v>
          </cell>
          <cell r="Z458">
            <v>2.4379789644777338E-2</v>
          </cell>
          <cell r="AA458">
            <v>7697.5890416148022</v>
          </cell>
          <cell r="AB458">
            <v>0.892625</v>
          </cell>
          <cell r="AC458">
            <v>2.3990750448318127E-2</v>
          </cell>
          <cell r="AD458">
            <v>7709.4495470815027</v>
          </cell>
          <cell r="AE458">
            <v>0.86949999999999994</v>
          </cell>
          <cell r="AF458">
            <v>2.3369228415978278E-2</v>
          </cell>
          <cell r="AG458">
            <v>7779.8930645678092</v>
          </cell>
          <cell r="AH458">
            <v>0.73901970588235233</v>
          </cell>
          <cell r="AI458">
            <v>1.9862358034127406E-2</v>
          </cell>
          <cell r="AJ458">
            <v>8151.5945241231811</v>
          </cell>
          <cell r="AK458">
            <v>0.72722683823529366</v>
          </cell>
          <cell r="AL458">
            <v>1.9545405512306227E-2</v>
          </cell>
          <cell r="AM458">
            <v>8162.1060215774778</v>
          </cell>
          <cell r="AN458">
            <v>0.7083867647058818</v>
          </cell>
          <cell r="AO458">
            <v>1.9039047856546996E-2</v>
          </cell>
          <cell r="AP458">
            <v>8219.0219668594564</v>
          </cell>
          <cell r="AQ458">
            <v>0.83906749999999997</v>
          </cell>
          <cell r="AR458">
            <v>2.2551305421419039E-2</v>
          </cell>
          <cell r="AS458">
            <v>7847.1215577421826</v>
          </cell>
          <cell r="AT458">
            <v>0.68359322794117594</v>
          </cell>
          <cell r="AU458">
            <v>1.8372681181567849E-2</v>
          </cell>
          <cell r="AV458">
            <v>8273.9841993167975</v>
          </cell>
        </row>
        <row r="459">
          <cell r="B459">
            <v>67</v>
          </cell>
          <cell r="C459">
            <v>2.9159224992165878E-2</v>
          </cell>
          <cell r="D459">
            <v>0.81813725490196021</v>
          </cell>
          <cell r="E459">
            <v>2.3856248290159223E-2</v>
          </cell>
          <cell r="F459">
            <v>7795.8837944885181</v>
          </cell>
          <cell r="G459">
            <v>0.96499999999999997</v>
          </cell>
          <cell r="H459">
            <v>2.8138652117440072E-2</v>
          </cell>
          <cell r="I459">
            <v>7355.7152175371903</v>
          </cell>
          <cell r="J459">
            <v>0.94</v>
          </cell>
          <cell r="K459">
            <v>2.7409671492635925E-2</v>
          </cell>
          <cell r="L459">
            <v>7433.5846680582872</v>
          </cell>
          <cell r="M459">
            <v>0.92500000000000004</v>
          </cell>
          <cell r="N459">
            <v>2.6972283117753439E-2</v>
          </cell>
          <cell r="O459">
            <v>7448.5437404150707</v>
          </cell>
          <cell r="P459">
            <v>0.78950245098039162</v>
          </cell>
          <cell r="Q459">
            <v>2.3021279600003653E-2</v>
          </cell>
          <cell r="R459">
            <v>7862.6919940609223</v>
          </cell>
          <cell r="S459">
            <v>0.76904901960784255</v>
          </cell>
          <cell r="T459">
            <v>2.2424873392749668E-2</v>
          </cell>
          <cell r="U459">
            <v>7926.4506630000315</v>
          </cell>
          <cell r="V459">
            <v>0.75677696078431322</v>
          </cell>
          <cell r="W459">
            <v>2.2067029668397284E-2</v>
          </cell>
          <cell r="X459">
            <v>7939.7114538862734</v>
          </cell>
          <cell r="Y459">
            <v>0.90709999999999991</v>
          </cell>
          <cell r="Z459">
            <v>2.6450332990393666E-2</v>
          </cell>
          <cell r="AA459">
            <v>7509.9234400082896</v>
          </cell>
          <cell r="AB459">
            <v>0.892625</v>
          </cell>
          <cell r="AC459">
            <v>2.6028253208632068E-2</v>
          </cell>
          <cell r="AD459">
            <v>7524.4940669035714</v>
          </cell>
          <cell r="AE459">
            <v>0.86949999999999994</v>
          </cell>
          <cell r="AF459">
            <v>2.535394613068823E-2</v>
          </cell>
          <cell r="AG459">
            <v>7598.0829664900384</v>
          </cell>
          <cell r="AH459">
            <v>0.74213230392156804</v>
          </cell>
          <cell r="AI459">
            <v>2.164000282400343E-2</v>
          </cell>
          <cell r="AJ459">
            <v>7989.6846351360145</v>
          </cell>
          <cell r="AK459">
            <v>0.73028976715686234</v>
          </cell>
          <cell r="AL459">
            <v>2.1294683630003381E-2</v>
          </cell>
          <cell r="AM459">
            <v>8002.5743495513098</v>
          </cell>
          <cell r="AN459">
            <v>0.71137034313725445</v>
          </cell>
          <cell r="AO459">
            <v>2.0743007888293447E-2</v>
          </cell>
          <cell r="AP459">
            <v>8062.5396142984082</v>
          </cell>
          <cell r="AQ459">
            <v>0.83906749999999997</v>
          </cell>
          <cell r="AR459">
            <v>2.4466558016114141E-2</v>
          </cell>
          <cell r="AS459">
            <v>7670.1587228145372</v>
          </cell>
          <cell r="AT459">
            <v>0.68647238112745046</v>
          </cell>
          <cell r="AU459">
            <v>2.0017002612203173E-2</v>
          </cell>
          <cell r="AV459">
            <v>8121.9689255214198</v>
          </cell>
        </row>
        <row r="460">
          <cell r="B460">
            <v>68</v>
          </cell>
          <cell r="C460">
            <v>3.1552799169088805E-2</v>
          </cell>
          <cell r="D460">
            <v>0.8215686274509798</v>
          </cell>
          <cell r="E460">
            <v>2.5922789905584706E-2</v>
          </cell>
          <cell r="F460">
            <v>7609.9032550459715</v>
          </cell>
          <cell r="G460">
            <v>0.96499999999999997</v>
          </cell>
          <cell r="H460">
            <v>3.0448451198170697E-2</v>
          </cell>
          <cell r="I460">
            <v>7148.7353059559518</v>
          </cell>
          <cell r="J460">
            <v>0.94</v>
          </cell>
          <cell r="K460">
            <v>2.9659631218943473E-2</v>
          </cell>
          <cell r="L460">
            <v>7229.8325542941138</v>
          </cell>
          <cell r="M460">
            <v>0.92500000000000004</v>
          </cell>
          <cell r="N460">
            <v>2.9186339231407146E-2</v>
          </cell>
          <cell r="O460">
            <v>7247.6395098336252</v>
          </cell>
          <cell r="P460">
            <v>0.79281372549019546</v>
          </cell>
          <cell r="Q460">
            <v>2.501549225888924E-2</v>
          </cell>
          <cell r="R460">
            <v>7681.6827632569357</v>
          </cell>
          <cell r="S460">
            <v>0.77227450980392098</v>
          </cell>
          <cell r="T460">
            <v>2.4367422511249622E-2</v>
          </cell>
          <cell r="U460">
            <v>7748.701010428379</v>
          </cell>
          <cell r="V460">
            <v>0.75995098039215636</v>
          </cell>
          <cell r="W460">
            <v>2.3978580662665856E-2</v>
          </cell>
          <cell r="X460">
            <v>7764.5056056748517</v>
          </cell>
          <cell r="Y460">
            <v>0.90709999999999991</v>
          </cell>
          <cell r="Z460">
            <v>2.8621544126280454E-2</v>
          </cell>
          <cell r="AA460">
            <v>7311.2834642877078</v>
          </cell>
          <cell r="AB460">
            <v>0.892625</v>
          </cell>
          <cell r="AC460">
            <v>2.8164817358307895E-2</v>
          </cell>
          <cell r="AD460">
            <v>7328.6446300633552</v>
          </cell>
          <cell r="AE460">
            <v>0.86949999999999994</v>
          </cell>
          <cell r="AF460">
            <v>2.7435158877522715E-2</v>
          </cell>
          <cell r="AG460">
            <v>7405.4415802611502</v>
          </cell>
          <cell r="AH460">
            <v>0.74524490196078375</v>
          </cell>
          <cell r="AI460">
            <v>2.3514562723355885E-2</v>
          </cell>
          <cell r="AJ460">
            <v>7816.787837068774</v>
          </cell>
          <cell r="AK460">
            <v>0.73335269607843079</v>
          </cell>
          <cell r="AL460">
            <v>2.3139330339472547E-2</v>
          </cell>
          <cell r="AM460">
            <v>7832.1620605520338</v>
          </cell>
          <cell r="AN460">
            <v>0.71435392156862698</v>
          </cell>
          <cell r="AO460">
            <v>2.2539865822905902E-2</v>
          </cell>
          <cell r="AP460">
            <v>7895.2982914793383</v>
          </cell>
          <cell r="AQ460">
            <v>0.83906749999999997</v>
          </cell>
          <cell r="AR460">
            <v>2.6474928316809421E-2</v>
          </cell>
          <cell r="AS460">
            <v>7482.4963394299912</v>
          </cell>
          <cell r="AT460">
            <v>0.68935153431372498</v>
          </cell>
          <cell r="AU460">
            <v>2.1750970519104195E-2</v>
          </cell>
          <cell r="AV460">
            <v>7959.3914523230242</v>
          </cell>
        </row>
        <row r="461">
          <cell r="B461">
            <v>69</v>
          </cell>
          <cell r="C461">
            <v>3.422664901578959E-2</v>
          </cell>
          <cell r="D461">
            <v>0.8249999999999994</v>
          </cell>
          <cell r="E461">
            <v>2.8236985438026392E-2</v>
          </cell>
          <cell r="F461">
            <v>7412.6333317635899</v>
          </cell>
          <cell r="G461">
            <v>0.96499999999999997</v>
          </cell>
          <cell r="H461">
            <v>3.3028716300236953E-2</v>
          </cell>
          <cell r="I461">
            <v>6931.0673878639118</v>
          </cell>
          <cell r="J461">
            <v>0.94</v>
          </cell>
          <cell r="K461">
            <v>3.217305007484221E-2</v>
          </cell>
          <cell r="L461">
            <v>7015.3983869590384</v>
          </cell>
          <cell r="M461">
            <v>0.92500000000000004</v>
          </cell>
          <cell r="N461">
            <v>3.1659650339605369E-2</v>
          </cell>
          <cell r="O461">
            <v>7036.1074444726719</v>
          </cell>
          <cell r="P461">
            <v>0.79612499999999942</v>
          </cell>
          <cell r="Q461">
            <v>2.7248690947695466E-2</v>
          </cell>
          <cell r="R461">
            <v>7489.5216875574388</v>
          </cell>
          <cell r="S461">
            <v>0.77549999999999941</v>
          </cell>
          <cell r="T461">
            <v>2.6542766311744806E-2</v>
          </cell>
          <cell r="U461">
            <v>7559.8851389939246</v>
          </cell>
          <cell r="V461">
            <v>0.7631249999999995</v>
          </cell>
          <cell r="W461">
            <v>2.6119211530174415E-2</v>
          </cell>
          <cell r="X461">
            <v>7578.323781703456</v>
          </cell>
          <cell r="Y461">
            <v>0.90709999999999991</v>
          </cell>
          <cell r="Z461">
            <v>3.1046993322222733E-2</v>
          </cell>
          <cell r="AA461">
            <v>7102.0232419948525</v>
          </cell>
          <cell r="AB461">
            <v>0.892625</v>
          </cell>
          <cell r="AC461">
            <v>3.0551562577719182E-2</v>
          </cell>
          <cell r="AD461">
            <v>7122.2346925736765</v>
          </cell>
          <cell r="AE461">
            <v>0.86949999999999994</v>
          </cell>
          <cell r="AF461">
            <v>2.9760071319229045E-2</v>
          </cell>
          <cell r="AG461">
            <v>7202.2721139484729</v>
          </cell>
          <cell r="AH461">
            <v>0.74835749999999945</v>
          </cell>
          <cell r="AI461">
            <v>2.561376949083374E-2</v>
          </cell>
          <cell r="AJ461">
            <v>7632.9794891788551</v>
          </cell>
          <cell r="AK461">
            <v>0.73641562499999946</v>
          </cell>
          <cell r="AL461">
            <v>2.5205039126618308E-2</v>
          </cell>
          <cell r="AM461">
            <v>7650.931075360636</v>
          </cell>
          <cell r="AN461">
            <v>0.71733749999999952</v>
          </cell>
          <cell r="AO461">
            <v>2.4552058838363949E-2</v>
          </cell>
          <cell r="AP461">
            <v>7717.3393273575757</v>
          </cell>
          <cell r="AQ461">
            <v>0.83906749999999997</v>
          </cell>
          <cell r="AR461">
            <v>2.871846882305603E-2</v>
          </cell>
          <cell r="AS461">
            <v>7284.3977852127937</v>
          </cell>
          <cell r="AT461">
            <v>0.6922306874999995</v>
          </cell>
          <cell r="AU461">
            <v>2.3692736779021208E-2</v>
          </cell>
          <cell r="AV461">
            <v>7786.2669634935355</v>
          </cell>
        </row>
        <row r="462">
          <cell r="B462">
            <v>70</v>
          </cell>
          <cell r="C462">
            <v>3.7217542220085859E-2</v>
          </cell>
          <cell r="D462">
            <v>0.828431372549019</v>
          </cell>
          <cell r="E462">
            <v>3.083217958428679E-2</v>
          </cell>
          <cell r="F462">
            <v>7203.3229123171523</v>
          </cell>
          <cell r="G462">
            <v>0.96499999999999997</v>
          </cell>
          <cell r="H462">
            <v>3.5914928242382856E-2</v>
          </cell>
          <cell r="I462">
            <v>6702.14312945233</v>
          </cell>
          <cell r="J462">
            <v>0.95</v>
          </cell>
          <cell r="K462">
            <v>3.5356665109081566E-2</v>
          </cell>
          <cell r="L462">
            <v>6789.6916233604379</v>
          </cell>
          <cell r="M462">
            <v>0.92500000000000004</v>
          </cell>
          <cell r="N462">
            <v>3.4426226553579423E-2</v>
          </cell>
          <cell r="O462">
            <v>6813.3467430287728</v>
          </cell>
          <cell r="P462">
            <v>0.79943627450980326</v>
          </cell>
          <cell r="Q462">
            <v>2.9753053298836752E-2</v>
          </cell>
          <cell r="R462">
            <v>7285.4420257471238</v>
          </cell>
          <cell r="S462">
            <v>0.78700980392156805</v>
          </cell>
          <cell r="T462">
            <v>2.9290570605072452E-2</v>
          </cell>
          <cell r="U462">
            <v>7359.2248744059762</v>
          </cell>
          <cell r="V462">
            <v>0.76629901960784264</v>
          </cell>
          <cell r="W462">
            <v>2.8519766115465285E-2</v>
          </cell>
          <cell r="X462">
            <v>7380.3839398049922</v>
          </cell>
          <cell r="Y462">
            <v>0.91674999999999995</v>
          </cell>
          <cell r="Z462">
            <v>3.411918183026371E-2</v>
          </cell>
          <cell r="AA462">
            <v>6881.5267738263674</v>
          </cell>
          <cell r="AB462">
            <v>0.892625</v>
          </cell>
          <cell r="AC462">
            <v>3.3221308624204138E-2</v>
          </cell>
          <cell r="AD462">
            <v>6904.6392936703096</v>
          </cell>
          <cell r="AE462">
            <v>0.87875000000000003</v>
          </cell>
          <cell r="AF462">
            <v>3.2704915225900452E-2</v>
          </cell>
          <cell r="AG462">
            <v>6987.9319821768713</v>
          </cell>
          <cell r="AH462">
            <v>0.75946446078431307</v>
          </cell>
          <cell r="AI462">
            <v>2.8265400633894912E-2</v>
          </cell>
          <cell r="AJ462">
            <v>7437.4701120147665</v>
          </cell>
          <cell r="AK462">
            <v>0.73947855392156803</v>
          </cell>
          <cell r="AL462">
            <v>2.7521574301423993E-2</v>
          </cell>
          <cell r="AM462">
            <v>7458.0890582511111</v>
          </cell>
          <cell r="AN462">
            <v>0.72798406862745046</v>
          </cell>
          <cell r="AO462">
            <v>2.7093777809692018E-2</v>
          </cell>
          <cell r="AP462">
            <v>7527.862758116672</v>
          </cell>
          <cell r="AQ462">
            <v>0.84799374999999999</v>
          </cell>
          <cell r="AR462">
            <v>3.1560243192993935E-2</v>
          </cell>
          <cell r="AS462">
            <v>7075.2010345234212</v>
          </cell>
          <cell r="AT462">
            <v>0.70250462622548959</v>
          </cell>
          <cell r="AU462">
            <v>2.6145495586352794E-2</v>
          </cell>
          <cell r="AV462">
            <v>7601.7889898362946</v>
          </cell>
        </row>
        <row r="463">
          <cell r="B463">
            <v>71</v>
          </cell>
          <cell r="C463">
            <v>4.0620823512354895E-2</v>
          </cell>
          <cell r="D463">
            <v>0.83186274509803859</v>
          </cell>
          <cell r="E463">
            <v>3.3790949755130494E-2</v>
          </cell>
          <cell r="F463">
            <v>6981.2287666809825</v>
          </cell>
          <cell r="G463">
            <v>0.96499999999999997</v>
          </cell>
          <cell r="H463">
            <v>3.9199094689422474E-2</v>
          </cell>
          <cell r="I463">
            <v>6461.43613988787</v>
          </cell>
          <cell r="J463">
            <v>0.95</v>
          </cell>
          <cell r="K463">
            <v>3.8589782336737148E-2</v>
          </cell>
          <cell r="L463">
            <v>6549.6307704393466</v>
          </cell>
          <cell r="M463">
            <v>0.92500000000000004</v>
          </cell>
          <cell r="N463">
            <v>3.7574261748928278E-2</v>
          </cell>
          <cell r="O463">
            <v>6578.7889244651715</v>
          </cell>
          <cell r="P463">
            <v>0.80274754901960721</v>
          </cell>
          <cell r="Q463">
            <v>3.2608266513700926E-2</v>
          </cell>
          <cell r="R463">
            <v>7068.6778808494846</v>
          </cell>
          <cell r="S463">
            <v>0.7902696078431366</v>
          </cell>
          <cell r="T463">
            <v>3.2101402267373964E-2</v>
          </cell>
          <cell r="U463">
            <v>7143.668978623582</v>
          </cell>
          <cell r="V463">
            <v>0.76947303921568577</v>
          </cell>
          <cell r="W463">
            <v>3.1256628523495707E-2</v>
          </cell>
          <cell r="X463">
            <v>7169.897115999418</v>
          </cell>
          <cell r="Y463">
            <v>0.91674999999999995</v>
          </cell>
          <cell r="Z463">
            <v>3.7239139954951345E-2</v>
          </cell>
          <cell r="AA463">
            <v>6646.7347105603576</v>
          </cell>
          <cell r="AB463">
            <v>0.892625</v>
          </cell>
          <cell r="AC463">
            <v>3.625916258771579E-2</v>
          </cell>
          <cell r="AD463">
            <v>6675.2581407564812</v>
          </cell>
          <cell r="AE463">
            <v>0.87875000000000003</v>
          </cell>
          <cell r="AF463">
            <v>3.5695548661481863E-2</v>
          </cell>
          <cell r="AG463">
            <v>6759.392259095418</v>
          </cell>
          <cell r="AH463">
            <v>0.76261017156862676</v>
          </cell>
          <cell r="AI463">
            <v>3.0977853188015873E-2</v>
          </cell>
          <cell r="AJ463">
            <v>7227.2470395960499</v>
          </cell>
          <cell r="AK463">
            <v>0.7425414828431367</v>
          </cell>
          <cell r="AL463">
            <v>3.0162646525173357E-2</v>
          </cell>
          <cell r="AM463">
            <v>7252.830706087816</v>
          </cell>
          <cell r="AN463">
            <v>0.73099938725490143</v>
          </cell>
          <cell r="AO463">
            <v>2.969379709732092E-2</v>
          </cell>
          <cell r="AP463">
            <v>7323.9045171664038</v>
          </cell>
          <cell r="AQ463">
            <v>0.84799374999999999</v>
          </cell>
          <cell r="AR463">
            <v>3.444620445833E-2</v>
          </cell>
          <cell r="AS463">
            <v>6851.90596923454</v>
          </cell>
          <cell r="AT463">
            <v>0.70541440870097982</v>
          </cell>
          <cell r="AU463">
            <v>2.8654514198914686E-2</v>
          </cell>
          <cell r="AV463">
            <v>7403.0364493541447</v>
          </cell>
        </row>
        <row r="464">
          <cell r="B464">
            <v>72</v>
          </cell>
          <cell r="C464">
            <v>4.4520131297685804E-2</v>
          </cell>
          <cell r="D464">
            <v>0.83529411764705819</v>
          </cell>
          <cell r="E464">
            <v>3.7187403789831645E-2</v>
          </cell>
          <cell r="F464">
            <v>6745.3264161969937</v>
          </cell>
          <cell r="G464">
            <v>0.96499999999999997</v>
          </cell>
          <cell r="H464">
            <v>4.2961926702266798E-2</v>
          </cell>
          <cell r="I464">
            <v>6208.1536928107489</v>
          </cell>
          <cell r="J464">
            <v>0.95</v>
          </cell>
          <cell r="K464">
            <v>4.2294124732801509E-2</v>
          </cell>
          <cell r="L464">
            <v>6296.8819446220959</v>
          </cell>
          <cell r="M464">
            <v>0.92500000000000004</v>
          </cell>
          <cell r="N464">
            <v>4.1181121450359369E-2</v>
          </cell>
          <cell r="O464">
            <v>6331.5957874263668</v>
          </cell>
          <cell r="P464">
            <v>0.80605882352941116</v>
          </cell>
          <cell r="Q464">
            <v>3.5885844657187534E-2</v>
          </cell>
          <cell r="R464">
            <v>6838.1805486112416</v>
          </cell>
          <cell r="S464">
            <v>0.79352941176470526</v>
          </cell>
          <cell r="T464">
            <v>3.5328033600340057E-2</v>
          </cell>
          <cell r="U464">
            <v>6914.3471870758258</v>
          </cell>
          <cell r="V464">
            <v>0.77264705882352891</v>
          </cell>
          <cell r="W464">
            <v>3.4398348505594277E-2</v>
          </cell>
          <cell r="X464">
            <v>6945.7903052929405</v>
          </cell>
          <cell r="Y464">
            <v>0.91674999999999995</v>
          </cell>
          <cell r="Z464">
            <v>4.0813830367153456E-2</v>
          </cell>
          <cell r="AA464">
            <v>6399.2160264303675</v>
          </cell>
          <cell r="AB464">
            <v>0.892625</v>
          </cell>
          <cell r="AC464">
            <v>3.9739782199596792E-2</v>
          </cell>
          <cell r="AD464">
            <v>6433.2188705158187</v>
          </cell>
          <cell r="AE464">
            <v>0.87875000000000003</v>
          </cell>
          <cell r="AF464">
            <v>3.9122065377841402E-2</v>
          </cell>
          <cell r="AG464">
            <v>6518.1120437888339</v>
          </cell>
          <cell r="AH464">
            <v>0.76575588235294056</v>
          </cell>
          <cell r="AI464">
            <v>3.409155242432816E-2</v>
          </cell>
          <cell r="AJ464">
            <v>7003.3624418499212</v>
          </cell>
          <cell r="AK464">
            <v>0.74560441176470538</v>
          </cell>
          <cell r="AL464">
            <v>3.3194406307898473E-2</v>
          </cell>
          <cell r="AM464">
            <v>7034.0661371931665</v>
          </cell>
          <cell r="AN464">
            <v>0.7340147058823524</v>
          </cell>
          <cell r="AO464">
            <v>3.2678431080314554E-2</v>
          </cell>
          <cell r="AP464">
            <v>7106.4299824735126</v>
          </cell>
          <cell r="AQ464">
            <v>0.84799374999999999</v>
          </cell>
          <cell r="AR464">
            <v>3.7752793089616953E-2</v>
          </cell>
          <cell r="AS464">
            <v>6615.8838152890348</v>
          </cell>
          <cell r="AT464">
            <v>0.70832419117647005</v>
          </cell>
          <cell r="AU464">
            <v>3.1534685992503544E-2</v>
          </cell>
          <cell r="AV464">
            <v>7190.9060363010431</v>
          </cell>
        </row>
        <row r="465">
          <cell r="B465">
            <v>73</v>
          </cell>
          <cell r="C465">
            <v>4.8986568968522395E-2</v>
          </cell>
          <cell r="D465">
            <v>0.83872549019607778</v>
          </cell>
          <cell r="E465">
            <v>4.1086284071147922E-2</v>
          </cell>
          <cell r="F465">
            <v>6494.4852390636579</v>
          </cell>
          <cell r="G465">
            <v>0.96499999999999997</v>
          </cell>
          <cell r="H465">
            <v>4.7272039054624113E-2</v>
          </cell>
          <cell r="I465">
            <v>5941.4394489038059</v>
          </cell>
          <cell r="J465">
            <v>0.95</v>
          </cell>
          <cell r="K465">
            <v>4.6537240520096272E-2</v>
          </cell>
          <cell r="L465">
            <v>6030.5608342285232</v>
          </cell>
          <cell r="M465">
            <v>0.92500000000000004</v>
          </cell>
          <cell r="N465">
            <v>4.5312576295883221E-2</v>
          </cell>
          <cell r="O465">
            <v>6070.8535723297782</v>
          </cell>
          <cell r="P465">
            <v>0.809370098039215</v>
          </cell>
          <cell r="Q465">
            <v>3.964826412865774E-2</v>
          </cell>
          <cell r="R465">
            <v>6592.7866637059769</v>
          </cell>
          <cell r="S465">
            <v>0.79678921568627381</v>
          </cell>
          <cell r="T465">
            <v>3.903196986759052E-2</v>
          </cell>
          <cell r="U465">
            <v>6670.0768973263939</v>
          </cell>
          <cell r="V465">
            <v>0.77582107843137194</v>
          </cell>
          <cell r="W465">
            <v>3.8004812765811823E-2</v>
          </cell>
          <cell r="X465">
            <v>6706.8665897246956</v>
          </cell>
          <cell r="Y465">
            <v>0.91674999999999995</v>
          </cell>
          <cell r="Z465">
            <v>4.4908437101892906E-2</v>
          </cell>
          <cell r="AA465">
            <v>6138.0395090448683</v>
          </cell>
          <cell r="AB465">
            <v>0.892625</v>
          </cell>
          <cell r="AC465">
            <v>4.3726636125527303E-2</v>
          </cell>
          <cell r="AD465">
            <v>6177.5641537591837</v>
          </cell>
          <cell r="AE465">
            <v>0.87875000000000003</v>
          </cell>
          <cell r="AF465">
            <v>4.304694748108906E-2</v>
          </cell>
          <cell r="AG465">
            <v>6263.1100382716322</v>
          </cell>
          <cell r="AH465">
            <v>0.76890159313725426</v>
          </cell>
          <cell r="AI465">
            <v>3.7665850922224853E-2</v>
          </cell>
          <cell r="AJ465">
            <v>6764.606944017024</v>
          </cell>
          <cell r="AK465">
            <v>0.74866734068627394</v>
          </cell>
          <cell r="AL465">
            <v>3.6674644319008409E-2</v>
          </cell>
          <cell r="AM465">
            <v>6800.5744878385467</v>
          </cell>
          <cell r="AN465">
            <v>0.73703002450980326</v>
          </cell>
          <cell r="AO465">
            <v>3.6104572127521231E-2</v>
          </cell>
          <cell r="AP465">
            <v>6874.2030000641707</v>
          </cell>
          <cell r="AQ465">
            <v>0.84799374999999999</v>
          </cell>
          <cell r="AR465">
            <v>4.1540304319250938E-2</v>
          </cell>
          <cell r="AS465">
            <v>6366.1157225054822</v>
          </cell>
          <cell r="AT465">
            <v>0.71123397365196017</v>
          </cell>
          <cell r="AU465">
            <v>3.4840912103057987E-2</v>
          </cell>
          <cell r="AV465">
            <v>6964.1430724446918</v>
          </cell>
        </row>
        <row r="466">
          <cell r="B466">
            <v>74</v>
          </cell>
          <cell r="C466">
            <v>5.4281558226513434E-2</v>
          </cell>
          <cell r="D466">
            <v>0.84215686274509738</v>
          </cell>
          <cell r="E466">
            <v>4.5713586780955884E-2</v>
          </cell>
          <cell r="F466">
            <v>6227.650973635612</v>
          </cell>
          <cell r="G466">
            <v>0.96499999999999997</v>
          </cell>
          <cell r="H466">
            <v>5.2381703688585461E-2</v>
          </cell>
          <cell r="I466">
            <v>5660.575491234541</v>
          </cell>
          <cell r="J466">
            <v>0.95</v>
          </cell>
          <cell r="K466">
            <v>5.1567480315187757E-2</v>
          </cell>
          <cell r="L466">
            <v>5749.9151742149579</v>
          </cell>
          <cell r="M466">
            <v>0.92500000000000004</v>
          </cell>
          <cell r="N466">
            <v>5.0210441359524925E-2</v>
          </cell>
          <cell r="O466">
            <v>5795.7675566524495</v>
          </cell>
          <cell r="P466">
            <v>0.81268137254901895</v>
          </cell>
          <cell r="Q466">
            <v>4.4113611243622432E-2</v>
          </cell>
          <cell r="R466">
            <v>6331.3941167194698</v>
          </cell>
          <cell r="S466">
            <v>0.80004901960784247</v>
          </cell>
          <cell r="T466">
            <v>4.3427907441908088E-2</v>
          </cell>
          <cell r="U466">
            <v>6409.7306568554386</v>
          </cell>
          <cell r="V466">
            <v>0.77899509803921507</v>
          </cell>
          <cell r="W466">
            <v>4.2285067772384194E-2</v>
          </cell>
          <cell r="X466">
            <v>6451.9733807369294</v>
          </cell>
          <cell r="Y466">
            <v>0.91674999999999995</v>
          </cell>
          <cell r="Z466">
            <v>4.9762618504156191E-2</v>
          </cell>
          <cell r="AA466">
            <v>5862.3897478239933</v>
          </cell>
          <cell r="AB466">
            <v>0.892625</v>
          </cell>
          <cell r="AC466">
            <v>4.8453075911941555E-2</v>
          </cell>
          <cell r="AD466">
            <v>5907.4400538656546</v>
          </cell>
          <cell r="AE466">
            <v>0.87875000000000003</v>
          </cell>
          <cell r="AF466">
            <v>4.7699919291548681E-2</v>
          </cell>
          <cell r="AG466">
            <v>5993.5022693858718</v>
          </cell>
          <cell r="AH466">
            <v>0.77204730392156795</v>
          </cell>
          <cell r="AI466">
            <v>4.1907930681441302E-2</v>
          </cell>
          <cell r="AJ466">
            <v>6509.8122673162316</v>
          </cell>
          <cell r="AK466">
            <v>0.75173026960784262</v>
          </cell>
          <cell r="AL466">
            <v>4.0805090400350748E-2</v>
          </cell>
          <cell r="AM466">
            <v>6551.1658373321452</v>
          </cell>
          <cell r="AN466">
            <v>0.74004534313725434</v>
          </cell>
          <cell r="AO466">
            <v>4.0170814383764984E-2</v>
          </cell>
          <cell r="AP466">
            <v>6626.0128420291312</v>
          </cell>
          <cell r="AQ466">
            <v>0.84799374999999999</v>
          </cell>
          <cell r="AR466">
            <v>4.6030422116344477E-2</v>
          </cell>
          <cell r="AS466">
            <v>6101.665338061036</v>
          </cell>
          <cell r="AT466">
            <v>0.7141437561274504</v>
          </cell>
          <cell r="AU466">
            <v>3.8764835880333207E-2</v>
          </cell>
          <cell r="AV466">
            <v>6721.5059757845265</v>
          </cell>
        </row>
        <row r="467">
          <cell r="B467">
            <v>75</v>
          </cell>
          <cell r="C467">
            <v>6.0335142888193243E-2</v>
          </cell>
          <cell r="D467">
            <v>0.84558823529411697</v>
          </cell>
          <cell r="E467">
            <v>5.1018687001045719E-2</v>
          </cell>
          <cell r="F467">
            <v>5942.9627104108158</v>
          </cell>
          <cell r="G467">
            <v>0.96499999999999997</v>
          </cell>
          <cell r="H467">
            <v>5.8223412887106474E-2</v>
          </cell>
          <cell r="I467">
            <v>5364.0649031458242</v>
          </cell>
          <cell r="J467">
            <v>0.95</v>
          </cell>
          <cell r="K467">
            <v>5.7318385743783576E-2</v>
          </cell>
          <cell r="L467">
            <v>5453.4065366546283</v>
          </cell>
          <cell r="M467">
            <v>0.92500000000000004</v>
          </cell>
          <cell r="N467">
            <v>5.5810007171578753E-2</v>
          </cell>
          <cell r="O467">
            <v>5504.7595096157147</v>
          </cell>
          <cell r="P467">
            <v>0.81599264705882291</v>
          </cell>
          <cell r="Q467">
            <v>4.9233032956009115E-2</v>
          </cell>
          <cell r="R467">
            <v>6052.0934580243484</v>
          </cell>
          <cell r="S467">
            <v>0.80330882352941113</v>
          </cell>
          <cell r="T467">
            <v>4.8467752650993429E-2</v>
          </cell>
          <cell r="U467">
            <v>6131.3694671619605</v>
          </cell>
          <cell r="V467">
            <v>0.78216911764705821</v>
          </cell>
          <cell r="W467">
            <v>4.7192285475967287E-2</v>
          </cell>
          <cell r="X467">
            <v>6179.1512490668501</v>
          </cell>
          <cell r="Y467">
            <v>0.91674999999999995</v>
          </cell>
          <cell r="Z467">
            <v>5.531224224275115E-2</v>
          </cell>
          <cell r="AA467">
            <v>5570.6618832803515</v>
          </cell>
          <cell r="AB467">
            <v>0.892625</v>
          </cell>
          <cell r="AC467">
            <v>5.3856656920573495E-2</v>
          </cell>
          <cell r="AD467">
            <v>5621.2064124904573</v>
          </cell>
          <cell r="AE467">
            <v>0.87875000000000003</v>
          </cell>
          <cell r="AF467">
            <v>5.3019506812999814E-2</v>
          </cell>
          <cell r="AG467">
            <v>5707.6126948624515</v>
          </cell>
          <cell r="AH467">
            <v>0.77519301470588176</v>
          </cell>
          <cell r="AI467">
            <v>4.6771381308208661E-2</v>
          </cell>
          <cell r="AJ467">
            <v>6236.9995060683468</v>
          </cell>
          <cell r="AK467">
            <v>0.75479319852941118</v>
          </cell>
          <cell r="AL467">
            <v>4.554055548430843E-2</v>
          </cell>
          <cell r="AM467">
            <v>6283.8449231121176</v>
          </cell>
          <cell r="AN467">
            <v>0.74306066176470531</v>
          </cell>
          <cell r="AO467">
            <v>4.4832671202168925E-2</v>
          </cell>
          <cell r="AP467">
            <v>6359.8405100475356</v>
          </cell>
          <cell r="AQ467">
            <v>0.84799374999999999</v>
          </cell>
          <cell r="AR467">
            <v>5.1163824074544818E-2</v>
          </cell>
          <cell r="AS467">
            <v>5820.8031069374192</v>
          </cell>
          <cell r="AT467">
            <v>0.71705353860294063</v>
          </cell>
          <cell r="AU467">
            <v>4.3263527710093015E-2</v>
          </cell>
          <cell r="AV467">
            <v>6460.9478997645601</v>
          </cell>
        </row>
        <row r="468">
          <cell r="B468">
            <v>76</v>
          </cell>
          <cell r="C468">
            <v>6.7222367505412287E-2</v>
          </cell>
          <cell r="D468">
            <v>0.84901960784313657</v>
          </cell>
          <cell r="E468">
            <v>5.7073108097732347E-2</v>
          </cell>
          <cell r="F468">
            <v>5639.7605560294796</v>
          </cell>
          <cell r="G468">
            <v>0.96499999999999997</v>
          </cell>
          <cell r="H468">
            <v>6.4869584642722855E-2</v>
          </cell>
          <cell r="I468">
            <v>5051.7507375367286</v>
          </cell>
          <cell r="J468">
            <v>0.95</v>
          </cell>
          <cell r="K468">
            <v>6.386124913014167E-2</v>
          </cell>
          <cell r="L468">
            <v>5140.8260771689875</v>
          </cell>
          <cell r="M468">
            <v>0.92500000000000004</v>
          </cell>
          <cell r="N468">
            <v>6.2180689942506369E-2</v>
          </cell>
          <cell r="O468">
            <v>5197.5388419062447</v>
          </cell>
          <cell r="P468">
            <v>0.81930392156862675</v>
          </cell>
          <cell r="Q468">
            <v>5.507554931431171E-2</v>
          </cell>
          <cell r="R468">
            <v>5754.1305413525888</v>
          </cell>
          <cell r="S468">
            <v>0.80656862745097968</v>
          </cell>
          <cell r="T468">
            <v>5.4219452692845727E-2</v>
          </cell>
          <cell r="U468">
            <v>5834.1957684157014</v>
          </cell>
          <cell r="V468">
            <v>0.78534313725490135</v>
          </cell>
          <cell r="W468">
            <v>5.2792624990402423E-2</v>
          </cell>
          <cell r="X468">
            <v>5887.5429793217072</v>
          </cell>
          <cell r="Y468">
            <v>0.91674999999999995</v>
          </cell>
          <cell r="Z468">
            <v>6.1626105410586711E-2</v>
          </cell>
          <cell r="AA468">
            <v>5262.5360837398885</v>
          </cell>
          <cell r="AB468">
            <v>0.892625</v>
          </cell>
          <cell r="AC468">
            <v>6.0004365794518642E-2</v>
          </cell>
          <cell r="AD468">
            <v>5318.4670272532312</v>
          </cell>
          <cell r="AE468">
            <v>0.87875000000000003</v>
          </cell>
          <cell r="AF468">
            <v>5.9071655445381052E-2</v>
          </cell>
          <cell r="AG468">
            <v>5404.9978847012271</v>
          </cell>
          <cell r="AH468">
            <v>0.77833872549019534</v>
          </cell>
          <cell r="AI468">
            <v>5.232177184859612E-2</v>
          </cell>
          <cell r="AJ468">
            <v>5945.2864239509154</v>
          </cell>
          <cell r="AK468">
            <v>0.75785612745097974</v>
          </cell>
          <cell r="AL468">
            <v>5.0944883115738332E-2</v>
          </cell>
          <cell r="AM468">
            <v>5997.6751347363397</v>
          </cell>
          <cell r="AN468">
            <v>0.74607598039215628</v>
          </cell>
          <cell r="AO468">
            <v>5.01529937408823E-2</v>
          </cell>
          <cell r="AP468">
            <v>6074.7118715623401</v>
          </cell>
          <cell r="AQ468">
            <v>0.84799374999999999</v>
          </cell>
          <cell r="AR468">
            <v>5.7004147504792713E-2</v>
          </cell>
          <cell r="AS468">
            <v>5522.9885608015093</v>
          </cell>
          <cell r="AT468">
            <v>0.71996332107843075</v>
          </cell>
          <cell r="AU468">
            <v>4.8397638959951417E-2</v>
          </cell>
          <cell r="AV468">
            <v>6181.4245012696292</v>
          </cell>
        </row>
        <row r="469">
          <cell r="B469">
            <v>77</v>
          </cell>
          <cell r="C469">
            <v>7.510444385283245E-2</v>
          </cell>
          <cell r="D469">
            <v>0.85245098039215617</v>
          </cell>
          <cell r="E469">
            <v>6.4022856794154676E-2</v>
          </cell>
          <cell r="F469">
            <v>5317.8818921698821</v>
          </cell>
          <cell r="G469">
            <v>0.96499999999999997</v>
          </cell>
          <cell r="H469">
            <v>7.2475788317983306E-2</v>
          </cell>
          <cell r="I469">
            <v>4724.0457654741522</v>
          </cell>
          <cell r="J469">
            <v>0.95</v>
          </cell>
          <cell r="K469">
            <v>7.1349221660190823E-2</v>
          </cell>
          <cell r="L469">
            <v>4812.52650232017</v>
          </cell>
          <cell r="M469">
            <v>0.92500000000000004</v>
          </cell>
          <cell r="N469">
            <v>6.9471610563870023E-2</v>
          </cell>
          <cell r="O469">
            <v>4874.3522907135393</v>
          </cell>
          <cell r="P469">
            <v>0.8226151960784307</v>
          </cell>
          <cell r="Q469">
            <v>6.1782056806359252E-2</v>
          </cell>
          <cell r="R469">
            <v>5437.2186409613369</v>
          </cell>
          <cell r="S469">
            <v>0.80982843137254834</v>
          </cell>
          <cell r="T469">
            <v>6.0821713954446931E-2</v>
          </cell>
          <cell r="U469">
            <v>5517.8688669492858</v>
          </cell>
          <cell r="V469">
            <v>0.78851715686274448</v>
          </cell>
          <cell r="W469">
            <v>5.9221142534593069E-2</v>
          </cell>
          <cell r="X469">
            <v>5576.7241306995002</v>
          </cell>
          <cell r="Y469">
            <v>0.91674999999999995</v>
          </cell>
          <cell r="Z469">
            <v>6.8851998902084141E-2</v>
          </cell>
          <cell r="AA469">
            <v>4938.226480316318</v>
          </cell>
          <cell r="AB469">
            <v>0.892625</v>
          </cell>
          <cell r="AC469">
            <v>6.7040104194134573E-2</v>
          </cell>
          <cell r="AD469">
            <v>4999.335786283842</v>
          </cell>
          <cell r="AE469">
            <v>0.87875000000000003</v>
          </cell>
          <cell r="AF469">
            <v>6.5998030035676516E-2</v>
          </cell>
          <cell r="AG469">
            <v>5085.7157119731428</v>
          </cell>
          <cell r="AH469">
            <v>0.78148443627450914</v>
          </cell>
          <cell r="AI469">
            <v>5.8692953966041288E-2</v>
          </cell>
          <cell r="AJ469">
            <v>5634.2185041023995</v>
          </cell>
          <cell r="AK469">
            <v>0.76091905637254842</v>
          </cell>
          <cell r="AL469">
            <v>5.7148402545882312E-2</v>
          </cell>
          <cell r="AM469">
            <v>5692.124276031027</v>
          </cell>
          <cell r="AN469">
            <v>0.74909129901960725</v>
          </cell>
          <cell r="AO469">
            <v>5.6260085407863418E-2</v>
          </cell>
          <cell r="AP469">
            <v>5770.0468850902107</v>
          </cell>
          <cell r="AQ469">
            <v>0.84799374999999999</v>
          </cell>
          <cell r="AR469">
            <v>6.3688098984427843E-2</v>
          </cell>
          <cell r="AS469">
            <v>5208.1553062142975</v>
          </cell>
          <cell r="AT469">
            <v>0.72287310355392098</v>
          </cell>
          <cell r="AU469">
            <v>5.4290982418588193E-2</v>
          </cell>
          <cell r="AV469">
            <v>5882.2581499989838</v>
          </cell>
        </row>
        <row r="470">
          <cell r="B470">
            <v>78</v>
          </cell>
          <cell r="C470">
            <v>8.3806982626889445E-2</v>
          </cell>
          <cell r="D470">
            <v>0.85588235294117576</v>
          </cell>
          <cell r="E470">
            <v>7.1728917483602384E-2</v>
          </cell>
          <cell r="F470">
            <v>4977.4159013392618</v>
          </cell>
          <cell r="G470">
            <v>0.96499999999999997</v>
          </cell>
          <cell r="H470">
            <v>8.0873738234948311E-2</v>
          </cell>
          <cell r="I470">
            <v>4381.6668245711826</v>
          </cell>
          <cell r="J470">
            <v>0.95</v>
          </cell>
          <cell r="K470">
            <v>7.9616633495544972E-2</v>
          </cell>
          <cell r="L470">
            <v>4469.1564821605853</v>
          </cell>
          <cell r="M470">
            <v>0.92500000000000004</v>
          </cell>
          <cell r="N470">
            <v>7.7521458929872736E-2</v>
          </cell>
          <cell r="O470">
            <v>4535.7231866219809</v>
          </cell>
          <cell r="P470">
            <v>0.82592647058823454</v>
          </cell>
          <cell r="Q470">
            <v>6.9218405371676284E-2</v>
          </cell>
          <cell r="R470">
            <v>5101.2960900168682</v>
          </cell>
          <cell r="S470">
            <v>0.81308823529411689</v>
          </cell>
          <cell r="T470">
            <v>6.8142471609422245E-2</v>
          </cell>
          <cell r="U470">
            <v>5182.2626250855483</v>
          </cell>
          <cell r="V470">
            <v>0.79169117647058762</v>
          </cell>
          <cell r="W470">
            <v>6.6349248672332203E-2</v>
          </cell>
          <cell r="X470">
            <v>5246.4641560792406</v>
          </cell>
          <cell r="Y470">
            <v>0.91674999999999995</v>
          </cell>
          <cell r="Z470">
            <v>7.6830051323200893E-2</v>
          </cell>
          <cell r="AA470">
            <v>4598.2197161153363</v>
          </cell>
          <cell r="AB470">
            <v>0.892625</v>
          </cell>
          <cell r="AC470">
            <v>7.4808207867327198E-2</v>
          </cell>
          <cell r="AD470">
            <v>4664.1797942699077</v>
          </cell>
          <cell r="AE470">
            <v>0.87875000000000003</v>
          </cell>
          <cell r="AF470">
            <v>7.3645385983379108E-2</v>
          </cell>
          <cell r="AG470">
            <v>4750.0684936614271</v>
          </cell>
          <cell r="AH470">
            <v>0.78463014705882272</v>
          </cell>
          <cell r="AI470">
            <v>6.575748510309247E-2</v>
          </cell>
          <cell r="AJ470">
            <v>5303.5295768064998</v>
          </cell>
          <cell r="AK470">
            <v>0.76398198529411698</v>
          </cell>
          <cell r="AL470">
            <v>6.4027024968800569E-2</v>
          </cell>
          <cell r="AM470">
            <v>5366.8284665632173</v>
          </cell>
          <cell r="AN470">
            <v>0.75210661764705811</v>
          </cell>
          <cell r="AO470">
            <v>6.3031786238715581E-2</v>
          </cell>
          <cell r="AP470">
            <v>5445.4235545276588</v>
          </cell>
          <cell r="AQ470">
            <v>0.84799374999999999</v>
          </cell>
          <cell r="AR470">
            <v>7.1067797473960831E-2</v>
          </cell>
          <cell r="AS470">
            <v>4876.4577955458481</v>
          </cell>
          <cell r="AT470">
            <v>0.7257828860294111</v>
          </cell>
          <cell r="AU470">
            <v>6.0825673720360539E-2</v>
          </cell>
          <cell r="AV470">
            <v>5562.9045761957914</v>
          </cell>
        </row>
        <row r="471">
          <cell r="B471">
            <v>79</v>
          </cell>
          <cell r="C471">
            <v>9.3364404430312117E-2</v>
          </cell>
          <cell r="D471">
            <v>0.85931372549019536</v>
          </cell>
          <cell r="E471">
            <v>8.0229314199184804E-2</v>
          </cell>
          <cell r="F471">
            <v>4620.3912468705275</v>
          </cell>
          <cell r="G471">
            <v>0.96499999999999997</v>
          </cell>
          <cell r="H471">
            <v>9.0096650275251197E-2</v>
          </cell>
          <cell r="I471">
            <v>4027.3050487680557</v>
          </cell>
          <cell r="J471">
            <v>0.95</v>
          </cell>
          <cell r="K471">
            <v>8.8696184208796505E-2</v>
          </cell>
          <cell r="L471">
            <v>4113.3372884861674</v>
          </cell>
          <cell r="M471">
            <v>0.92500000000000004</v>
          </cell>
          <cell r="N471">
            <v>8.6362074098038713E-2</v>
          </cell>
          <cell r="O471">
            <v>4184.107307892994</v>
          </cell>
          <cell r="P471">
            <v>0.82923774509803849</v>
          </cell>
          <cell r="Q471">
            <v>7.7421288202213334E-2</v>
          </cell>
          <cell r="R471">
            <v>4748.1925093371337</v>
          </cell>
          <cell r="S471">
            <v>0.81634803921568555</v>
          </cell>
          <cell r="T471">
            <v>7.6217848489225568E-2</v>
          </cell>
          <cell r="U471">
            <v>4829.1304412830868</v>
          </cell>
          <cell r="V471">
            <v>0.79486519607843076</v>
          </cell>
          <cell r="W471">
            <v>7.4212115634245956E-2</v>
          </cell>
          <cell r="X471">
            <v>4898.3652011370614</v>
          </cell>
          <cell r="Y471">
            <v>0.91674999999999995</v>
          </cell>
          <cell r="Z471">
            <v>8.5591817761488623E-2</v>
          </cell>
          <cell r="AA471">
            <v>4244.938259330841</v>
          </cell>
          <cell r="AB471">
            <v>0.892625</v>
          </cell>
          <cell r="AC471">
            <v>8.3339401504607349E-2</v>
          </cell>
          <cell r="AD471">
            <v>4315.2608626895772</v>
          </cell>
          <cell r="AE471">
            <v>0.87875000000000003</v>
          </cell>
          <cell r="AF471">
            <v>8.2043970393136781E-2</v>
          </cell>
          <cell r="AG471">
            <v>4400.2478659982435</v>
          </cell>
          <cell r="AH471">
            <v>0.78777585784313653</v>
          </cell>
          <cell r="AI471">
            <v>7.3550223792102659E-2</v>
          </cell>
          <cell r="AJ471">
            <v>4954.7828096658359</v>
          </cell>
          <cell r="AK471">
            <v>0.76704491421568566</v>
          </cell>
          <cell r="AL471">
            <v>7.1614691587047336E-2</v>
          </cell>
          <cell r="AM471">
            <v>5023.2064063313046</v>
          </cell>
          <cell r="AN471">
            <v>0.75512193627450919</v>
          </cell>
          <cell r="AO471">
            <v>7.0501509852533645E-2</v>
          </cell>
          <cell r="AP471">
            <v>5102.1887810594053</v>
          </cell>
          <cell r="AQ471">
            <v>0.84799374999999999</v>
          </cell>
          <cell r="AR471">
            <v>7.917243142937698E-2</v>
          </cell>
          <cell r="AS471">
            <v>4529.898680541678</v>
          </cell>
          <cell r="AT471">
            <v>0.72869266850490133</v>
          </cell>
          <cell r="AU471">
            <v>6.8033957007694976E-2</v>
          </cell>
          <cell r="AV471">
            <v>5224.5371575066056</v>
          </cell>
        </row>
        <row r="472">
          <cell r="B472">
            <v>80</v>
          </cell>
          <cell r="C472">
            <v>0.10363943255505223</v>
          </cell>
          <cell r="D472">
            <v>0.86274509803921495</v>
          </cell>
          <cell r="E472">
            <v>8.941441240043714E-2</v>
          </cell>
          <cell r="F472">
            <v>4249.7004258021889</v>
          </cell>
          <cell r="G472">
            <v>0.96499999999999997</v>
          </cell>
          <cell r="H472">
            <v>0.1000120524156254</v>
          </cell>
          <cell r="I472">
            <v>3664.4583542374471</v>
          </cell>
          <cell r="J472">
            <v>0.95</v>
          </cell>
          <cell r="K472">
            <v>9.8457460927299609E-2</v>
          </cell>
          <cell r="L472">
            <v>3748.4999666336867</v>
          </cell>
          <cell r="M472">
            <v>0.92500000000000004</v>
          </cell>
          <cell r="N472">
            <v>9.5866475113423319E-2</v>
          </cell>
          <cell r="O472">
            <v>3822.7591225345936</v>
          </cell>
          <cell r="P472">
            <v>0.83254901960784244</v>
          </cell>
          <cell r="Q472">
            <v>8.6284907966421839E-2</v>
          </cell>
          <cell r="R472">
            <v>4380.5813286321527</v>
          </cell>
          <cell r="S472">
            <v>0.81960784313725421</v>
          </cell>
          <cell r="T472">
            <v>8.494369178041529E-2</v>
          </cell>
          <cell r="U472">
            <v>4461.0645089746658</v>
          </cell>
          <cell r="V472">
            <v>0.7980392156862739</v>
          </cell>
          <cell r="W472">
            <v>8.2708331470404364E-2</v>
          </cell>
          <cell r="X472">
            <v>4534.8471564115116</v>
          </cell>
          <cell r="Y472">
            <v>0.91674999999999995</v>
          </cell>
          <cell r="Z472">
            <v>9.5011449794844133E-2</v>
          </cell>
          <cell r="AA472">
            <v>3881.6062774294251</v>
          </cell>
          <cell r="AB472">
            <v>0.892625</v>
          </cell>
          <cell r="AC472">
            <v>9.2511148484453493E-2</v>
          </cell>
          <cell r="AD472">
            <v>3955.6296050567721</v>
          </cell>
          <cell r="AE472">
            <v>0.87875000000000003</v>
          </cell>
          <cell r="AF472">
            <v>9.1073151357752152E-2</v>
          </cell>
          <cell r="AG472">
            <v>4039.23406035782</v>
          </cell>
          <cell r="AH472">
            <v>0.79092156862745033</v>
          </cell>
          <cell r="AI472">
            <v>8.1970662568100747E-2</v>
          </cell>
          <cell r="AJ472">
            <v>4590.3574251736509</v>
          </cell>
          <cell r="AK472">
            <v>0.77010784313725433</v>
          </cell>
          <cell r="AL472">
            <v>7.9813539868940214E-2</v>
          </cell>
          <cell r="AM472">
            <v>4663.4710287638081</v>
          </cell>
          <cell r="AN472">
            <v>0.75813725490196016</v>
          </cell>
          <cell r="AO472">
            <v>7.8572914896884144E-2</v>
          </cell>
          <cell r="AP472">
            <v>4742.4767684420585</v>
          </cell>
          <cell r="AQ472">
            <v>0.84799374999999999</v>
          </cell>
          <cell r="AR472">
            <v>8.7885591060230819E-2</v>
          </cell>
          <cell r="AS472">
            <v>4171.255587874467</v>
          </cell>
          <cell r="AT472">
            <v>0.73160245098039156</v>
          </cell>
          <cell r="AU472">
            <v>7.5822862875493197E-2</v>
          </cell>
          <cell r="AV472">
            <v>4869.0912211476962</v>
          </cell>
        </row>
        <row r="473">
          <cell r="B473">
            <v>81</v>
          </cell>
          <cell r="C473">
            <v>0.11477288171027698</v>
          </cell>
          <cell r="D473">
            <v>0.86617647058823455</v>
          </cell>
          <cell r="E473">
            <v>9.9413569599048651E-2</v>
          </cell>
          <cell r="F473">
            <v>3869.7159593511988</v>
          </cell>
          <cell r="G473">
            <v>0.96499999999999997</v>
          </cell>
          <cell r="H473">
            <v>0.11075583085041729</v>
          </cell>
          <cell r="I473">
            <v>3297.9683532385752</v>
          </cell>
          <cell r="J473">
            <v>0.95</v>
          </cell>
          <cell r="K473">
            <v>0.10903423762476312</v>
          </cell>
          <cell r="L473">
            <v>3379.4321776328666</v>
          </cell>
          <cell r="M473">
            <v>0.92500000000000004</v>
          </cell>
          <cell r="N473">
            <v>0.10616491558200622</v>
          </cell>
          <cell r="O473">
            <v>3456.2846802495192</v>
          </cell>
          <cell r="P473">
            <v>0.83586029411764629</v>
          </cell>
          <cell r="Q473">
            <v>9.5934094663081948E-2</v>
          </cell>
          <cell r="R473">
            <v>4002.6032718517013</v>
          </cell>
          <cell r="S473">
            <v>0.82286764705882276</v>
          </cell>
          <cell r="T473">
            <v>9.444289111909622E-2</v>
          </cell>
          <cell r="U473">
            <v>4082.1252203117724</v>
          </cell>
          <cell r="V473">
            <v>0.80121323529411703</v>
          </cell>
          <cell r="W473">
            <v>9.1957551879120011E-2</v>
          </cell>
          <cell r="X473">
            <v>4159.7775146314079</v>
          </cell>
          <cell r="Y473">
            <v>0.91674999999999995</v>
          </cell>
          <cell r="Z473">
            <v>0.10521803930789642</v>
          </cell>
          <cell r="AA473">
            <v>3512.8092374780877</v>
          </cell>
          <cell r="AB473">
            <v>0.892625</v>
          </cell>
          <cell r="AC473">
            <v>0.10244914353663599</v>
          </cell>
          <cell r="AD473">
            <v>3589.6897673138646</v>
          </cell>
          <cell r="AE473">
            <v>0.87875000000000003</v>
          </cell>
          <cell r="AF473">
            <v>0.1008566698029059</v>
          </cell>
          <cell r="AG473">
            <v>3671.3682854094645</v>
          </cell>
          <cell r="AH473">
            <v>0.79406727941176392</v>
          </cell>
          <cell r="AI473">
            <v>9.1137389929927842E-2</v>
          </cell>
          <cell r="AJ473">
            <v>4214.0827856077658</v>
          </cell>
          <cell r="AK473">
            <v>0.7731707720588229</v>
          </cell>
          <cell r="AL473">
            <v>8.8739037563350803E-2</v>
          </cell>
          <cell r="AM473">
            <v>4291.2628978819203</v>
          </cell>
          <cell r="AN473">
            <v>0.76115257352941113</v>
          </cell>
          <cell r="AO473">
            <v>8.7359674285164002E-2</v>
          </cell>
          <cell r="AP473">
            <v>4369.8465449148107</v>
          </cell>
          <cell r="AQ473">
            <v>0.84799374999999999</v>
          </cell>
          <cell r="AR473">
            <v>9.7326686359804196E-2</v>
          </cell>
          <cell r="AS473">
            <v>3804.6623250708285</v>
          </cell>
          <cell r="AT473">
            <v>0.73451223345588168</v>
          </cell>
          <cell r="AU473">
            <v>8.4302085685183256E-2</v>
          </cell>
          <cell r="AV473">
            <v>4499.9027851583469</v>
          </cell>
        </row>
        <row r="474">
          <cell r="B474">
            <v>82</v>
          </cell>
          <cell r="C474">
            <v>0.12714977623488202</v>
          </cell>
          <cell r="D474">
            <v>0.86960784313725414</v>
          </cell>
          <cell r="E474">
            <v>0.11057044266700025</v>
          </cell>
          <cell r="F474">
            <v>3485.0136824976889</v>
          </cell>
          <cell r="G474">
            <v>0.96499999999999997</v>
          </cell>
          <cell r="H474">
            <v>0.12269953406666115</v>
          </cell>
          <cell r="I474">
            <v>2932.6991281572541</v>
          </cell>
          <cell r="J474">
            <v>0.95</v>
          </cell>
          <cell r="K474">
            <v>0.12079228742313791</v>
          </cell>
          <cell r="L474">
            <v>3010.9583665400737</v>
          </cell>
          <cell r="M474">
            <v>0.92500000000000004</v>
          </cell>
          <cell r="N474">
            <v>0.11761354301726587</v>
          </cell>
          <cell r="O474">
            <v>3089.3485089434475</v>
          </cell>
          <cell r="P474">
            <v>0.83917156862745024</v>
          </cell>
          <cell r="Q474">
            <v>0.10670047717365524</v>
          </cell>
          <cell r="R474">
            <v>3618.6171506711185</v>
          </cell>
          <cell r="S474">
            <v>0.82612745098039142</v>
          </cell>
          <cell r="T474">
            <v>0.10504192053365023</v>
          </cell>
          <cell r="U474">
            <v>3696.597512595351</v>
          </cell>
          <cell r="V474">
            <v>0.80438725490196017</v>
          </cell>
          <cell r="W474">
            <v>0.10227765946697524</v>
          </cell>
          <cell r="X474">
            <v>3777.2545580240931</v>
          </cell>
          <cell r="Y474">
            <v>0.91674999999999995</v>
          </cell>
          <cell r="Z474">
            <v>0.11656455736332809</v>
          </cell>
          <cell r="AA474">
            <v>3143.1983370479766</v>
          </cell>
          <cell r="AB474">
            <v>0.892625</v>
          </cell>
          <cell r="AC474">
            <v>0.11349706901166157</v>
          </cell>
          <cell r="AD474">
            <v>3221.9291250903329</v>
          </cell>
          <cell r="AE474">
            <v>0.87875000000000003</v>
          </cell>
          <cell r="AF474">
            <v>0.11173286586640258</v>
          </cell>
          <cell r="AG474">
            <v>3301.0863065230615</v>
          </cell>
          <cell r="AH474">
            <v>0.79721299019607772</v>
          </cell>
          <cell r="AI474">
            <v>0.10136545331497247</v>
          </cell>
          <cell r="AJ474">
            <v>3830.0222795788345</v>
          </cell>
          <cell r="AK474">
            <v>0.77623370098039146</v>
          </cell>
          <cell r="AL474">
            <v>9.8697941385631094E-2</v>
          </cell>
          <cell r="AM474">
            <v>3910.4603583925632</v>
          </cell>
          <cell r="AN474">
            <v>0.76416789215686209</v>
          </cell>
          <cell r="AO474">
            <v>9.7163776493626466E-2</v>
          </cell>
          <cell r="AP474">
            <v>3988.0981740749035</v>
          </cell>
          <cell r="AQ474">
            <v>0.84799374999999999</v>
          </cell>
          <cell r="AR474">
            <v>0.10782221556107849</v>
          </cell>
          <cell r="AS474">
            <v>3434.3671482536965</v>
          </cell>
          <cell r="AT474">
            <v>0.73742201593137191</v>
          </cell>
          <cell r="AU474">
            <v>9.3763044316349548E-2</v>
          </cell>
          <cell r="AV474">
            <v>4120.5515949889332</v>
          </cell>
        </row>
        <row r="475">
          <cell r="B475">
            <v>83</v>
          </cell>
          <cell r="C475">
            <v>0.14088748099254778</v>
          </cell>
          <cell r="D475">
            <v>0.87303921568627374</v>
          </cell>
          <cell r="E475">
            <v>0.12300029590574871</v>
          </cell>
          <cell r="F475">
            <v>3099.6741769233668</v>
          </cell>
          <cell r="G475">
            <v>0.96499999999999997</v>
          </cell>
          <cell r="H475">
            <v>0.13595641915780859</v>
          </cell>
          <cell r="I475">
            <v>2572.8583115746555</v>
          </cell>
          <cell r="J475">
            <v>0.95</v>
          </cell>
          <cell r="K475">
            <v>0.13384310694292037</v>
          </cell>
          <cell r="L475">
            <v>2647.2578181098629</v>
          </cell>
          <cell r="M475">
            <v>0.92500000000000004</v>
          </cell>
          <cell r="N475">
            <v>0.13032091991810671</v>
          </cell>
          <cell r="O475">
            <v>2725.9992851915013</v>
          </cell>
          <cell r="P475">
            <v>0.84248284313725408</v>
          </cell>
          <cell r="Q475">
            <v>0.1186952855490475</v>
          </cell>
          <cell r="R475">
            <v>3232.5089739857372</v>
          </cell>
          <cell r="S475">
            <v>0.82938725490195997</v>
          </cell>
          <cell r="T475">
            <v>0.11685028111046127</v>
          </cell>
          <cell r="U475">
            <v>3308.2998104324211</v>
          </cell>
          <cell r="V475">
            <v>0.8075612745098032</v>
          </cell>
          <cell r="W475">
            <v>0.11377527371281755</v>
          </cell>
          <cell r="X475">
            <v>3390.9258026184248</v>
          </cell>
          <cell r="Y475">
            <v>0.91674999999999995</v>
          </cell>
          <cell r="Z475">
            <v>0.12915859819991818</v>
          </cell>
          <cell r="AA475">
            <v>2776.8128141848306</v>
          </cell>
          <cell r="AB475">
            <v>0.892625</v>
          </cell>
          <cell r="AC475">
            <v>0.12575968772097296</v>
          </cell>
          <cell r="AD475">
            <v>2856.2496128292732</v>
          </cell>
          <cell r="AE475">
            <v>0.87875000000000003</v>
          </cell>
          <cell r="AF475">
            <v>0.12380487392220137</v>
          </cell>
          <cell r="AG475">
            <v>2932.2464730229021</v>
          </cell>
          <cell r="AH475">
            <v>0.8003587009803913</v>
          </cell>
          <cell r="AI475">
            <v>0.11276052127159511</v>
          </cell>
          <cell r="AJ475">
            <v>3441.7903350028819</v>
          </cell>
          <cell r="AK475">
            <v>0.77929662990196003</v>
          </cell>
          <cell r="AL475">
            <v>0.10979313913286894</v>
          </cell>
          <cell r="AM475">
            <v>3524.5059711491003</v>
          </cell>
          <cell r="AN475">
            <v>0.76718321078431306</v>
          </cell>
          <cell r="AO475">
            <v>0.10808651002717667</v>
          </cell>
          <cell r="AP475">
            <v>3600.5994944544495</v>
          </cell>
          <cell r="AQ475">
            <v>0.84799374999999999</v>
          </cell>
          <cell r="AR475">
            <v>0.11947170333492431</v>
          </cell>
          <cell r="AS475">
            <v>3064.0660732788001</v>
          </cell>
          <cell r="AT475">
            <v>0.74033179840686203</v>
          </cell>
          <cell r="AU475">
            <v>0.10430348217622548</v>
          </cell>
          <cell r="AV475">
            <v>3734.1961331801813</v>
          </cell>
        </row>
        <row r="476">
          <cell r="B476">
            <v>84</v>
          </cell>
          <cell r="C476">
            <v>0.15619479329731745</v>
          </cell>
          <cell r="D476">
            <v>0.87647058823529334</v>
          </cell>
          <cell r="E476">
            <v>0.13690014236058987</v>
          </cell>
          <cell r="F476">
            <v>2718.4133359503849</v>
          </cell>
          <cell r="G476">
            <v>0.96499999999999997</v>
          </cell>
          <cell r="H476">
            <v>0.15072797553191133</v>
          </cell>
          <cell r="I476">
            <v>2223.0617085325598</v>
          </cell>
          <cell r="J476">
            <v>0.95</v>
          </cell>
          <cell r="K476">
            <v>0.14838505363245158</v>
          </cell>
          <cell r="L476">
            <v>2292.9406068551025</v>
          </cell>
          <cell r="M476">
            <v>0.92500000000000004</v>
          </cell>
          <cell r="N476">
            <v>0.14448018380001865</v>
          </cell>
          <cell r="O476">
            <v>2370.7445506492436</v>
          </cell>
          <cell r="P476">
            <v>0.84579411764705803</v>
          </cell>
          <cell r="Q476">
            <v>0.13210863737796921</v>
          </cell>
          <cell r="R476">
            <v>2848.8253982786414</v>
          </cell>
          <cell r="S476">
            <v>0.83264705882352863</v>
          </cell>
          <cell r="T476">
            <v>0.13005513524256038</v>
          </cell>
          <cell r="U476">
            <v>2921.724047585707</v>
          </cell>
          <cell r="V476">
            <v>0.81073529411764633</v>
          </cell>
          <cell r="W476">
            <v>0.12663263168354563</v>
          </cell>
          <cell r="X476">
            <v>3005.1222912856579</v>
          </cell>
          <cell r="Y476">
            <v>0.91674999999999995</v>
          </cell>
          <cell r="Z476">
            <v>0.14319157675531577</v>
          </cell>
          <cell r="AA476">
            <v>2418.1635636411479</v>
          </cell>
          <cell r="AB476">
            <v>0.892625</v>
          </cell>
          <cell r="AC476">
            <v>0.13942337736701799</v>
          </cell>
          <cell r="AD476">
            <v>2497.0485534667137</v>
          </cell>
          <cell r="AE476">
            <v>0.87875000000000003</v>
          </cell>
          <cell r="AF476">
            <v>0.13725617461001771</v>
          </cell>
          <cell r="AG476">
            <v>2569.2200681214822</v>
          </cell>
          <cell r="AH476">
            <v>0.80350441176470511</v>
          </cell>
          <cell r="AI476">
            <v>0.12550320550907076</v>
          </cell>
          <cell r="AJ476">
            <v>3053.692262720419</v>
          </cell>
          <cell r="AK476">
            <v>0.7823595588235287</v>
          </cell>
          <cell r="AL476">
            <v>0.12220048957462154</v>
          </cell>
          <cell r="AM476">
            <v>3137.5393966840998</v>
          </cell>
          <cell r="AN476">
            <v>0.77019852941176403</v>
          </cell>
          <cell r="AO476">
            <v>0.12030100009936835</v>
          </cell>
          <cell r="AP476">
            <v>3211.4232610932518</v>
          </cell>
          <cell r="AQ476">
            <v>0.84799374999999999</v>
          </cell>
          <cell r="AR476">
            <v>0.1324522084986671</v>
          </cell>
          <cell r="AS476">
            <v>2697.9968803734287</v>
          </cell>
          <cell r="AT476">
            <v>0.74324158088235226</v>
          </cell>
          <cell r="AU476">
            <v>0.11609046509589045</v>
          </cell>
          <cell r="AV476">
            <v>3344.7064733604925</v>
          </cell>
        </row>
        <row r="477">
          <cell r="B477">
            <v>85</v>
          </cell>
          <cell r="C477">
            <v>0.17245263209885645</v>
          </cell>
          <cell r="D477">
            <v>0.87990196078431293</v>
          </cell>
          <cell r="E477">
            <v>0.15174140912619952</v>
          </cell>
          <cell r="F477">
            <v>2346.2621632638511</v>
          </cell>
          <cell r="G477">
            <v>0.96499999999999997</v>
          </cell>
          <cell r="H477">
            <v>0.16641678997539647</v>
          </cell>
          <cell r="I477">
            <v>1887.9841177229353</v>
          </cell>
          <cell r="J477">
            <v>0.95</v>
          </cell>
          <cell r="K477">
            <v>0.16383000049391361</v>
          </cell>
          <cell r="L477">
            <v>1952.7024919308819</v>
          </cell>
          <cell r="M477">
            <v>0.92500000000000004</v>
          </cell>
          <cell r="N477">
            <v>0.15951868469144223</v>
          </cell>
          <cell r="O477">
            <v>2028.218942228548</v>
          </cell>
          <cell r="P477">
            <v>0.84910539215686198</v>
          </cell>
          <cell r="Q477">
            <v>0.14643045980678254</v>
          </cell>
          <cell r="R477">
            <v>2472.4709567842997</v>
          </cell>
          <cell r="S477">
            <v>0.83590686274509729</v>
          </cell>
          <cell r="T477">
            <v>0.14415433866988955</v>
          </cell>
          <cell r="U477">
            <v>2541.7388314355071</v>
          </cell>
          <cell r="V477">
            <v>0.81390931372548947</v>
          </cell>
          <cell r="W477">
            <v>0.14036080344173457</v>
          </cell>
          <cell r="X477">
            <v>2624.5757470092685</v>
          </cell>
          <cell r="Y477">
            <v>0.91674999999999995</v>
          </cell>
          <cell r="Z477">
            <v>0.15809595047662664</v>
          </cell>
          <cell r="AA477">
            <v>2071.9029101111187</v>
          </cell>
          <cell r="AB477">
            <v>0.892625</v>
          </cell>
          <cell r="AC477">
            <v>0.15393553072724173</v>
          </cell>
          <cell r="AD477">
            <v>2148.901610692958</v>
          </cell>
          <cell r="AE477">
            <v>0.87875000000000003</v>
          </cell>
          <cell r="AF477">
            <v>0.1515427504568701</v>
          </cell>
          <cell r="AG477">
            <v>2216.5787498398386</v>
          </cell>
          <cell r="AH477">
            <v>0.8066501225490188</v>
          </cell>
          <cell r="AI477">
            <v>0.1391089368164434</v>
          </cell>
          <cell r="AJ477">
            <v>2670.444095110759</v>
          </cell>
          <cell r="AK477">
            <v>0.78542248774509738</v>
          </cell>
          <cell r="AL477">
            <v>0.13544817532127387</v>
          </cell>
          <cell r="AM477">
            <v>2754.1305463496401</v>
          </cell>
          <cell r="AN477">
            <v>0.773213848039215</v>
          </cell>
          <cell r="AO477">
            <v>0.13334276326964783</v>
          </cell>
          <cell r="AP477">
            <v>2825.0858310413587</v>
          </cell>
          <cell r="AQ477">
            <v>0.84799374999999999</v>
          </cell>
          <cell r="AR477">
            <v>0.14623875419087964</v>
          </cell>
          <cell r="AS477">
            <v>2340.6412350454539</v>
          </cell>
          <cell r="AT477">
            <v>0.74615136335784238</v>
          </cell>
          <cell r="AU477">
            <v>0.12867576655521015</v>
          </cell>
          <cell r="AV477">
            <v>2956.4179432588371</v>
          </cell>
        </row>
        <row r="478">
          <cell r="B478">
            <v>86</v>
          </cell>
          <cell r="C478">
            <v>0.18908905080264454</v>
          </cell>
          <cell r="D478">
            <v>0.88333333333333253</v>
          </cell>
          <cell r="E478">
            <v>0.16702866154233587</v>
          </cell>
          <cell r="F478">
            <v>1990.2370364307092</v>
          </cell>
          <cell r="G478">
            <v>0.96499999999999997</v>
          </cell>
          <cell r="H478">
            <v>0.18247093402455197</v>
          </cell>
          <cell r="I478">
            <v>1573.7918613269535</v>
          </cell>
          <cell r="J478">
            <v>0.95</v>
          </cell>
          <cell r="K478">
            <v>0.1796345982625123</v>
          </cell>
          <cell r="L478">
            <v>1632.7912417133791</v>
          </cell>
          <cell r="M478">
            <v>0.92500000000000004</v>
          </cell>
          <cell r="N478">
            <v>0.17490737199244621</v>
          </cell>
          <cell r="O478">
            <v>1704.6801242979818</v>
          </cell>
          <cell r="P478">
            <v>0.85241666666666582</v>
          </cell>
          <cell r="Q478">
            <v>0.16118265838835411</v>
          </cell>
          <cell r="R478">
            <v>2110.4258977234595</v>
          </cell>
          <cell r="S478">
            <v>0.83916666666666584</v>
          </cell>
          <cell r="T478">
            <v>0.15867722846521906</v>
          </cell>
          <cell r="U478">
            <v>2175.3361511183434</v>
          </cell>
          <cell r="V478">
            <v>0.81708333333333261</v>
          </cell>
          <cell r="W478">
            <v>0.15450151192666067</v>
          </cell>
          <cell r="X478">
            <v>2256.1881864653569</v>
          </cell>
          <cell r="Y478">
            <v>0.91674999999999995</v>
          </cell>
          <cell r="Z478">
            <v>0.17334738732332439</v>
          </cell>
          <cell r="AA478">
            <v>1744.3434502418127</v>
          </cell>
          <cell r="AB478">
            <v>0.892625</v>
          </cell>
          <cell r="AC478">
            <v>0.16878561397271058</v>
          </cell>
          <cell r="AD478">
            <v>1818.1093007703128</v>
          </cell>
          <cell r="AE478">
            <v>0.87875000000000003</v>
          </cell>
          <cell r="AF478">
            <v>0.16616200339282389</v>
          </cell>
          <cell r="AG478">
            <v>1880.6723094848589</v>
          </cell>
          <cell r="AH478">
            <v>0.80979583333333249</v>
          </cell>
          <cell r="AI478">
            <v>0.15312352546893637</v>
          </cell>
          <cell r="AJ478">
            <v>2298.9614562121519</v>
          </cell>
          <cell r="AK478">
            <v>0.78848541666666594</v>
          </cell>
          <cell r="AL478">
            <v>0.14909395900922753</v>
          </cell>
          <cell r="AM478">
            <v>2381.0885892499982</v>
          </cell>
          <cell r="AN478">
            <v>0.77622916666666597</v>
          </cell>
          <cell r="AO478">
            <v>0.14677643633032764</v>
          </cell>
          <cell r="AP478">
            <v>2448.3810798563745</v>
          </cell>
          <cell r="AQ478">
            <v>0.84799374999999999</v>
          </cell>
          <cell r="AR478">
            <v>0.16034633327407505</v>
          </cell>
          <cell r="AS478">
            <v>1998.3487768246048</v>
          </cell>
          <cell r="AT478">
            <v>0.74906114583333261</v>
          </cell>
          <cell r="AU478">
            <v>0.14163926105876617</v>
          </cell>
          <cell r="AV478">
            <v>2575.9985981524283</v>
          </cell>
        </row>
        <row r="479">
          <cell r="B479">
            <v>87</v>
          </cell>
          <cell r="C479">
            <v>0.20696995873029786</v>
          </cell>
          <cell r="D479">
            <v>0.88676470588235212</v>
          </cell>
          <cell r="E479">
            <v>0.18353365457995513</v>
          </cell>
          <cell r="F479">
            <v>1657.8104080837027</v>
          </cell>
          <cell r="G479">
            <v>0.96499999999999997</v>
          </cell>
          <cell r="H479">
            <v>0.19972601017473743</v>
          </cell>
          <cell r="I479">
            <v>1286.6205904303861</v>
          </cell>
          <cell r="J479">
            <v>0.95</v>
          </cell>
          <cell r="K479">
            <v>0.19662146079378295</v>
          </cell>
          <cell r="L479">
            <v>1339.4854429616478</v>
          </cell>
          <cell r="M479">
            <v>0.92500000000000004</v>
          </cell>
          <cell r="N479">
            <v>0.19144721182552554</v>
          </cell>
          <cell r="O479">
            <v>1406.5190036692652</v>
          </cell>
          <cell r="P479">
            <v>0.85572794117646978</v>
          </cell>
          <cell r="Q479">
            <v>0.17710997666965669</v>
          </cell>
          <cell r="R479">
            <v>1770.2618411967635</v>
          </cell>
          <cell r="S479">
            <v>0.8424264705882345</v>
          </cell>
          <cell r="T479">
            <v>0.17435697185095739</v>
          </cell>
          <cell r="U479">
            <v>1830.1598396786878</v>
          </cell>
          <cell r="V479">
            <v>0.82025735294117574</v>
          </cell>
          <cell r="W479">
            <v>0.16976863048645852</v>
          </cell>
          <cell r="X479">
            <v>1907.6037004653888</v>
          </cell>
          <cell r="Y479">
            <v>0.91674999999999995</v>
          </cell>
          <cell r="Z479">
            <v>0.18973970966600057</v>
          </cell>
          <cell r="AA479">
            <v>1441.9660705478411</v>
          </cell>
          <cell r="AB479">
            <v>0.892625</v>
          </cell>
          <cell r="AC479">
            <v>0.18474655941163212</v>
          </cell>
          <cell r="AD479">
            <v>1511.2386061702998</v>
          </cell>
          <cell r="AE479">
            <v>0.87875000000000003</v>
          </cell>
          <cell r="AF479">
            <v>0.18187485123424926</v>
          </cell>
          <cell r="AG479">
            <v>1568.1760308154458</v>
          </cell>
          <cell r="AH479">
            <v>0.8129415441176463</v>
          </cell>
          <cell r="AI479">
            <v>0.16825447783617387</v>
          </cell>
          <cell r="AJ479">
            <v>1946.9363731197475</v>
          </cell>
          <cell r="AK479">
            <v>0.79154834558823461</v>
          </cell>
          <cell r="AL479">
            <v>0.16382672841943247</v>
          </cell>
          <cell r="AM479">
            <v>2026.0826647270196</v>
          </cell>
          <cell r="AN479">
            <v>0.77924448529411694</v>
          </cell>
          <cell r="AO479">
            <v>0.16128019896213558</v>
          </cell>
          <cell r="AP479">
            <v>2089.0164301764567</v>
          </cell>
          <cell r="AQ479">
            <v>0.84799374999999999</v>
          </cell>
          <cell r="AR479">
            <v>0.17550923144105052</v>
          </cell>
          <cell r="AS479">
            <v>1677.9208778580464</v>
          </cell>
          <cell r="AT479">
            <v>0.75197092830882284</v>
          </cell>
          <cell r="AU479">
            <v>0.15563539199846083</v>
          </cell>
          <cell r="AV479">
            <v>2211.1360602217005</v>
          </cell>
        </row>
        <row r="480">
          <cell r="B480">
            <v>88</v>
          </cell>
          <cell r="C480">
            <v>0.22596402489423073</v>
          </cell>
          <cell r="D480">
            <v>0.89019607843137172</v>
          </cell>
          <cell r="E480">
            <v>0.20115228882741304</v>
          </cell>
          <cell r="F480">
            <v>1353.546405287414</v>
          </cell>
          <cell r="G480">
            <v>0.96499999999999997</v>
          </cell>
          <cell r="H480">
            <v>0.21805528402293264</v>
          </cell>
          <cell r="I480">
            <v>1029.6489932950601</v>
          </cell>
          <cell r="J480">
            <v>0.95</v>
          </cell>
          <cell r="K480">
            <v>0.21466582364951919</v>
          </cell>
          <cell r="L480">
            <v>1076.1138584545211</v>
          </cell>
          <cell r="M480">
            <v>0.92500000000000004</v>
          </cell>
          <cell r="N480">
            <v>0.20901672302716343</v>
          </cell>
          <cell r="O480">
            <v>1137.2448620371683</v>
          </cell>
          <cell r="P480">
            <v>0.85903921568627373</v>
          </cell>
          <cell r="Q480">
            <v>0.1941119587184536</v>
          </cell>
          <cell r="R480">
            <v>1456.7308078032213</v>
          </cell>
          <cell r="S480">
            <v>0.84568627450980305</v>
          </cell>
          <cell r="T480">
            <v>0.19109467438604238</v>
          </cell>
          <cell r="U480">
            <v>1511.0587120290782</v>
          </cell>
          <cell r="V480">
            <v>0.82343137254901888</v>
          </cell>
          <cell r="W480">
            <v>0.18606586716535709</v>
          </cell>
          <cell r="X480">
            <v>1583.7524327264794</v>
          </cell>
          <cell r="Y480">
            <v>0.91674999999999995</v>
          </cell>
          <cell r="Z480">
            <v>0.20715251982178601</v>
          </cell>
          <cell r="AA480">
            <v>1168.3678469738702</v>
          </cell>
          <cell r="AB480">
            <v>0.892625</v>
          </cell>
          <cell r="AC480">
            <v>0.2017011377212127</v>
          </cell>
          <cell r="AD480">
            <v>1232.0424732303065</v>
          </cell>
          <cell r="AE480">
            <v>0.87875000000000003</v>
          </cell>
          <cell r="AF480">
            <v>0.19856588687580526</v>
          </cell>
          <cell r="AG480">
            <v>1282.964248501771</v>
          </cell>
          <cell r="AH480">
            <v>0.81608725490195999</v>
          </cell>
          <cell r="AI480">
            <v>0.18440636078253092</v>
          </cell>
          <cell r="AJ480">
            <v>1619.3556102802302</v>
          </cell>
          <cell r="AK480">
            <v>0.79461127450980329</v>
          </cell>
          <cell r="AL480">
            <v>0.17955356181456961</v>
          </cell>
          <cell r="AM480">
            <v>1694.1561702574661</v>
          </cell>
          <cell r="AN480">
            <v>0.78225980392156791</v>
          </cell>
          <cell r="AO480">
            <v>0.17676257380708921</v>
          </cell>
          <cell r="AP480">
            <v>1752.0994446824277</v>
          </cell>
          <cell r="AQ480">
            <v>0.84799374999999999</v>
          </cell>
          <cell r="AR480">
            <v>0.19161608083515208</v>
          </cell>
          <cell r="AS480">
            <v>1383.430274166288</v>
          </cell>
          <cell r="AT480">
            <v>0.75488071078431307</v>
          </cell>
          <cell r="AU480">
            <v>0.17057588372384111</v>
          </cell>
          <cell r="AV480">
            <v>1867.005032727164</v>
          </cell>
        </row>
        <row r="481">
          <cell r="B481">
            <v>89</v>
          </cell>
          <cell r="C481">
            <v>0.24659710869445065</v>
          </cell>
          <cell r="D481">
            <v>0.89362745098039131</v>
          </cell>
          <cell r="E481">
            <v>0.22036594566175643</v>
          </cell>
          <cell r="F481">
            <v>1081.2774478297333</v>
          </cell>
          <cell r="G481">
            <v>0.96499999999999997</v>
          </cell>
          <cell r="H481">
            <v>0.23796620989014486</v>
          </cell>
          <cell r="I481">
            <v>805.12858961817915</v>
          </cell>
          <cell r="J481">
            <v>0.95</v>
          </cell>
          <cell r="K481">
            <v>0.23426725325972811</v>
          </cell>
          <cell r="L481">
            <v>845.10899068871925</v>
          </cell>
          <cell r="M481">
            <v>0.92500000000000004</v>
          </cell>
          <cell r="N481">
            <v>0.22810232554236687</v>
          </cell>
          <cell r="O481">
            <v>899.54166769468077</v>
          </cell>
          <cell r="P481">
            <v>0.86235049019607757</v>
          </cell>
          <cell r="Q481">
            <v>0.21265313756359494</v>
          </cell>
          <cell r="R481">
            <v>1173.9619373750227</v>
          </cell>
          <cell r="S481">
            <v>0.84894607843137171</v>
          </cell>
          <cell r="T481">
            <v>0.20934764837866859</v>
          </cell>
          <cell r="U481">
            <v>1222.3034394756887</v>
          </cell>
          <cell r="V481">
            <v>0.82660539215686202</v>
          </cell>
          <cell r="W481">
            <v>0.2038384997371247</v>
          </cell>
          <cell r="X481">
            <v>1289.0701629559831</v>
          </cell>
          <cell r="Y481">
            <v>0.91674999999999995</v>
          </cell>
          <cell r="Z481">
            <v>0.22606789939563762</v>
          </cell>
          <cell r="AA481">
            <v>926.33750339447806</v>
          </cell>
          <cell r="AB481">
            <v>0.892625</v>
          </cell>
          <cell r="AC481">
            <v>0.220118744148384</v>
          </cell>
          <cell r="AD481">
            <v>983.53810465889705</v>
          </cell>
          <cell r="AE481">
            <v>0.87875000000000003</v>
          </cell>
          <cell r="AF481">
            <v>0.21669720926524852</v>
          </cell>
          <cell r="AG481">
            <v>1028.2113146680658</v>
          </cell>
          <cell r="AH481">
            <v>0.81923296568627368</v>
          </cell>
          <cell r="AI481">
            <v>0.2020204806854152</v>
          </cell>
          <cell r="AJ481">
            <v>1320.7361353756785</v>
          </cell>
          <cell r="AK481">
            <v>0.79767420343137174</v>
          </cell>
          <cell r="AL481">
            <v>0.19670415224632531</v>
          </cell>
          <cell r="AM481">
            <v>1389.9643956176076</v>
          </cell>
          <cell r="AN481">
            <v>0.78527512254901888</v>
          </cell>
          <cell r="AO481">
            <v>0.19364657475026845</v>
          </cell>
          <cell r="AP481">
            <v>1442.3938372743899</v>
          </cell>
          <cell r="AQ481">
            <v>0.84799374999999999</v>
          </cell>
          <cell r="AR481">
            <v>0.20911280694096482</v>
          </cell>
          <cell r="AS481">
            <v>1118.3427869218438</v>
          </cell>
          <cell r="AT481">
            <v>0.75779049325980319</v>
          </cell>
          <cell r="AU481">
            <v>0.18686894463400905</v>
          </cell>
          <cell r="AV481">
            <v>1548.538999352869</v>
          </cell>
        </row>
        <row r="482">
          <cell r="B482">
            <v>90</v>
          </cell>
          <cell r="C482">
            <v>0.26909837780374546</v>
          </cell>
          <cell r="D482">
            <v>0.89705882352941091</v>
          </cell>
          <cell r="E482">
            <v>0.24139707420630085</v>
          </cell>
          <cell r="F482">
            <v>843.00072051600364</v>
          </cell>
          <cell r="G482">
            <v>0.96499999999999997</v>
          </cell>
          <cell r="H482">
            <v>0.25967993458061434</v>
          </cell>
          <cell r="I482">
            <v>613.53519067254319</v>
          </cell>
          <cell r="J482">
            <v>1</v>
          </cell>
          <cell r="K482">
            <v>0.26909837780374546</v>
          </cell>
          <cell r="L482">
            <v>647.12762873497184</v>
          </cell>
          <cell r="M482">
            <v>0.92500000000000004</v>
          </cell>
          <cell r="N482">
            <v>0.24891599946846457</v>
          </cell>
          <cell r="O482">
            <v>694.35412137126514</v>
          </cell>
          <cell r="P482">
            <v>0.86566176470588152</v>
          </cell>
          <cell r="Q482">
            <v>0.23294817660908032</v>
          </cell>
          <cell r="R482">
            <v>924.31524801198759</v>
          </cell>
          <cell r="S482">
            <v>0.89705882352941091</v>
          </cell>
          <cell r="T482">
            <v>0.24139707420630085</v>
          </cell>
          <cell r="U482">
            <v>966.41708881629506</v>
          </cell>
          <cell r="V482">
            <v>0.82977941176470515</v>
          </cell>
          <cell r="W482">
            <v>0.22329229364082831</v>
          </cell>
          <cell r="X482">
            <v>1026.3080348831445</v>
          </cell>
          <cell r="Y482">
            <v>0.96499999999999997</v>
          </cell>
          <cell r="Z482">
            <v>0.25967993458061434</v>
          </cell>
          <cell r="AA482">
            <v>716.92232987068905</v>
          </cell>
          <cell r="AB482">
            <v>0.892625</v>
          </cell>
          <cell r="AC482">
            <v>0.24020393948706828</v>
          </cell>
          <cell r="AD482">
            <v>767.04293223929869</v>
          </cell>
          <cell r="AE482">
            <v>0.92500000000000004</v>
          </cell>
          <cell r="AF482">
            <v>0.24891599946846457</v>
          </cell>
          <cell r="AG482">
            <v>805.40079224454371</v>
          </cell>
          <cell r="AH482">
            <v>0.86566176470588152</v>
          </cell>
          <cell r="AI482">
            <v>0.23294817660908032</v>
          </cell>
          <cell r="AJ482">
            <v>1053.9203864484862</v>
          </cell>
          <cell r="AK482">
            <v>0.80073713235294042</v>
          </cell>
          <cell r="AL482">
            <v>0.21547706336339928</v>
          </cell>
          <cell r="AM482">
            <v>1116.5526275250702</v>
          </cell>
          <cell r="AN482">
            <v>0.82977941176470515</v>
          </cell>
          <cell r="AO482">
            <v>0.22329229364082831</v>
          </cell>
          <cell r="AP482">
            <v>1163.0792112453082</v>
          </cell>
          <cell r="AQ482">
            <v>0.892625</v>
          </cell>
          <cell r="AR482">
            <v>0.24020393948706828</v>
          </cell>
          <cell r="AS482">
            <v>884.48298762643572</v>
          </cell>
          <cell r="AT482">
            <v>0.80073713235294042</v>
          </cell>
          <cell r="AU482">
            <v>0.21547706336339928</v>
          </cell>
          <cell r="AV482">
            <v>1259.165150819194</v>
          </cell>
        </row>
        <row r="483">
          <cell r="B483">
            <v>91</v>
          </cell>
          <cell r="C483">
            <v>0.29079236521690466</v>
          </cell>
          <cell r="D483">
            <v>0.9004901960784305</v>
          </cell>
          <cell r="E483">
            <v>0.26185567397228104</v>
          </cell>
          <cell r="F483">
            <v>639.50281302963685</v>
          </cell>
          <cell r="G483">
            <v>0.96499999999999997</v>
          </cell>
          <cell r="H483">
            <v>0.280614632434313</v>
          </cell>
          <cell r="I483">
            <v>454.21241249579242</v>
          </cell>
          <cell r="J483">
            <v>1</v>
          </cell>
          <cell r="K483">
            <v>0.29079236521690466</v>
          </cell>
          <cell r="L483">
            <v>472.98663361040644</v>
          </cell>
          <cell r="M483">
            <v>0.92500000000000004</v>
          </cell>
          <cell r="N483">
            <v>0.26898293782563681</v>
          </cell>
          <cell r="O483">
            <v>521.51827126508908</v>
          </cell>
          <cell r="P483">
            <v>0.86897303921568536</v>
          </cell>
          <cell r="Q483">
            <v>0.25269072538325121</v>
          </cell>
          <cell r="R483">
            <v>708.99769637562531</v>
          </cell>
          <cell r="S483">
            <v>0.9004901960784305</v>
          </cell>
          <cell r="T483">
            <v>0.26185567397228104</v>
          </cell>
          <cell r="U483">
            <v>733.12683111307069</v>
          </cell>
          <cell r="V483">
            <v>0.83295343137254829</v>
          </cell>
          <cell r="W483">
            <v>0.24221649842435999</v>
          </cell>
          <cell r="X483">
            <v>797.14135979207583</v>
          </cell>
          <cell r="Y483">
            <v>0.96499999999999997</v>
          </cell>
          <cell r="Z483">
            <v>0.280614632434313</v>
          </cell>
          <cell r="AA483">
            <v>530.75198615048691</v>
          </cell>
          <cell r="AB483">
            <v>0.892625</v>
          </cell>
          <cell r="AC483">
            <v>0.25956853500173954</v>
          </cell>
          <cell r="AD483">
            <v>582.79619815970671</v>
          </cell>
          <cell r="AE483">
            <v>0.92500000000000004</v>
          </cell>
          <cell r="AF483">
            <v>0.26898293782563681</v>
          </cell>
          <cell r="AG483">
            <v>604.92364907029992</v>
          </cell>
          <cell r="AH483">
            <v>0.86897303921568536</v>
          </cell>
          <cell r="AI483">
            <v>0.25269072538325121</v>
          </cell>
          <cell r="AJ483">
            <v>808.41155413417403</v>
          </cell>
          <cell r="AK483">
            <v>0.80380006127450898</v>
          </cell>
          <cell r="AL483">
            <v>0.23373892097950735</v>
          </cell>
          <cell r="AM483">
            <v>875.9611462552806</v>
          </cell>
          <cell r="AN483">
            <v>0.83295343137254829</v>
          </cell>
          <cell r="AO483">
            <v>0.24221649842435999</v>
          </cell>
          <cell r="AP483">
            <v>903.37258648037778</v>
          </cell>
          <cell r="AQ483">
            <v>0.892625</v>
          </cell>
          <cell r="AR483">
            <v>0.25956853500173954</v>
          </cell>
          <cell r="AS483">
            <v>672.02668958927393</v>
          </cell>
          <cell r="AT483">
            <v>0.80380006127450898</v>
          </cell>
          <cell r="AU483">
            <v>0.23373892097950735</v>
          </cell>
          <cell r="AV483">
            <v>987.84394183114227</v>
          </cell>
        </row>
        <row r="484">
          <cell r="B484">
            <v>92</v>
          </cell>
          <cell r="C484">
            <v>0.31383173289043514</v>
          </cell>
          <cell r="D484">
            <v>0.9039215686274501</v>
          </cell>
          <cell r="E484">
            <v>0.28367927227939305</v>
          </cell>
          <cell r="F484">
            <v>472.04537291659165</v>
          </cell>
          <cell r="G484">
            <v>0.96499999999999997</v>
          </cell>
          <cell r="H484">
            <v>0.30284762223926992</v>
          </cell>
          <cell r="I484">
            <v>326.75376331618304</v>
          </cell>
          <cell r="J484">
            <v>1</v>
          </cell>
          <cell r="K484">
            <v>0.31383173289043514</v>
          </cell>
          <cell r="L484">
            <v>335.44573170685487</v>
          </cell>
          <cell r="M484">
            <v>0.92500000000000004</v>
          </cell>
          <cell r="N484">
            <v>0.29029435292365252</v>
          </cell>
          <cell r="O484">
            <v>381.23875453045804</v>
          </cell>
          <cell r="P484">
            <v>0.87228431372548931</v>
          </cell>
          <cell r="Q484">
            <v>0.2737504977496143</v>
          </cell>
          <cell r="R484">
            <v>529.8405541834145</v>
          </cell>
          <cell r="S484">
            <v>0.9039215686274501</v>
          </cell>
          <cell r="T484">
            <v>0.28367927227939305</v>
          </cell>
          <cell r="U484">
            <v>541.15341064479492</v>
          </cell>
          <cell r="V484">
            <v>0.83612745098039143</v>
          </cell>
          <cell r="W484">
            <v>0.26240332685843859</v>
          </cell>
          <cell r="X484">
            <v>604.06057087400632</v>
          </cell>
          <cell r="Y484">
            <v>0.96499999999999997</v>
          </cell>
          <cell r="Z484">
            <v>0.30284762223926992</v>
          </cell>
          <cell r="AA484">
            <v>381.8152126430864</v>
          </cell>
          <cell r="AB484">
            <v>0.892625</v>
          </cell>
          <cell r="AC484">
            <v>0.28013405057132468</v>
          </cell>
          <cell r="AD484">
            <v>431.52064279880813</v>
          </cell>
          <cell r="AE484">
            <v>0.92500000000000004</v>
          </cell>
          <cell r="AF484">
            <v>0.29029435292365252</v>
          </cell>
          <cell r="AG484">
            <v>442.20950878316614</v>
          </cell>
          <cell r="AH484">
            <v>0.87228431372548931</v>
          </cell>
          <cell r="AI484">
            <v>0.2737504977496143</v>
          </cell>
          <cell r="AJ484">
            <v>604.13345211180808</v>
          </cell>
          <cell r="AK484">
            <v>0.80686299019607766</v>
          </cell>
          <cell r="AL484">
            <v>0.25321921041839324</v>
          </cell>
          <cell r="AM484">
            <v>671.21493310959886</v>
          </cell>
          <cell r="AN484">
            <v>0.83612745098039143</v>
          </cell>
          <cell r="AO484">
            <v>0.26240332685843859</v>
          </cell>
          <cell r="AP484">
            <v>684.56084181054337</v>
          </cell>
          <cell r="AQ484">
            <v>0.892625</v>
          </cell>
          <cell r="AR484">
            <v>0.28013405057132468</v>
          </cell>
          <cell r="AS484">
            <v>497.58970629051731</v>
          </cell>
          <cell r="AT484">
            <v>0.80686299019607766</v>
          </cell>
          <cell r="AU484">
            <v>0.25321921041839324</v>
          </cell>
          <cell r="AV484">
            <v>756.94636477138783</v>
          </cell>
        </row>
        <row r="485">
          <cell r="B485">
            <v>93</v>
          </cell>
          <cell r="C485">
            <v>0.33745001301651945</v>
          </cell>
          <cell r="D485">
            <v>0.9073529411764697</v>
          </cell>
          <cell r="E485">
            <v>0.3061862618105769</v>
          </cell>
          <cell r="F485">
            <v>338.1358850447582</v>
          </cell>
          <cell r="G485">
            <v>0.96499999999999997</v>
          </cell>
          <cell r="H485">
            <v>0.32563926256094128</v>
          </cell>
          <cell r="I485">
            <v>227.79716303814379</v>
          </cell>
          <cell r="J485">
            <v>1</v>
          </cell>
          <cell r="K485">
            <v>0.33745001301651945</v>
          </cell>
          <cell r="L485">
            <v>230.1722164345926</v>
          </cell>
          <cell r="M485">
            <v>0.92500000000000004</v>
          </cell>
          <cell r="N485">
            <v>0.31214126204028048</v>
          </cell>
          <cell r="O485">
            <v>270.56729697461952</v>
          </cell>
          <cell r="P485">
            <v>0.87559558823529327</v>
          </cell>
          <cell r="Q485">
            <v>0.29546974264720671</v>
          </cell>
          <cell r="R485">
            <v>384.79643874777327</v>
          </cell>
          <cell r="S485">
            <v>0.9073529411764697</v>
          </cell>
          <cell r="T485">
            <v>0.3061862618105769</v>
          </cell>
          <cell r="U485">
            <v>387.63940492156792</v>
          </cell>
          <cell r="V485">
            <v>0.83930147058823446</v>
          </cell>
          <cell r="W485">
            <v>0.28322229217478362</v>
          </cell>
          <cell r="X485">
            <v>445.55306745265943</v>
          </cell>
          <cell r="Y485">
            <v>0.96499999999999997</v>
          </cell>
          <cell r="Z485">
            <v>0.32563926256094128</v>
          </cell>
          <cell r="AA485">
            <v>266.18338335934641</v>
          </cell>
          <cell r="AB485">
            <v>0.892625</v>
          </cell>
          <cell r="AC485">
            <v>0.30121631786887065</v>
          </cell>
          <cell r="AD485">
            <v>310.63701722643629</v>
          </cell>
          <cell r="AE485">
            <v>0.92500000000000004</v>
          </cell>
          <cell r="AF485">
            <v>0.31214126204028048</v>
          </cell>
          <cell r="AG485">
            <v>313.83858557427067</v>
          </cell>
          <cell r="AH485">
            <v>0.87559558823529327</v>
          </cell>
          <cell r="AI485">
            <v>0.29546974264720671</v>
          </cell>
          <cell r="AJ485">
            <v>438.75161888900783</v>
          </cell>
          <cell r="AK485">
            <v>0.80992591911764633</v>
          </cell>
          <cell r="AL485">
            <v>0.27330951194866621</v>
          </cell>
          <cell r="AM485">
            <v>501.25041772655163</v>
          </cell>
          <cell r="AN485">
            <v>0.83930147058823446</v>
          </cell>
          <cell r="AO485">
            <v>0.28322229217478362</v>
          </cell>
          <cell r="AP485">
            <v>504.92979948244346</v>
          </cell>
          <cell r="AQ485">
            <v>0.892625</v>
          </cell>
          <cell r="AR485">
            <v>0.30121631786887065</v>
          </cell>
          <cell r="AS485">
            <v>358.19788634475896</v>
          </cell>
          <cell r="AT485">
            <v>0.80992591911764633</v>
          </cell>
          <cell r="AU485">
            <v>0.27330951194866621</v>
          </cell>
          <cell r="AV485">
            <v>565.27300395490397</v>
          </cell>
        </row>
        <row r="486">
          <cell r="B486">
            <v>94</v>
          </cell>
          <cell r="C486">
            <v>0.36125830435423489</v>
          </cell>
          <cell r="D486">
            <v>0.91078431372548929</v>
          </cell>
          <cell r="E486">
            <v>0.32902839680890578</v>
          </cell>
          <cell r="F486">
            <v>234.60332241889276</v>
          </cell>
          <cell r="G486">
            <v>0.96499999999999997</v>
          </cell>
          <cell r="H486">
            <v>0.34861426370183668</v>
          </cell>
          <cell r="I486">
            <v>153.61746285292816</v>
          </cell>
          <cell r="J486">
            <v>1</v>
          </cell>
          <cell r="K486">
            <v>0.36125830435423489</v>
          </cell>
          <cell r="L486">
            <v>152.50059900269821</v>
          </cell>
          <cell r="M486">
            <v>0.92500000000000004</v>
          </cell>
          <cell r="N486">
            <v>0.33416393152766727</v>
          </cell>
          <cell r="O486">
            <v>186.11207943013443</v>
          </cell>
          <cell r="P486">
            <v>0.87890686274509711</v>
          </cell>
          <cell r="Q486">
            <v>0.31751240292059402</v>
          </cell>
          <cell r="R486">
            <v>271.10073401940707</v>
          </cell>
          <cell r="S486">
            <v>0.91078431372548929</v>
          </cell>
          <cell r="T486">
            <v>0.32902839680890578</v>
          </cell>
          <cell r="U486">
            <v>268.94954459815654</v>
          </cell>
          <cell r="V486">
            <v>0.84247549019607759</v>
          </cell>
          <cell r="W486">
            <v>0.30435126704823784</v>
          </cell>
          <cell r="X486">
            <v>319.36250640321128</v>
          </cell>
          <cell r="Y486">
            <v>0.96499999999999997</v>
          </cell>
          <cell r="Z486">
            <v>0.34861426370183668</v>
          </cell>
          <cell r="AA486">
            <v>179.50362269623253</v>
          </cell>
          <cell r="AB486">
            <v>0.892625</v>
          </cell>
          <cell r="AC486">
            <v>0.3224681939241989</v>
          </cell>
          <cell r="AD486">
            <v>217.06807870372018</v>
          </cell>
          <cell r="AE486">
            <v>0.92500000000000004</v>
          </cell>
          <cell r="AF486">
            <v>0.33416393152766727</v>
          </cell>
          <cell r="AG486">
            <v>215.87661339618126</v>
          </cell>
          <cell r="AH486">
            <v>0.87890686274509711</v>
          </cell>
          <cell r="AI486">
            <v>0.31751240292059402</v>
          </cell>
          <cell r="AJ486">
            <v>309.11379096982739</v>
          </cell>
          <cell r="AK486">
            <v>0.8129888480392149</v>
          </cell>
          <cell r="AL486">
            <v>0.29369897270154954</v>
          </cell>
          <cell r="AM486">
            <v>364.25391069364275</v>
          </cell>
          <cell r="AN486">
            <v>0.84247549019607759</v>
          </cell>
          <cell r="AO486">
            <v>0.30435126704823784</v>
          </cell>
          <cell r="AP486">
            <v>361.92242428567198</v>
          </cell>
          <cell r="AQ486">
            <v>0.892625</v>
          </cell>
          <cell r="AR486">
            <v>0.3224681939241989</v>
          </cell>
          <cell r="AS486">
            <v>250.30283795157843</v>
          </cell>
          <cell r="AT486">
            <v>0.8129888480392149</v>
          </cell>
          <cell r="AU486">
            <v>0.29369897270154954</v>
          </cell>
          <cell r="AV486">
            <v>410.77851512623272</v>
          </cell>
        </row>
        <row r="487">
          <cell r="B487">
            <v>95</v>
          </cell>
          <cell r="C487">
            <v>0.38635513920626141</v>
          </cell>
          <cell r="D487">
            <v>0.91421568627450889</v>
          </cell>
          <cell r="E487">
            <v>0.35321192873513568</v>
          </cell>
          <cell r="F487">
            <v>157.41216735736162</v>
          </cell>
          <cell r="G487">
            <v>0.96499999999999997</v>
          </cell>
          <cell r="H487">
            <v>0.37283270933404222</v>
          </cell>
          <cell r="I487">
            <v>100.06422414871037</v>
          </cell>
          <cell r="J487">
            <v>1</v>
          </cell>
          <cell r="K487">
            <v>0.38635513920626141</v>
          </cell>
          <cell r="L487">
            <v>97.408491193978335</v>
          </cell>
          <cell r="M487">
            <v>0.92500000000000004</v>
          </cell>
          <cell r="N487">
            <v>0.35737850376579183</v>
          </cell>
          <cell r="O487">
            <v>123.92013526297123</v>
          </cell>
          <cell r="P487">
            <v>0.88221813725490106</v>
          </cell>
          <cell r="Q487">
            <v>0.34084951122940593</v>
          </cell>
          <cell r="R487">
            <v>185.02288852736831</v>
          </cell>
          <cell r="S487">
            <v>0.91421568627450889</v>
          </cell>
          <cell r="T487">
            <v>0.35321192873513568</v>
          </cell>
          <cell r="U487">
            <v>180.45750711653977</v>
          </cell>
          <cell r="V487">
            <v>0.84564950980392073</v>
          </cell>
          <cell r="W487">
            <v>0.32672103408000053</v>
          </cell>
          <cell r="X487">
            <v>222.16412293169299</v>
          </cell>
          <cell r="Y487">
            <v>0.96499999999999997</v>
          </cell>
          <cell r="Z487">
            <v>0.37283270933404222</v>
          </cell>
          <cell r="AA487">
            <v>116.92609943817313</v>
          </cell>
          <cell r="AB487">
            <v>0.892625</v>
          </cell>
          <cell r="AC487">
            <v>0.34487025613398908</v>
          </cell>
          <cell r="AD487">
            <v>147.07052740553567</v>
          </cell>
          <cell r="AE487">
            <v>0.92500000000000004</v>
          </cell>
          <cell r="AF487">
            <v>0.35737850376579183</v>
          </cell>
          <cell r="AG487">
            <v>143.73843553883506</v>
          </cell>
          <cell r="AH487">
            <v>0.88221813725490106</v>
          </cell>
          <cell r="AI487">
            <v>0.34084951122940593</v>
          </cell>
          <cell r="AJ487">
            <v>210.96632842310328</v>
          </cell>
          <cell r="AK487">
            <v>0.81605177696078357</v>
          </cell>
          <cell r="AL487">
            <v>0.31528579788720051</v>
          </cell>
          <cell r="AM487">
            <v>257.2729113203979</v>
          </cell>
          <cell r="AN487">
            <v>0.84564950980392073</v>
          </cell>
          <cell r="AO487">
            <v>0.32672103408000053</v>
          </cell>
          <cell r="AP487">
            <v>251.77087588115782</v>
          </cell>
          <cell r="AQ487">
            <v>0.892625</v>
          </cell>
          <cell r="AR487">
            <v>0.34487025613398908</v>
          </cell>
          <cell r="AS487">
            <v>169.58813386323149</v>
          </cell>
          <cell r="AT487">
            <v>0.81605177696078357</v>
          </cell>
          <cell r="AU487">
            <v>0.31528579788720051</v>
          </cell>
          <cell r="AV487">
            <v>290.13328722579024</v>
          </cell>
        </row>
        <row r="488">
          <cell r="B488">
            <v>96</v>
          </cell>
          <cell r="C488">
            <v>0.41149780743624814</v>
          </cell>
          <cell r="D488">
            <v>0.91764705882352848</v>
          </cell>
          <cell r="E488">
            <v>0.37760975270620378</v>
          </cell>
          <cell r="F488">
            <v>101.81231211868997</v>
          </cell>
          <cell r="G488">
            <v>0.96499999999999997</v>
          </cell>
          <cell r="H488">
            <v>0.39709538417597945</v>
          </cell>
          <cell r="I488">
            <v>62.757008351937785</v>
          </cell>
          <cell r="J488">
            <v>1</v>
          </cell>
          <cell r="K488">
            <v>0.41149780743624814</v>
          </cell>
          <cell r="L488">
            <v>59.774220018856944</v>
          </cell>
          <cell r="M488">
            <v>0.92500000000000004</v>
          </cell>
          <cell r="N488">
            <v>0.38063547187852953</v>
          </cell>
          <cell r="O488">
            <v>79.63374273623603</v>
          </cell>
          <cell r="P488">
            <v>0.88552941176470501</v>
          </cell>
          <cell r="Q488">
            <v>0.36439341136148667</v>
          </cell>
          <cell r="R488">
            <v>121.95792740656198</v>
          </cell>
          <cell r="S488">
            <v>0.91764705882352848</v>
          </cell>
          <cell r="T488">
            <v>0.37760975270620378</v>
          </cell>
          <cell r="U488">
            <v>116.7177629731723</v>
          </cell>
          <cell r="V488">
            <v>0.84882352941176387</v>
          </cell>
          <cell r="W488">
            <v>0.34928902125323852</v>
          </cell>
          <cell r="X488">
            <v>149.5784309519739</v>
          </cell>
          <cell r="Y488">
            <v>0.96499999999999997</v>
          </cell>
          <cell r="Z488">
            <v>0.39709538417597945</v>
          </cell>
          <cell r="AA488">
            <v>73.332224992777412</v>
          </cell>
          <cell r="AB488">
            <v>0.892625</v>
          </cell>
          <cell r="AC488">
            <v>0.36731323036278102</v>
          </cell>
          <cell r="AD488">
            <v>96.350276949427709</v>
          </cell>
          <cell r="AE488">
            <v>0.92500000000000004</v>
          </cell>
          <cell r="AF488">
            <v>0.38063547187852953</v>
          </cell>
          <cell r="AG488">
            <v>92.369408512330466</v>
          </cell>
          <cell r="AH488">
            <v>0.88552941176470501</v>
          </cell>
          <cell r="AI488">
            <v>0.36439341136148667</v>
          </cell>
          <cell r="AJ488">
            <v>139.05855849422622</v>
          </cell>
          <cell r="AK488">
            <v>0.81911470588235213</v>
          </cell>
          <cell r="AL488">
            <v>0.33706390550937515</v>
          </cell>
          <cell r="AM488">
            <v>176.15841619998324</v>
          </cell>
          <cell r="AN488">
            <v>0.84882352941176387</v>
          </cell>
          <cell r="AO488">
            <v>0.34928902125323852</v>
          </cell>
          <cell r="AP488">
            <v>169.51203496203848</v>
          </cell>
          <cell r="AQ488">
            <v>0.892625</v>
          </cell>
          <cell r="AR488">
            <v>0.36731323036278102</v>
          </cell>
          <cell r="AS488">
            <v>111.10223070053361</v>
          </cell>
          <cell r="AT488">
            <v>0.81911470588235213</v>
          </cell>
          <cell r="AU488">
            <v>0.33706390550937515</v>
          </cell>
          <cell r="AV488">
            <v>198.65838226917063</v>
          </cell>
        </row>
        <row r="489">
          <cell r="B489">
            <v>97</v>
          </cell>
          <cell r="C489">
            <v>0.43758989575950941</v>
          </cell>
          <cell r="D489">
            <v>0.92107843137254808</v>
          </cell>
          <cell r="E489">
            <v>0.40305461477064575</v>
          </cell>
          <cell r="F489">
            <v>63.366990117104621</v>
          </cell>
          <cell r="G489">
            <v>0.96499999999999997</v>
          </cell>
          <cell r="H489">
            <v>0.42227424940792657</v>
          </cell>
          <cell r="I489">
            <v>37.8364900106899</v>
          </cell>
          <cell r="J489">
            <v>1</v>
          </cell>
          <cell r="K489">
            <v>0.43758989575950941</v>
          </cell>
          <cell r="L489">
            <v>35.177259539885426</v>
          </cell>
          <cell r="M489">
            <v>0.92500000000000004</v>
          </cell>
          <cell r="N489">
            <v>0.40477065357754621</v>
          </cell>
          <cell r="O489">
            <v>49.322315492375402</v>
          </cell>
          <cell r="P489">
            <v>0.88884068627450885</v>
          </cell>
          <cell r="Q489">
            <v>0.38894770325367312</v>
          </cell>
          <cell r="R489">
            <v>77.517262196308323</v>
          </cell>
          <cell r="S489">
            <v>0.92107843137254808</v>
          </cell>
          <cell r="T489">
            <v>0.40305461477064575</v>
          </cell>
          <cell r="U489">
            <v>72.643997360451394</v>
          </cell>
          <cell r="V489">
            <v>0.851997549019607</v>
          </cell>
          <cell r="W489">
            <v>0.37282551866284735</v>
          </cell>
          <cell r="X489">
            <v>97.332327204163832</v>
          </cell>
          <cell r="Y489">
            <v>0.96499999999999997</v>
          </cell>
          <cell r="Z489">
            <v>0.42227424940792657</v>
          </cell>
          <cell r="AA489">
            <v>44.212336936791104</v>
          </cell>
          <cell r="AB489">
            <v>0.892625</v>
          </cell>
          <cell r="AC489">
            <v>0.39060368070233209</v>
          </cell>
          <cell r="AD489">
            <v>60.959545476784811</v>
          </cell>
          <cell r="AE489">
            <v>0.92500000000000004</v>
          </cell>
          <cell r="AF489">
            <v>0.40477065357754621</v>
          </cell>
          <cell r="AG489">
            <v>57.210335116098896</v>
          </cell>
          <cell r="AH489">
            <v>0.88884068627450885</v>
          </cell>
          <cell r="AI489">
            <v>0.38894770325367312</v>
          </cell>
          <cell r="AJ489">
            <v>88.386535985504295</v>
          </cell>
          <cell r="AK489">
            <v>0.8221776348039207</v>
          </cell>
          <cell r="AL489">
            <v>0.35977662550964767</v>
          </cell>
          <cell r="AM489">
            <v>116.78177244727091</v>
          </cell>
          <cell r="AN489">
            <v>0.851997549019607</v>
          </cell>
          <cell r="AO489">
            <v>0.37282551866284735</v>
          </cell>
          <cell r="AP489">
            <v>110.30334217950332</v>
          </cell>
          <cell r="AQ489">
            <v>0.892625</v>
          </cell>
          <cell r="AR489">
            <v>0.39060368070233209</v>
          </cell>
          <cell r="AS489">
            <v>70.292911441409657</v>
          </cell>
          <cell r="AT489">
            <v>0.8221776348039207</v>
          </cell>
          <cell r="AU489">
            <v>0.35977662550964767</v>
          </cell>
          <cell r="AV489">
            <v>131.69781207934957</v>
          </cell>
        </row>
        <row r="490">
          <cell r="B490">
            <v>98</v>
          </cell>
          <cell r="C490">
            <v>0.46464707155198764</v>
          </cell>
          <cell r="D490">
            <v>0.92450980392156767</v>
          </cell>
          <cell r="E490">
            <v>0.42957077301325874</v>
          </cell>
          <cell r="F490">
            <v>37.8266323262797</v>
          </cell>
          <cell r="G490">
            <v>0.96499999999999997</v>
          </cell>
          <cell r="H490">
            <v>0.44838442404766804</v>
          </cell>
          <cell r="I490">
            <v>21.859114591195311</v>
          </cell>
          <cell r="J490">
            <v>1</v>
          </cell>
          <cell r="K490">
            <v>0.46464707155198764</v>
          </cell>
          <cell r="L490">
            <v>19.784046204721754</v>
          </cell>
          <cell r="M490">
            <v>0.92500000000000004</v>
          </cell>
          <cell r="N490">
            <v>0.42979854118558858</v>
          </cell>
          <cell r="O490">
            <v>29.35808961456868</v>
          </cell>
          <cell r="P490">
            <v>0.8921519607843128</v>
          </cell>
          <cell r="Q490">
            <v>0.41453579595779466</v>
          </cell>
          <cell r="R490">
            <v>47.367101102541419</v>
          </cell>
          <cell r="S490">
            <v>0.92450980392156767</v>
          </cell>
          <cell r="T490">
            <v>0.42957077301325874</v>
          </cell>
          <cell r="U490">
            <v>43.364498988934848</v>
          </cell>
          <cell r="V490">
            <v>0.85517156862745014</v>
          </cell>
          <cell r="W490">
            <v>0.39735296503726436</v>
          </cell>
          <cell r="X490">
            <v>61.04435183160949</v>
          </cell>
          <cell r="Y490">
            <v>0.96499999999999997</v>
          </cell>
          <cell r="Z490">
            <v>0.44838442404766804</v>
          </cell>
          <cell r="AA490">
            <v>25.542605542237293</v>
          </cell>
          <cell r="AB490">
            <v>0.892625</v>
          </cell>
          <cell r="AC490">
            <v>0.41475559224409297</v>
          </cell>
          <cell r="AD490">
            <v>37.148522639611464</v>
          </cell>
          <cell r="AE490">
            <v>0.92500000000000004</v>
          </cell>
          <cell r="AF490">
            <v>0.42979854118558858</v>
          </cell>
          <cell r="AG490">
            <v>34.05327037976511</v>
          </cell>
          <cell r="AH490">
            <v>0.8921519607843128</v>
          </cell>
          <cell r="AI490">
            <v>0.41453579595779466</v>
          </cell>
          <cell r="AJ490">
            <v>54.008795815394272</v>
          </cell>
          <cell r="AK490">
            <v>0.82524056372548937</v>
          </cell>
          <cell r="AL490">
            <v>0.38344561126096011</v>
          </cell>
          <cell r="AM490">
            <v>74.76642043515622</v>
          </cell>
          <cell r="AN490">
            <v>0.85517156862745014</v>
          </cell>
          <cell r="AO490">
            <v>0.39735296503726436</v>
          </cell>
          <cell r="AP490">
            <v>69.179441421184478</v>
          </cell>
          <cell r="AQ490">
            <v>0.892625</v>
          </cell>
          <cell r="AR490">
            <v>0.41475559224409297</v>
          </cell>
          <cell r="AS490">
            <v>42.836241505111971</v>
          </cell>
          <cell r="AT490">
            <v>0.82524056372548937</v>
          </cell>
          <cell r="AU490">
            <v>0.38344561126096011</v>
          </cell>
          <cell r="AV490">
            <v>84.31601766243746</v>
          </cell>
        </row>
        <row r="491">
          <cell r="B491">
            <v>99</v>
          </cell>
          <cell r="C491">
            <v>0.49139157549276125</v>
          </cell>
          <cell r="D491">
            <v>0.92794117647058727</v>
          </cell>
          <cell r="E491">
            <v>0.45598247667048825</v>
          </cell>
          <cell r="F491">
            <v>21.577416637391408</v>
          </cell>
          <cell r="G491">
            <v>0.96499999999999997</v>
          </cell>
          <cell r="H491">
            <v>0.47419287035051461</v>
          </cell>
          <cell r="I491">
            <v>12.057828085030227</v>
          </cell>
          <cell r="J491">
            <v>1</v>
          </cell>
          <cell r="K491">
            <v>0.49139157549276125</v>
          </cell>
          <cell r="L491">
            <v>10.591447072248574</v>
          </cell>
          <cell r="M491">
            <v>0.92500000000000004</v>
          </cell>
          <cell r="N491">
            <v>0.45453720733080416</v>
          </cell>
          <cell r="O491">
            <v>16.740025526231282</v>
          </cell>
          <cell r="P491">
            <v>0.89546323529411664</v>
          </cell>
          <cell r="Q491">
            <v>0.44002308998702117</v>
          </cell>
          <cell r="R491">
            <v>27.731742144786079</v>
          </cell>
          <cell r="S491">
            <v>0.92794117647058727</v>
          </cell>
          <cell r="T491">
            <v>0.45598247667048825</v>
          </cell>
          <cell r="U491">
            <v>24.736377636925429</v>
          </cell>
          <cell r="V491">
            <v>0.85834558823529328</v>
          </cell>
          <cell r="W491">
            <v>0.42178379092020168</v>
          </cell>
          <cell r="X491">
            <v>36.788197632541497</v>
          </cell>
          <cell r="Y491">
            <v>0.96499999999999997</v>
          </cell>
          <cell r="Z491">
            <v>0.47419287035051461</v>
          </cell>
          <cell r="AA491">
            <v>14.089699067504453</v>
          </cell>
          <cell r="AB491">
            <v>0.892625</v>
          </cell>
          <cell r="AC491">
            <v>0.43862840507422601</v>
          </cell>
          <cell r="AD491">
            <v>21.740965131226314</v>
          </cell>
          <cell r="AE491">
            <v>0.92500000000000004</v>
          </cell>
          <cell r="AF491">
            <v>0.45453720733080416</v>
          </cell>
          <cell r="AG491">
            <v>19.417224447943653</v>
          </cell>
          <cell r="AH491">
            <v>0.89546323529411664</v>
          </cell>
          <cell r="AI491">
            <v>0.44002308998702117</v>
          </cell>
          <cell r="AJ491">
            <v>31.620216653337799</v>
          </cell>
          <cell r="AK491">
            <v>0.82830349264705794</v>
          </cell>
          <cell r="AL491">
            <v>0.40702135823799457</v>
          </cell>
          <cell r="AM491">
            <v>46.097564649603804</v>
          </cell>
          <cell r="AN491">
            <v>0.85834558823529328</v>
          </cell>
          <cell r="AO491">
            <v>0.42178379092020168</v>
          </cell>
          <cell r="AP491">
            <v>41.690785252855086</v>
          </cell>
          <cell r="AQ491">
            <v>0.892625</v>
          </cell>
          <cell r="AR491">
            <v>0.43862840507422601</v>
          </cell>
          <cell r="AS491">
            <v>25.069670790148258</v>
          </cell>
          <cell r="AT491">
            <v>0.82830349264705794</v>
          </cell>
          <cell r="AU491">
            <v>0.40702135823799457</v>
          </cell>
          <cell r="AV491">
            <v>51.98541073077422</v>
          </cell>
        </row>
        <row r="492">
          <cell r="B492">
            <v>100</v>
          </cell>
          <cell r="C492">
            <v>0.51867868237036097</v>
          </cell>
          <cell r="D492">
            <v>0.93137254901960687</v>
          </cell>
          <cell r="E492">
            <v>0.48308308652141413</v>
          </cell>
          <cell r="F492">
            <v>11.738492758922675</v>
          </cell>
          <cell r="G492">
            <v>0.96499999999999997</v>
          </cell>
          <cell r="H492">
            <v>0.50052492848739827</v>
          </cell>
          <cell r="I492">
            <v>6.3400919751966951</v>
          </cell>
          <cell r="J492">
            <v>1</v>
          </cell>
          <cell r="K492">
            <v>0.51867868237036097</v>
          </cell>
          <cell r="L492">
            <v>5.3868992086681535</v>
          </cell>
          <cell r="M492">
            <v>0.92500000000000004</v>
          </cell>
          <cell r="N492">
            <v>0.47977778119258391</v>
          </cell>
          <cell r="O492">
            <v>9.1310610728917396</v>
          </cell>
          <cell r="P492">
            <v>0.8987745098039206</v>
          </cell>
          <cell r="Q492">
            <v>0.46617517849316459</v>
          </cell>
          <cell r="R492">
            <v>15.529135275514005</v>
          </cell>
          <cell r="S492">
            <v>0.93137254901960687</v>
          </cell>
          <cell r="T492">
            <v>0.48308308652141413</v>
          </cell>
          <cell r="U492">
            <v>13.457022898183691</v>
          </cell>
          <cell r="V492">
            <v>0.86151960784313641</v>
          </cell>
          <cell r="W492">
            <v>0.44685185503230807</v>
          </cell>
          <cell r="X492">
            <v>21.271532173966555</v>
          </cell>
          <cell r="Y492">
            <v>0.96499999999999997</v>
          </cell>
          <cell r="Z492">
            <v>0.50052492848739827</v>
          </cell>
          <cell r="AA492">
            <v>7.4084642243095473</v>
          </cell>
          <cell r="AB492">
            <v>0.892625</v>
          </cell>
          <cell r="AC492">
            <v>0.46298555885084347</v>
          </cell>
          <cell r="AD492">
            <v>12.204760270942156</v>
          </cell>
          <cell r="AE492">
            <v>0.92500000000000004</v>
          </cell>
          <cell r="AF492">
            <v>0.47977778119258391</v>
          </cell>
          <cell r="AG492">
            <v>10.59137347325993</v>
          </cell>
          <cell r="AH492">
            <v>0.8987745098039206</v>
          </cell>
          <cell r="AI492">
            <v>0.46617517849316459</v>
          </cell>
          <cell r="AJ492">
            <v>17.706591215477033</v>
          </cell>
          <cell r="AK492">
            <v>0.83136642156862661</v>
          </cell>
          <cell r="AL492">
            <v>0.43121204010617731</v>
          </cell>
          <cell r="AM492">
            <v>27.334871274458301</v>
          </cell>
          <cell r="AN492">
            <v>0.86151960784313641</v>
          </cell>
          <cell r="AO492">
            <v>0.44685185503230807</v>
          </cell>
          <cell r="AP492">
            <v>24.106287802465829</v>
          </cell>
          <cell r="AQ492">
            <v>0.892625</v>
          </cell>
          <cell r="AR492">
            <v>0.46298555885084347</v>
          </cell>
          <cell r="AS492">
            <v>14.073401075729617</v>
          </cell>
          <cell r="AT492">
            <v>0.83136642156862661</v>
          </cell>
          <cell r="AU492">
            <v>0.43121204010617731</v>
          </cell>
          <cell r="AV492">
            <v>30.82623824657448</v>
          </cell>
        </row>
        <row r="493">
          <cell r="B493">
            <v>101</v>
          </cell>
          <cell r="C493">
            <v>0.54521842085134742</v>
          </cell>
          <cell r="D493">
            <v>0.93480392156862646</v>
          </cell>
          <cell r="E493">
            <v>0.50967231792329337</v>
          </cell>
          <cell r="F493">
            <v>6.0678254458330381</v>
          </cell>
          <cell r="G493">
            <v>0.96499999999999997</v>
          </cell>
          <cell r="H493">
            <v>0.52613577612155027</v>
          </cell>
          <cell r="I493">
            <v>3.1667178927078417</v>
          </cell>
          <cell r="J493">
            <v>1</v>
          </cell>
          <cell r="K493">
            <v>0.54521842085134742</v>
          </cell>
          <cell r="L493">
            <v>2.5928294250542154</v>
          </cell>
          <cell r="M493">
            <v>0.92500000000000004</v>
          </cell>
          <cell r="N493">
            <v>0.50432703928749634</v>
          </cell>
          <cell r="O493">
            <v>4.7501808514057666</v>
          </cell>
          <cell r="P493">
            <v>0.90208578431372455</v>
          </cell>
          <cell r="Q493">
            <v>0.49183378679597811</v>
          </cell>
          <cell r="R493">
            <v>8.2898378666067654</v>
          </cell>
          <cell r="S493">
            <v>0.93480392156862646</v>
          </cell>
          <cell r="T493">
            <v>0.50967231792329337</v>
          </cell>
          <cell r="U493">
            <v>6.9561627411397673</v>
          </cell>
          <cell r="V493">
            <v>0.86469362745097955</v>
          </cell>
          <cell r="W493">
            <v>0.47144689407904639</v>
          </cell>
          <cell r="X493">
            <v>11.766308562650176</v>
          </cell>
          <cell r="Y493">
            <v>0.96499999999999997</v>
          </cell>
          <cell r="Z493">
            <v>0.52613577612155027</v>
          </cell>
          <cell r="AA493">
            <v>3.7003431982355628</v>
          </cell>
          <cell r="AB493">
            <v>0.892625</v>
          </cell>
          <cell r="AC493">
            <v>0.48667559291243401</v>
          </cell>
          <cell r="AD493">
            <v>6.5541325162594299</v>
          </cell>
          <cell r="AE493">
            <v>0.92500000000000004</v>
          </cell>
          <cell r="AF493">
            <v>0.50432703928749634</v>
          </cell>
          <cell r="AG493">
            <v>5.5098678084772903</v>
          </cell>
          <cell r="AH493">
            <v>0.90208578431372455</v>
          </cell>
          <cell r="AI493">
            <v>0.49183378679597811</v>
          </cell>
          <cell r="AJ493">
            <v>9.4522178950965277</v>
          </cell>
          <cell r="AK493">
            <v>0.83442935049019529</v>
          </cell>
          <cell r="AL493">
            <v>0.45494625278627976</v>
          </cell>
          <cell r="AM493">
            <v>15.547745666159393</v>
          </cell>
          <cell r="AN493">
            <v>0.86469362745097955</v>
          </cell>
          <cell r="AO493">
            <v>0.47144689407904639</v>
          </cell>
          <cell r="AP493">
            <v>13.334348379991273</v>
          </cell>
          <cell r="AQ493">
            <v>0.892625</v>
          </cell>
          <cell r="AR493">
            <v>0.48667559291243401</v>
          </cell>
          <cell r="AS493">
            <v>7.5576196137508784</v>
          </cell>
          <cell r="AT493">
            <v>0.83442935049019529</v>
          </cell>
          <cell r="AU493">
            <v>0.45494625278627976</v>
          </cell>
          <cell r="AV493">
            <v>17.53359316347003</v>
          </cell>
        </row>
        <row r="494">
          <cell r="B494">
            <v>102</v>
          </cell>
          <cell r="C494">
            <v>0.57023194763350082</v>
          </cell>
          <cell r="D494">
            <v>0.93823529411764606</v>
          </cell>
          <cell r="E494">
            <v>0.53501173910319577</v>
          </cell>
          <cell r="F494">
            <v>2.9752227861013725</v>
          </cell>
          <cell r="G494">
            <v>0.96499999999999997</v>
          </cell>
          <cell r="H494">
            <v>0.5502738294663283</v>
          </cell>
          <cell r="I494">
            <v>1.5005943164700013</v>
          </cell>
          <cell r="J494">
            <v>1</v>
          </cell>
          <cell r="K494">
            <v>0.57023194763350082</v>
          </cell>
          <cell r="L494">
            <v>1.1791710603892491</v>
          </cell>
          <cell r="M494">
            <v>0.92500000000000004</v>
          </cell>
          <cell r="N494">
            <v>0.52746455156098826</v>
          </cell>
          <cell r="O494">
            <v>2.3545362065361379</v>
          </cell>
          <cell r="P494">
            <v>0.90539705882352839</v>
          </cell>
          <cell r="Q494">
            <v>0.51628632823458387</v>
          </cell>
          <cell r="R494">
            <v>4.2126155167488673</v>
          </cell>
          <cell r="S494">
            <v>0.93823529411764606</v>
          </cell>
          <cell r="T494">
            <v>0.53501173910319577</v>
          </cell>
          <cell r="U494">
            <v>3.4107991530114119</v>
          </cell>
          <cell r="V494">
            <v>0.86786764705882269</v>
          </cell>
          <cell r="W494">
            <v>0.49488585867045615</v>
          </cell>
          <cell r="X494">
            <v>6.2191189360130616</v>
          </cell>
          <cell r="Y494">
            <v>0.96499999999999997</v>
          </cell>
          <cell r="Z494">
            <v>0.5502738294663283</v>
          </cell>
          <cell r="AA494">
            <v>1.7534602577157954</v>
          </cell>
          <cell r="AB494">
            <v>0.892625</v>
          </cell>
          <cell r="AC494">
            <v>0.50900329225635366</v>
          </cell>
          <cell r="AD494">
            <v>3.3643961878822091</v>
          </cell>
          <cell r="AE494">
            <v>0.92500000000000004</v>
          </cell>
          <cell r="AF494">
            <v>0.52746455156098826</v>
          </cell>
          <cell r="AG494">
            <v>2.7310924897624527</v>
          </cell>
          <cell r="AH494">
            <v>0.90539705882352839</v>
          </cell>
          <cell r="AI494">
            <v>0.51628632823458387</v>
          </cell>
          <cell r="AJ494">
            <v>4.8032977741304927</v>
          </cell>
          <cell r="AK494">
            <v>0.83749227941176385</v>
          </cell>
          <cell r="AL494">
            <v>0.47756485361699019</v>
          </cell>
          <cell r="AM494">
            <v>8.4743570360660563</v>
          </cell>
          <cell r="AN494">
            <v>0.86786764705882269</v>
          </cell>
          <cell r="AO494">
            <v>0.49488585867045615</v>
          </cell>
          <cell r="AP494">
            <v>7.0479112516764237</v>
          </cell>
          <cell r="AQ494">
            <v>0.892625</v>
          </cell>
          <cell r="AR494">
            <v>0.50900329225635366</v>
          </cell>
          <cell r="AS494">
            <v>3.8795106072220293</v>
          </cell>
          <cell r="AT494">
            <v>0.83749227941176385</v>
          </cell>
          <cell r="AU494">
            <v>0.47756485361699019</v>
          </cell>
          <cell r="AV494">
            <v>9.5567506558702071</v>
          </cell>
        </row>
        <row r="495">
          <cell r="B495">
            <v>103</v>
          </cell>
          <cell r="C495">
            <v>0.59505535290612055</v>
          </cell>
          <cell r="D495">
            <v>0.94166666666666565</v>
          </cell>
          <cell r="E495">
            <v>0.5603437906532629</v>
          </cell>
          <cell r="F495">
            <v>1.3834436690898217</v>
          </cell>
          <cell r="G495">
            <v>0.96499999999999997</v>
          </cell>
          <cell r="H495">
            <v>0.57422841555440629</v>
          </cell>
          <cell r="I495">
            <v>0.67485653547064628</v>
          </cell>
          <cell r="J495">
            <v>1</v>
          </cell>
          <cell r="K495">
            <v>0.59505535290612055</v>
          </cell>
          <cell r="L495">
            <v>0.50677005003042719</v>
          </cell>
          <cell r="M495">
            <v>0.92500000000000004</v>
          </cell>
          <cell r="N495">
            <v>0.55042620143816157</v>
          </cell>
          <cell r="O495">
            <v>1.1126018222214435</v>
          </cell>
          <cell r="P495">
            <v>0.90870833333333234</v>
          </cell>
          <cell r="Q495">
            <v>0.54073175798039874</v>
          </cell>
          <cell r="R495">
            <v>2.0376997193425606</v>
          </cell>
          <cell r="S495">
            <v>0.94166666666666565</v>
          </cell>
          <cell r="T495">
            <v>0.5603437906532629</v>
          </cell>
          <cell r="U495">
            <v>1.5859815664270693</v>
          </cell>
          <cell r="V495">
            <v>0.87104166666666583</v>
          </cell>
          <cell r="W495">
            <v>0.51831800635426828</v>
          </cell>
          <cell r="X495">
            <v>3.1413649211905446</v>
          </cell>
          <cell r="Y495">
            <v>0.96499999999999997</v>
          </cell>
          <cell r="Z495">
            <v>0.57422841555440629</v>
          </cell>
          <cell r="AA495">
            <v>0.78857696688550971</v>
          </cell>
          <cell r="AB495">
            <v>0.892625</v>
          </cell>
          <cell r="AC495">
            <v>0.53116128438782584</v>
          </cell>
          <cell r="AD495">
            <v>1.6519074517954389</v>
          </cell>
          <cell r="AE495">
            <v>0.92500000000000004</v>
          </cell>
          <cell r="AF495">
            <v>0.55042620143816157</v>
          </cell>
          <cell r="AG495">
            <v>1.2905380143783176</v>
          </cell>
          <cell r="AH495">
            <v>0.90870833333333234</v>
          </cell>
          <cell r="AI495">
            <v>0.54073175798039874</v>
          </cell>
          <cell r="AJ495">
            <v>2.3234208029073109</v>
          </cell>
          <cell r="AK495">
            <v>0.84055520833333242</v>
          </cell>
          <cell r="AL495">
            <v>0.50017687613186879</v>
          </cell>
          <cell r="AM495">
            <v>4.4273019586390596</v>
          </cell>
          <cell r="AN495">
            <v>0.87104166666666583</v>
          </cell>
          <cell r="AO495">
            <v>0.51831800635426828</v>
          </cell>
          <cell r="AP495">
            <v>3.5599996400573679</v>
          </cell>
          <cell r="AQ495">
            <v>0.892625</v>
          </cell>
          <cell r="AR495">
            <v>0.53116128438782584</v>
          </cell>
          <cell r="AS495">
            <v>1.9048269358025707</v>
          </cell>
          <cell r="AT495">
            <v>0.84055520833333242</v>
          </cell>
          <cell r="AU495">
            <v>0.50017687613186879</v>
          </cell>
          <cell r="AV495">
            <v>4.9927824278454764</v>
          </cell>
        </row>
        <row r="496">
          <cell r="B496">
            <v>104</v>
          </cell>
          <cell r="C496">
            <v>0.61946378710958316</v>
          </cell>
          <cell r="D496">
            <v>0.94509803921568525</v>
          </cell>
          <cell r="E496">
            <v>0.58545401056238977</v>
          </cell>
          <cell r="F496">
            <v>0.60823959939677275</v>
          </cell>
          <cell r="G496">
            <v>0.96499999999999997</v>
          </cell>
          <cell r="H496">
            <v>0.59778255456074769</v>
          </cell>
          <cell r="I496">
            <v>0.28733473638080109</v>
          </cell>
          <cell r="J496">
            <v>1</v>
          </cell>
          <cell r="K496">
            <v>0.61946378710958316</v>
          </cell>
          <cell r="L496">
            <v>0.20521381906731898</v>
          </cell>
          <cell r="M496">
            <v>0.92500000000000004</v>
          </cell>
          <cell r="N496">
            <v>0.57300400307636445</v>
          </cell>
          <cell r="O496">
            <v>0.5001966275029176</v>
          </cell>
          <cell r="P496">
            <v>0.91201960784313618</v>
          </cell>
          <cell r="Q496">
            <v>0.564963120192706</v>
          </cell>
          <cell r="R496">
            <v>0.93585076786629262</v>
          </cell>
          <cell r="S496">
            <v>0.94509803921568525</v>
          </cell>
          <cell r="T496">
            <v>0.58545401056238977</v>
          </cell>
          <cell r="U496">
            <v>0.69728664358912562</v>
          </cell>
          <cell r="V496">
            <v>0.87421568627450885</v>
          </cell>
          <cell r="W496">
            <v>0.54154495977021044</v>
          </cell>
          <cell r="X496">
            <v>1.5131389180078285</v>
          </cell>
          <cell r="Y496">
            <v>0.96499999999999997</v>
          </cell>
          <cell r="Z496">
            <v>0.59778255456074769</v>
          </cell>
          <cell r="AA496">
            <v>0.33575366464814393</v>
          </cell>
          <cell r="AB496">
            <v>0.892625</v>
          </cell>
          <cell r="AC496">
            <v>0.55294886296869172</v>
          </cell>
          <cell r="AD496">
            <v>0.77447816800995306</v>
          </cell>
          <cell r="AE496">
            <v>0.92500000000000004</v>
          </cell>
          <cell r="AF496">
            <v>0.57300400307636445</v>
          </cell>
          <cell r="AG496">
            <v>0.58019207731251277</v>
          </cell>
          <cell r="AH496">
            <v>0.91201960784313618</v>
          </cell>
          <cell r="AI496">
            <v>0.564963120192706</v>
          </cell>
          <cell r="AJ496">
            <v>1.0670733876230112</v>
          </cell>
          <cell r="AK496">
            <v>0.84361813725490098</v>
          </cell>
          <cell r="AL496">
            <v>0.52259088617825311</v>
          </cell>
          <cell r="AM496">
            <v>2.2128678952744707</v>
          </cell>
          <cell r="AN496">
            <v>0.87421568627450885</v>
          </cell>
          <cell r="AO496">
            <v>0.54154495977021044</v>
          </cell>
          <cell r="AP496">
            <v>1.7147877240009204</v>
          </cell>
          <cell r="AQ496">
            <v>0.892625</v>
          </cell>
          <cell r="AR496">
            <v>0.55294886296869172</v>
          </cell>
          <cell r="AS496">
            <v>0.89305661404515058</v>
          </cell>
          <cell r="AT496">
            <v>0.84361813725490098</v>
          </cell>
          <cell r="AU496">
            <v>0.52259088617825311</v>
          </cell>
          <cell r="AV496">
            <v>2.4955081098796383</v>
          </cell>
        </row>
        <row r="497">
          <cell r="B497">
            <v>105</v>
          </cell>
          <cell r="C497">
            <v>0.64322082343411524</v>
          </cell>
          <cell r="D497">
            <v>0.94852941176470484</v>
          </cell>
          <cell r="E497">
            <v>0.61011386928677036</v>
          </cell>
          <cell r="F497">
            <v>0.25214328654707086</v>
          </cell>
          <cell r="G497">
            <v>0.96499999999999997</v>
          </cell>
          <cell r="H497">
            <v>0.62070809461392118</v>
          </cell>
          <cell r="I497">
            <v>0.11557104365304681</v>
          </cell>
          <cell r="J497">
            <v>1</v>
          </cell>
          <cell r="K497">
            <v>0.64322082343411524</v>
          </cell>
          <cell r="L497">
            <v>7.8091289540656778E-2</v>
          </cell>
          <cell r="M497">
            <v>0.92500000000000004</v>
          </cell>
          <cell r="N497">
            <v>0.59497926167655668</v>
          </cell>
          <cell r="O497">
            <v>0.21358195761844867</v>
          </cell>
          <cell r="P497">
            <v>0.91533088235294013</v>
          </cell>
          <cell r="Q497">
            <v>0.58875988386173339</v>
          </cell>
          <cell r="R497">
            <v>0.40712959801781212</v>
          </cell>
          <cell r="S497">
            <v>0.94852941176470484</v>
          </cell>
          <cell r="T497">
            <v>0.61011386928677036</v>
          </cell>
          <cell r="U497">
            <v>0.28905738158828437</v>
          </cell>
          <cell r="V497">
            <v>0.87738970588235199</v>
          </cell>
          <cell r="W497">
            <v>0.56435532909026265</v>
          </cell>
          <cell r="X497">
            <v>0.69370616352853931</v>
          </cell>
          <cell r="Y497">
            <v>0.96499999999999997</v>
          </cell>
          <cell r="Z497">
            <v>0.62070809461392118</v>
          </cell>
          <cell r="AA497">
            <v>0.13504598129164386</v>
          </cell>
          <cell r="AB497">
            <v>0.892625</v>
          </cell>
          <cell r="AC497">
            <v>0.57415498751787708</v>
          </cell>
          <cell r="AD497">
            <v>0.34623134561477414</v>
          </cell>
          <cell r="AE497">
            <v>0.92500000000000004</v>
          </cell>
          <cell r="AF497">
            <v>0.59497926167655668</v>
          </cell>
          <cell r="AG497">
            <v>0.24773969445925142</v>
          </cell>
          <cell r="AH497">
            <v>0.91533088235294013</v>
          </cell>
          <cell r="AI497">
            <v>0.58875988386173339</v>
          </cell>
          <cell r="AJ497">
            <v>0.46421627707691393</v>
          </cell>
          <cell r="AK497">
            <v>0.84668106617646965</v>
          </cell>
          <cell r="AL497">
            <v>0.54460289257210348</v>
          </cell>
          <cell r="AM497">
            <v>1.0564433008875793</v>
          </cell>
          <cell r="AN497">
            <v>0.87738970588235199</v>
          </cell>
          <cell r="AO497">
            <v>0.56435532909026265</v>
          </cell>
          <cell r="AP497">
            <v>0.78615307499239118</v>
          </cell>
          <cell r="AQ497">
            <v>0.892625</v>
          </cell>
          <cell r="AR497">
            <v>0.57415498751787708</v>
          </cell>
          <cell r="AS497">
            <v>0.39924197474221479</v>
          </cell>
          <cell r="AT497">
            <v>0.84668106617646965</v>
          </cell>
          <cell r="AU497">
            <v>0.54460289257210348</v>
          </cell>
          <cell r="AV497">
            <v>1.1913783152726207</v>
          </cell>
        </row>
        <row r="498">
          <cell r="B498">
            <v>106</v>
          </cell>
          <cell r="C498">
            <v>0.66610294377608659</v>
          </cell>
          <cell r="D498">
            <v>0.95196078431372444</v>
          </cell>
          <cell r="E498">
            <v>0.63410388079076407</v>
          </cell>
          <cell r="F498">
            <v>9.8307170377154585E-2</v>
          </cell>
          <cell r="G498">
            <v>0.96499999999999997</v>
          </cell>
          <cell r="H498">
            <v>0.64278934074392358</v>
          </cell>
          <cell r="I498">
            <v>4.3835161354621816E-2</v>
          </cell>
          <cell r="J498">
            <v>1</v>
          </cell>
          <cell r="K498">
            <v>0.66610294377608659</v>
          </cell>
          <cell r="L498">
            <v>2.7861345979283615E-2</v>
          </cell>
          <cell r="M498">
            <v>0.92500000000000004</v>
          </cell>
          <cell r="N498">
            <v>0.6161452229928801</v>
          </cell>
          <cell r="O498">
            <v>8.650512216719046E-2</v>
          </cell>
          <cell r="P498">
            <v>0.91864215686274409</v>
          </cell>
          <cell r="Q498">
            <v>0.61191024496308732</v>
          </cell>
          <cell r="R498">
            <v>0.16742802317217087</v>
          </cell>
          <cell r="S498">
            <v>0.95196078431372444</v>
          </cell>
          <cell r="T498">
            <v>0.63410388079076407</v>
          </cell>
          <cell r="U498">
            <v>0.11269946406155373</v>
          </cell>
          <cell r="V498">
            <v>0.88056372549019513</v>
          </cell>
          <cell r="W498">
            <v>0.58654608973145683</v>
          </cell>
          <cell r="X498">
            <v>0.30220939331844693</v>
          </cell>
          <cell r="Y498">
            <v>0.96499999999999997</v>
          </cell>
          <cell r="Z498">
            <v>0.64278934074392358</v>
          </cell>
          <cell r="AA498">
            <v>5.122184755884035E-2</v>
          </cell>
          <cell r="AB498">
            <v>0.892625</v>
          </cell>
          <cell r="AC498">
            <v>0.59458014018812932</v>
          </cell>
          <cell r="AD498">
            <v>0.14744089169502572</v>
          </cell>
          <cell r="AE498">
            <v>0.92500000000000004</v>
          </cell>
          <cell r="AF498">
            <v>0.6161452229928801</v>
          </cell>
          <cell r="AG498">
            <v>0.10033971396191027</v>
          </cell>
          <cell r="AH498">
            <v>0.91864215686274409</v>
          </cell>
          <cell r="AI498">
            <v>0.61191024496308732</v>
          </cell>
          <cell r="AJ498">
            <v>0.19090435569838385</v>
          </cell>
          <cell r="AK498">
            <v>0.84974399509803833</v>
          </cell>
          <cell r="AL498">
            <v>0.56601697659085581</v>
          </cell>
          <cell r="AM498">
            <v>0.48110122338578254</v>
          </cell>
          <cell r="AN498">
            <v>0.88056372549019513</v>
          </cell>
          <cell r="AO498">
            <v>0.58654608973145683</v>
          </cell>
          <cell r="AP498">
            <v>0.34248339763973834</v>
          </cell>
          <cell r="AQ498">
            <v>0.892625</v>
          </cell>
          <cell r="AR498">
            <v>0.59458014018812932</v>
          </cell>
          <cell r="AS498">
            <v>0.17001520371748585</v>
          </cell>
          <cell r="AT498">
            <v>0.84974399509803833</v>
          </cell>
          <cell r="AU498">
            <v>0.56601697659085581</v>
          </cell>
          <cell r="AV498">
            <v>0.54255023862747198</v>
          </cell>
        </row>
        <row r="499">
          <cell r="B499">
            <v>107</v>
          </cell>
          <cell r="C499">
            <v>0.68813610720553786</v>
          </cell>
          <cell r="D499">
            <v>0.95539215686274404</v>
          </cell>
          <cell r="E499">
            <v>0.65743983967823127</v>
          </cell>
          <cell r="F499">
            <v>3.5970212131442018E-2</v>
          </cell>
          <cell r="G499">
            <v>0.96499999999999997</v>
          </cell>
          <cell r="H499">
            <v>0.66405134345334405</v>
          </cell>
          <cell r="I499">
            <v>1.5658386886080941E-2</v>
          </cell>
          <cell r="J499">
            <v>1</v>
          </cell>
          <cell r="K499">
            <v>0.68813610720553786</v>
          </cell>
          <cell r="L499">
            <v>9.3028214049187645E-3</v>
          </cell>
          <cell r="M499">
            <v>0.92500000000000004</v>
          </cell>
          <cell r="N499">
            <v>0.63652589916512259</v>
          </cell>
          <cell r="O499">
            <v>3.3205404379460561E-2</v>
          </cell>
          <cell r="P499">
            <v>0.92195343137254793</v>
          </cell>
          <cell r="Q499">
            <v>0.63442944528949319</v>
          </cell>
          <cell r="R499">
            <v>6.4977100499202328E-2</v>
          </cell>
          <cell r="S499">
            <v>0.95539215686274404</v>
          </cell>
          <cell r="T499">
            <v>0.65743983967823127</v>
          </cell>
          <cell r="U499">
            <v>4.1236296537083265E-2</v>
          </cell>
          <cell r="V499">
            <v>0.88373774509803826</v>
          </cell>
          <cell r="W499">
            <v>0.60813185170236395</v>
          </cell>
          <cell r="X499">
            <v>0.12494965538739602</v>
          </cell>
          <cell r="Y499">
            <v>0.96499999999999997</v>
          </cell>
          <cell r="Z499">
            <v>0.66405134345334405</v>
          </cell>
          <cell r="AA499">
            <v>1.8296989934807609E-2</v>
          </cell>
          <cell r="AB499">
            <v>0.892625</v>
          </cell>
          <cell r="AC499">
            <v>0.6142474926943432</v>
          </cell>
          <cell r="AD499">
            <v>5.9775465641534534E-2</v>
          </cell>
          <cell r="AE499">
            <v>0.92500000000000004</v>
          </cell>
          <cell r="AF499">
            <v>0.63652589916512259</v>
          </cell>
          <cell r="AG499">
            <v>3.851587852780726E-2</v>
          </cell>
          <cell r="AH499">
            <v>0.92195343137254793</v>
          </cell>
          <cell r="AI499">
            <v>0.63442944528949319</v>
          </cell>
          <cell r="AJ499">
            <v>7.4088024638465436E-2</v>
          </cell>
          <cell r="AK499">
            <v>0.85280692401960689</v>
          </cell>
          <cell r="AL499">
            <v>0.58684723689278118</v>
          </cell>
          <cell r="AM499">
            <v>0.20878976349079997</v>
          </cell>
          <cell r="AN499">
            <v>0.88373774509803826</v>
          </cell>
          <cell r="AO499">
            <v>0.60813185170236395</v>
          </cell>
          <cell r="AP499">
            <v>0.14160109995620618</v>
          </cell>
          <cell r="AQ499">
            <v>0.892625</v>
          </cell>
          <cell r="AR499">
            <v>0.6142474926943432</v>
          </cell>
          <cell r="AS499">
            <v>6.8927540057029751E-2</v>
          </cell>
          <cell r="AT499">
            <v>0.85280692401960689</v>
          </cell>
          <cell r="AU499">
            <v>0.58684723689278118</v>
          </cell>
          <cell r="AV499">
            <v>0.23545759291090293</v>
          </cell>
        </row>
        <row r="500">
          <cell r="B500">
            <v>108</v>
          </cell>
          <cell r="C500">
            <v>0.70937225955503225</v>
          </cell>
          <cell r="D500">
            <v>0.95882352941176363</v>
          </cell>
          <cell r="E500">
            <v>0.68016281357335373</v>
          </cell>
          <cell r="F500">
            <v>1.2321961634554807E-2</v>
          </cell>
          <cell r="G500">
            <v>0.96499999999999997</v>
          </cell>
          <cell r="H500">
            <v>0.68454423047060609</v>
          </cell>
          <cell r="I500">
            <v>5.2604140380666676E-3</v>
          </cell>
          <cell r="J500">
            <v>1</v>
          </cell>
          <cell r="K500">
            <v>0.70937225955503225</v>
          </cell>
          <cell r="L500">
            <v>2.9012140973096131E-3</v>
          </cell>
          <cell r="M500">
            <v>0.92500000000000004</v>
          </cell>
          <cell r="N500">
            <v>0.65616934008840488</v>
          </cell>
          <cell r="O500">
            <v>1.2069304499682928E-2</v>
          </cell>
          <cell r="P500">
            <v>0.92526470588235188</v>
          </cell>
          <cell r="Q500">
            <v>0.65635711509828631</v>
          </cell>
          <cell r="R500">
            <v>2.3753714672973745E-2</v>
          </cell>
          <cell r="S500">
            <v>0.95882352941176363</v>
          </cell>
          <cell r="T500">
            <v>0.68016281357335373</v>
          </cell>
          <cell r="U500">
            <v>1.412591235281924E-2</v>
          </cell>
          <cell r="V500">
            <v>0.8869117647058814</v>
          </cell>
          <cell r="W500">
            <v>0.62915060255535216</v>
          </cell>
          <cell r="X500">
            <v>4.8963790087086623E-2</v>
          </cell>
          <cell r="Y500">
            <v>0.96499999999999997</v>
          </cell>
          <cell r="Z500">
            <v>0.68454423047060609</v>
          </cell>
          <cell r="AA500">
            <v>6.1468491874463026E-3</v>
          </cell>
          <cell r="AB500">
            <v>0.892625</v>
          </cell>
          <cell r="AC500">
            <v>0.6332034131853107</v>
          </cell>
          <cell r="AD500">
            <v>2.3058535746585087E-2</v>
          </cell>
          <cell r="AE500">
            <v>0.92500000000000004</v>
          </cell>
          <cell r="AF500">
            <v>0.65616934008840488</v>
          </cell>
          <cell r="AG500">
            <v>1.3999524315760105E-2</v>
          </cell>
          <cell r="AH500">
            <v>0.92526470588235188</v>
          </cell>
          <cell r="AI500">
            <v>0.65635711509828631</v>
          </cell>
          <cell r="AJ500">
            <v>2.7084400264489505E-2</v>
          </cell>
          <cell r="AK500">
            <v>0.85586985294117557</v>
          </cell>
          <cell r="AL500">
            <v>0.60713033146591489</v>
          </cell>
          <cell r="AM500">
            <v>8.6262067694726732E-2</v>
          </cell>
          <cell r="AN500">
            <v>0.8869117647058814</v>
          </cell>
          <cell r="AO500">
            <v>0.62915060255535216</v>
          </cell>
          <cell r="AP500">
            <v>5.5488960836746988E-2</v>
          </cell>
          <cell r="AQ500">
            <v>0.892625</v>
          </cell>
          <cell r="AR500">
            <v>0.6332034131853107</v>
          </cell>
          <cell r="AS500">
            <v>2.658897139941032E-2</v>
          </cell>
          <cell r="AT500">
            <v>0.85586985294117557</v>
          </cell>
          <cell r="AU500">
            <v>0.60713033146591489</v>
          </cell>
          <cell r="AV500">
            <v>9.7279955105714244E-2</v>
          </cell>
        </row>
        <row r="501">
          <cell r="B501">
            <v>109</v>
          </cell>
          <cell r="C501">
            <v>0.72961871805511769</v>
          </cell>
          <cell r="D501">
            <v>0.96225490196078323</v>
          </cell>
          <cell r="E501">
            <v>0.70207918801087965</v>
          </cell>
          <cell r="F501">
            <v>3.9410215404530888E-3</v>
          </cell>
          <cell r="G501">
            <v>0.96499999999999997</v>
          </cell>
          <cell r="H501">
            <v>0.70408206292318853</v>
          </cell>
          <cell r="I501">
            <v>1.659427958421547E-3</v>
          </cell>
          <cell r="J501">
            <v>1</v>
          </cell>
          <cell r="K501">
            <v>0.72961871805511769</v>
          </cell>
          <cell r="L501">
            <v>8.4317329764817966E-4</v>
          </cell>
          <cell r="M501">
            <v>0.92500000000000004</v>
          </cell>
          <cell r="N501">
            <v>0.67489731420098387</v>
          </cell>
          <cell r="O501">
            <v>4.1497969307999656E-3</v>
          </cell>
          <cell r="P501">
            <v>0.92857598039215583</v>
          </cell>
          <cell r="Q501">
            <v>0.6775064164304988</v>
          </cell>
          <cell r="R501">
            <v>8.1627950373528643E-3</v>
          </cell>
          <cell r="S501">
            <v>0.96225490196078323</v>
          </cell>
          <cell r="T501">
            <v>0.70207918801087965</v>
          </cell>
          <cell r="U501">
            <v>4.5179920626351126E-3</v>
          </cell>
          <cell r="V501">
            <v>0.89008578431372454</v>
          </cell>
          <cell r="W501">
            <v>0.64942324891006364</v>
          </cell>
          <cell r="X501">
            <v>1.8158192050402294E-2</v>
          </cell>
          <cell r="Y501">
            <v>0.96499999999999997</v>
          </cell>
          <cell r="Z501">
            <v>0.70408206292318853</v>
          </cell>
          <cell r="AA501">
            <v>1.9390590406070031E-3</v>
          </cell>
          <cell r="AB501">
            <v>0.892625</v>
          </cell>
          <cell r="AC501">
            <v>0.65127590820394943</v>
          </cell>
          <cell r="AD501">
            <v>8.457792208791913E-3</v>
          </cell>
          <cell r="AE501">
            <v>0.92500000000000004</v>
          </cell>
          <cell r="AF501">
            <v>0.67489731420098387</v>
          </cell>
          <cell r="AG501">
            <v>4.8134656839362187E-3</v>
          </cell>
          <cell r="AH501">
            <v>0.92857598039215583</v>
          </cell>
          <cell r="AI501">
            <v>0.6775064164304988</v>
          </cell>
          <cell r="AJ501">
            <v>9.3073614427219113E-3</v>
          </cell>
          <cell r="AK501">
            <v>0.85893278186274413</v>
          </cell>
          <cell r="AL501">
            <v>0.62669343519821141</v>
          </cell>
          <cell r="AM501">
            <v>3.3889749942292102E-2</v>
          </cell>
          <cell r="AN501">
            <v>0.89008578431372454</v>
          </cell>
          <cell r="AO501">
            <v>0.64942324891006364</v>
          </cell>
          <cell r="AP501">
            <v>2.0578047691137281E-2</v>
          </cell>
          <cell r="AQ501">
            <v>0.892625</v>
          </cell>
          <cell r="AR501">
            <v>0.65127590820394943</v>
          </cell>
          <cell r="AS501">
            <v>9.752743956217098E-3</v>
          </cell>
          <cell r="AT501">
            <v>0.85893278186274413</v>
          </cell>
          <cell r="AU501">
            <v>0.62669343519821141</v>
          </cell>
          <cell r="AV501">
            <v>3.8218343717392633E-2</v>
          </cell>
        </row>
        <row r="502">
          <cell r="B502">
            <v>110</v>
          </cell>
          <cell r="C502">
            <v>0.74869488001005602</v>
          </cell>
          <cell r="D502">
            <v>0.96568627450980282</v>
          </cell>
          <cell r="E502">
            <v>0.72300436942147484</v>
          </cell>
          <cell r="F502">
            <v>1.1741123373983982E-3</v>
          </cell>
          <cell r="G502">
            <v>0.96499999999999997</v>
          </cell>
          <cell r="H502">
            <v>0.72249055920970406</v>
          </cell>
          <cell r="I502">
            <v>4.9105449818368906E-4</v>
          </cell>
          <cell r="J502">
            <v>1</v>
          </cell>
          <cell r="K502">
            <v>0.74869488001005602</v>
          </cell>
          <cell r="L502">
            <v>2.2797827711980865E-4</v>
          </cell>
          <cell r="M502">
            <v>0.92500000000000004</v>
          </cell>
          <cell r="N502">
            <v>0.69254276400930181</v>
          </cell>
          <cell r="O502">
            <v>1.3491101277235827E-3</v>
          </cell>
          <cell r="P502">
            <v>0.93188725490195967</v>
          </cell>
          <cell r="Q502">
            <v>0.69769921649172317</v>
          </cell>
          <cell r="R502">
            <v>2.6324490235392654E-3</v>
          </cell>
          <cell r="S502">
            <v>0.96568627450980282</v>
          </cell>
          <cell r="T502">
            <v>0.72300436942147484</v>
          </cell>
          <cell r="U502">
            <v>1.3460038638606535E-3</v>
          </cell>
          <cell r="V502">
            <v>0.89325980392156767</v>
          </cell>
          <cell r="W502">
            <v>0.66877904171486424</v>
          </cell>
          <cell r="X502">
            <v>6.3658399746971458E-3</v>
          </cell>
          <cell r="Y502">
            <v>0.96499999999999997</v>
          </cell>
          <cell r="Z502">
            <v>0.72249055920970406</v>
          </cell>
          <cell r="AA502">
            <v>5.7380235116656555E-4</v>
          </cell>
          <cell r="AB502">
            <v>0.892625</v>
          </cell>
          <cell r="AC502">
            <v>0.66830376726897622</v>
          </cell>
          <cell r="AD502">
            <v>2.9494359066106722E-3</v>
          </cell>
          <cell r="AE502">
            <v>0.92500000000000004</v>
          </cell>
          <cell r="AF502">
            <v>0.69254276400930181</v>
          </cell>
          <cell r="AG502">
            <v>1.5648706218490628E-3</v>
          </cell>
          <cell r="AH502">
            <v>0.93188725490195967</v>
          </cell>
          <cell r="AI502">
            <v>0.69769921649172317</v>
          </cell>
          <cell r="AJ502">
            <v>3.0015643452399919E-3</v>
          </cell>
          <cell r="AK502">
            <v>0.8619957107843127</v>
          </cell>
          <cell r="AL502">
            <v>0.6453717752548439</v>
          </cell>
          <cell r="AM502">
            <v>1.2651266132948678E-2</v>
          </cell>
          <cell r="AN502">
            <v>0.89325980392156767</v>
          </cell>
          <cell r="AO502">
            <v>0.66877904171486424</v>
          </cell>
          <cell r="AP502">
            <v>7.2141851033326746E-3</v>
          </cell>
          <cell r="AQ502">
            <v>0.892625</v>
          </cell>
          <cell r="AR502">
            <v>0.66830376726897622</v>
          </cell>
          <cell r="AS502">
            <v>3.4010167786512288E-3</v>
          </cell>
          <cell r="AT502">
            <v>0.8619957107843127</v>
          </cell>
          <cell r="AU502">
            <v>0.6453717752548439</v>
          </cell>
          <cell r="AV502">
            <v>1.4267158605553863E-2</v>
          </cell>
        </row>
        <row r="503">
          <cell r="B503">
            <v>111</v>
          </cell>
          <cell r="C503">
            <v>0.77164791907547825</v>
          </cell>
          <cell r="D503">
            <v>0.96911764705882242</v>
          </cell>
          <cell r="E503">
            <v>0.74781761569226413</v>
          </cell>
          <cell r="F503">
            <v>3.2522398726769541E-4</v>
          </cell>
          <cell r="G503">
            <v>0.96499999999999997</v>
          </cell>
          <cell r="H503">
            <v>0.74464024190783651</v>
          </cell>
          <cell r="I503">
            <v>1.3627225918851494E-4</v>
          </cell>
          <cell r="J503">
            <v>1</v>
          </cell>
          <cell r="K503">
            <v>0.77164791907547825</v>
          </cell>
          <cell r="L503">
            <v>5.7292108286694213E-5</v>
          </cell>
          <cell r="M503">
            <v>0.92500000000000004</v>
          </cell>
          <cell r="N503">
            <v>0.71377432514481742</v>
          </cell>
          <cell r="O503">
            <v>4.1479367091695052E-4</v>
          </cell>
          <cell r="P503">
            <v>0.93519852941176362</v>
          </cell>
          <cell r="Q503">
            <v>0.7216439991430349</v>
          </cell>
          <cell r="R503">
            <v>7.9579140236151825E-4</v>
          </cell>
          <cell r="S503">
            <v>0.96911764705882242</v>
          </cell>
          <cell r="T503">
            <v>0.74781761569226413</v>
          </cell>
          <cell r="U503">
            <v>3.7283718903121304E-4</v>
          </cell>
          <cell r="V503">
            <v>0.89643382352941081</v>
          </cell>
          <cell r="W503">
            <v>0.69173129451534432</v>
          </cell>
          <cell r="X503">
            <v>2.1084996167090131E-3</v>
          </cell>
          <cell r="Y503">
            <v>0.96499999999999997</v>
          </cell>
          <cell r="Z503">
            <v>0.74464024190783651</v>
          </cell>
          <cell r="AA503">
            <v>1.5923556959639062E-4</v>
          </cell>
          <cell r="AB503">
            <v>0.892625</v>
          </cell>
          <cell r="AC503">
            <v>0.6887922237647488</v>
          </cell>
          <cell r="AD503">
            <v>9.7831677890437168E-4</v>
          </cell>
          <cell r="AE503">
            <v>0.92500000000000004</v>
          </cell>
          <cell r="AF503">
            <v>0.71377432514481742</v>
          </cell>
          <cell r="AG503">
            <v>4.8113079607675792E-4</v>
          </cell>
          <cell r="AH503">
            <v>0.93519852941176362</v>
          </cell>
          <cell r="AI503">
            <v>0.7216439991430349</v>
          </cell>
          <cell r="AJ503">
            <v>9.0737525331655749E-4</v>
          </cell>
          <cell r="AK503">
            <v>0.86505863970588137</v>
          </cell>
          <cell r="AL503">
            <v>0.66752069920730728</v>
          </cell>
          <cell r="AM503">
            <v>4.4864960495061054E-3</v>
          </cell>
          <cell r="AN503">
            <v>0.89643382352941081</v>
          </cell>
          <cell r="AO503">
            <v>0.69173129451534432</v>
          </cell>
          <cell r="AP503">
            <v>2.3894893031721994E-3</v>
          </cell>
          <cell r="AQ503">
            <v>0.892625</v>
          </cell>
          <cell r="AR503">
            <v>0.6887922237647488</v>
          </cell>
          <cell r="AS503">
            <v>1.1281044529336147E-3</v>
          </cell>
          <cell r="AT503">
            <v>0.86505863970588137</v>
          </cell>
          <cell r="AU503">
            <v>0.66752069920730728</v>
          </cell>
          <cell r="AV503">
            <v>5.0595371284451428E-3</v>
          </cell>
        </row>
        <row r="504">
          <cell r="B504">
            <v>112</v>
          </cell>
          <cell r="C504">
            <v>0.79321703570729796</v>
          </cell>
          <cell r="D504">
            <v>0.97254901960784201</v>
          </cell>
          <cell r="E504">
            <v>0.77144245041337123</v>
          </cell>
          <cell r="F504">
            <v>8.2015760543236157E-5</v>
          </cell>
          <cell r="G504">
            <v>0.96499999999999997</v>
          </cell>
          <cell r="H504">
            <v>0.76545443945754255</v>
          </cell>
          <cell r="I504">
            <v>3.4798451141051777E-5</v>
          </cell>
          <cell r="J504">
            <v>1</v>
          </cell>
          <cell r="K504">
            <v>0.79321703570729796</v>
          </cell>
          <cell r="L504">
            <v>1.308277214781966E-5</v>
          </cell>
          <cell r="M504">
            <v>0.92500000000000004</v>
          </cell>
          <cell r="N504">
            <v>0.73372575802925066</v>
          </cell>
          <cell r="O504">
            <v>1.1872459838386268E-4</v>
          </cell>
          <cell r="P504">
            <v>0.93850980392156746</v>
          </cell>
          <cell r="Q504">
            <v>0.74444196464890322</v>
          </cell>
          <cell r="R504">
            <v>2.2151331227770823E-4</v>
          </cell>
          <cell r="S504">
            <v>0.97254901960784201</v>
          </cell>
          <cell r="T504">
            <v>0.77144245041337123</v>
          </cell>
          <cell r="U504">
            <v>9.4022971288485339E-5</v>
          </cell>
          <cell r="V504">
            <v>0.89960784313725395</v>
          </cell>
          <cell r="W504">
            <v>0.71358426663236851</v>
          </cell>
          <cell r="X504">
            <v>6.499844473577801E-4</v>
          </cell>
          <cell r="Y504">
            <v>0.96499999999999997</v>
          </cell>
          <cell r="Z504">
            <v>0.76545443945754255</v>
          </cell>
          <cell r="AA504">
            <v>4.0662356531802174E-5</v>
          </cell>
          <cell r="AB504">
            <v>0.892625</v>
          </cell>
          <cell r="AC504">
            <v>0.70804535649822686</v>
          </cell>
          <cell r="AD504">
            <v>3.0445978921646343E-4</v>
          </cell>
          <cell r="AE504">
            <v>0.92500000000000004</v>
          </cell>
          <cell r="AF504">
            <v>0.73372575802925066</v>
          </cell>
          <cell r="AG504">
            <v>1.3771198680068126E-4</v>
          </cell>
          <cell r="AH504">
            <v>0.93850980392156746</v>
          </cell>
          <cell r="AI504">
            <v>0.74444196464890322</v>
          </cell>
          <cell r="AJ504">
            <v>2.5257334678977259E-4</v>
          </cell>
          <cell r="AK504">
            <v>0.86812156862744994</v>
          </cell>
          <cell r="AL504">
            <v>0.68860881730023549</v>
          </cell>
          <cell r="AM504">
            <v>1.4916670695489681E-3</v>
          </cell>
          <cell r="AN504">
            <v>0.89960784313725395</v>
          </cell>
          <cell r="AO504">
            <v>0.71358426663236851</v>
          </cell>
          <cell r="AP504">
            <v>7.3660477425832583E-4</v>
          </cell>
          <cell r="AQ504">
            <v>0.892625</v>
          </cell>
          <cell r="AR504">
            <v>0.70804535649822686</v>
          </cell>
          <cell r="AS504">
            <v>3.5107487815855482E-4</v>
          </cell>
          <cell r="AT504">
            <v>0.86812156862744994</v>
          </cell>
          <cell r="AU504">
            <v>0.68860881730023549</v>
          </cell>
          <cell r="AV504">
            <v>1.6821913668001094E-3</v>
          </cell>
        </row>
        <row r="505">
          <cell r="B505">
            <v>113</v>
          </cell>
          <cell r="C505">
            <v>0.81336994691051134</v>
          </cell>
          <cell r="D505">
            <v>0.97598039215686161</v>
          </cell>
          <cell r="E505">
            <v>0.79383311975432658</v>
          </cell>
          <cell r="F505">
            <v>1.8745321257245769E-5</v>
          </cell>
          <cell r="G505">
            <v>0.96499999999999997</v>
          </cell>
          <cell r="H505">
            <v>0.78490199876864342</v>
          </cell>
          <cell r="I505">
            <v>8.1618222288873069E-6</v>
          </cell>
          <cell r="J505">
            <v>1</v>
          </cell>
          <cell r="K505">
            <v>0.81336994691051134</v>
          </cell>
          <cell r="L505">
            <v>2.7052944058921494E-6</v>
          </cell>
          <cell r="M505">
            <v>0.92500000000000004</v>
          </cell>
          <cell r="N505">
            <v>0.75236720089222298</v>
          </cell>
          <cell r="O505">
            <v>3.1613302437944687E-5</v>
          </cell>
          <cell r="P505">
            <v>0.94182107843137142</v>
          </cell>
          <cell r="Q505">
            <v>0.76604896056292515</v>
          </cell>
          <cell r="R505">
            <v>5.6609506889805099E-5</v>
          </cell>
          <cell r="S505">
            <v>0.97598039215686161</v>
          </cell>
          <cell r="T505">
            <v>0.79383311975432658</v>
          </cell>
          <cell r="U505">
            <v>2.1489659922550163E-5</v>
          </cell>
          <cell r="V505">
            <v>0.90278186274509709</v>
          </cell>
          <cell r="W505">
            <v>0.73429563577275214</v>
          </cell>
          <cell r="X505">
            <v>1.8616577216753325E-4</v>
          </cell>
          <cell r="Y505">
            <v>0.96499999999999997</v>
          </cell>
          <cell r="Z505">
            <v>0.78490199876864342</v>
          </cell>
          <cell r="AA505">
            <v>9.5371752057287978E-6</v>
          </cell>
          <cell r="AB505">
            <v>0.892625</v>
          </cell>
          <cell r="AC505">
            <v>0.72603434886099516</v>
          </cell>
          <cell r="AD505">
            <v>8.8888449221317568E-5</v>
          </cell>
          <cell r="AE505">
            <v>0.92500000000000004</v>
          </cell>
          <cell r="AF505">
            <v>0.75236720089222298</v>
          </cell>
          <cell r="AG505">
            <v>3.6669154895637241E-5</v>
          </cell>
          <cell r="AH505">
            <v>0.94182107843137142</v>
          </cell>
          <cell r="AI505">
            <v>0.76604896056292515</v>
          </cell>
          <cell r="AJ505">
            <v>6.4547148287645527E-5</v>
          </cell>
          <cell r="AK505">
            <v>0.87118449754901861</v>
          </cell>
          <cell r="AL505">
            <v>0.70859528852070575</v>
          </cell>
          <cell r="AM505">
            <v>4.6449197298114507E-4</v>
          </cell>
          <cell r="AN505">
            <v>0.90278186274509709</v>
          </cell>
          <cell r="AO505">
            <v>0.73429563577275214</v>
          </cell>
          <cell r="AP505">
            <v>2.1097519662129704E-4</v>
          </cell>
          <cell r="AQ505">
            <v>0.892625</v>
          </cell>
          <cell r="AR505">
            <v>0.72603434886099516</v>
          </cell>
          <cell r="AS505">
            <v>1.0249794089520931E-4</v>
          </cell>
          <cell r="AT505">
            <v>0.87118449754901861</v>
          </cell>
          <cell r="AU505">
            <v>0.70859528852070575</v>
          </cell>
          <cell r="AV505">
            <v>5.2381955923521946E-4</v>
          </cell>
        </row>
        <row r="506">
          <cell r="B506">
            <v>114</v>
          </cell>
          <cell r="C506">
            <v>0.83207789709351243</v>
          </cell>
          <cell r="D506">
            <v>0.9794117647058812</v>
          </cell>
          <cell r="E506">
            <v>0.81494688156511563</v>
          </cell>
          <cell r="F506">
            <v>3.8646644028092645E-6</v>
          </cell>
          <cell r="G506">
            <v>0.96499999999999997</v>
          </cell>
          <cell r="H506">
            <v>0.80295517069523947</v>
          </cell>
          <cell r="I506">
            <v>1.7555916478393155E-6</v>
          </cell>
          <cell r="J506">
            <v>1</v>
          </cell>
          <cell r="K506">
            <v>0.83207789709351243</v>
          </cell>
          <cell r="L506">
            <v>5.0488923859434847E-7</v>
          </cell>
          <cell r="M506">
            <v>0.92500000000000004</v>
          </cell>
          <cell r="N506">
            <v>0.76967205481149903</v>
          </cell>
          <cell r="O506">
            <v>7.8284905717489545E-6</v>
          </cell>
          <cell r="P506">
            <v>0.94513235294117537</v>
          </cell>
          <cell r="Q506">
            <v>0.78642374071033661</v>
          </cell>
          <cell r="R506">
            <v>1.3243852978890154E-5</v>
          </cell>
          <cell r="S506">
            <v>0.9794117647058812</v>
          </cell>
          <cell r="T506">
            <v>0.81494688156511563</v>
          </cell>
          <cell r="U506">
            <v>4.4304561437726474E-6</v>
          </cell>
          <cell r="V506">
            <v>0.90595588235294011</v>
          </cell>
          <cell r="W506">
            <v>0.753825865447732</v>
          </cell>
          <cell r="X506">
            <v>4.9465058134649094E-5</v>
          </cell>
          <cell r="Y506">
            <v>0.96499999999999997</v>
          </cell>
          <cell r="Z506">
            <v>0.80295517069523947</v>
          </cell>
          <cell r="AA506">
            <v>2.0514273241455164E-6</v>
          </cell>
          <cell r="AB506">
            <v>0.892625</v>
          </cell>
          <cell r="AC506">
            <v>0.74273353289309652</v>
          </cell>
          <cell r="AD506">
            <v>2.4352381869654635E-5</v>
          </cell>
          <cell r="AE506">
            <v>0.92500000000000004</v>
          </cell>
          <cell r="AF506">
            <v>0.76967205481149903</v>
          </cell>
          <cell r="AG506">
            <v>9.0804854677232954E-6</v>
          </cell>
          <cell r="AH506">
            <v>0.94513235294117537</v>
          </cell>
          <cell r="AI506">
            <v>0.78642374071033661</v>
          </cell>
          <cell r="AJ506">
            <v>1.5100872434593677E-5</v>
          </cell>
          <cell r="AK506">
            <v>0.87424742647058729</v>
          </cell>
          <cell r="AL506">
            <v>0.72744196015706142</v>
          </cell>
          <cell r="AM506">
            <v>1.3535514937101871E-4</v>
          </cell>
          <cell r="AN506">
            <v>0.90595588235294011</v>
          </cell>
          <cell r="AO506">
            <v>0.753825865447732</v>
          </cell>
          <cell r="AP506">
            <v>5.605703048598034E-5</v>
          </cell>
          <cell r="AQ506">
            <v>0.892625</v>
          </cell>
          <cell r="AR506">
            <v>0.74273353289309652</v>
          </cell>
          <cell r="AS506">
            <v>2.808091511776325E-5</v>
          </cell>
          <cell r="AT506">
            <v>0.87424742647058729</v>
          </cell>
          <cell r="AU506">
            <v>0.72744196015706142</v>
          </cell>
          <cell r="AV506">
            <v>1.5264348752615022E-4</v>
          </cell>
        </row>
        <row r="507">
          <cell r="B507">
            <v>115</v>
          </cell>
          <cell r="C507">
            <v>0.84931483303428235</v>
          </cell>
          <cell r="D507">
            <v>0.9828431372549008</v>
          </cell>
          <cell r="E507">
            <v>0.83474325501653635</v>
          </cell>
          <cell r="F507">
            <v>7.1516819944414447E-7</v>
          </cell>
          <cell r="G507">
            <v>0.96499999999999997</v>
          </cell>
          <cell r="H507">
            <v>0.81958881387808247</v>
          </cell>
          <cell r="I507">
            <v>3.4593025657736117E-7</v>
          </cell>
          <cell r="J507">
            <v>1</v>
          </cell>
          <cell r="K507">
            <v>0.84931483303428235</v>
          </cell>
          <cell r="L507">
            <v>8.4782062679618339E-8</v>
          </cell>
          <cell r="M507">
            <v>0.92500000000000004</v>
          </cell>
          <cell r="N507">
            <v>0.78561622055671121</v>
          </cell>
          <cell r="O507">
            <v>1.8031201473184898E-6</v>
          </cell>
          <cell r="P507">
            <v>0.94844362745097921</v>
          </cell>
          <cell r="Q507">
            <v>0.80552724109095752</v>
          </cell>
          <cell r="R507">
            <v>2.8285725778136245E-6</v>
          </cell>
          <cell r="S507">
            <v>0.9828431372549008</v>
          </cell>
          <cell r="T507">
            <v>0.83474325501653635</v>
          </cell>
          <cell r="U507">
            <v>8.1986972549412075E-7</v>
          </cell>
          <cell r="V507">
            <v>0.90912990196078325</v>
          </cell>
          <cell r="W507">
            <v>0.77213751089029614</v>
          </cell>
          <cell r="X507">
            <v>1.2177017876874865E-5</v>
          </cell>
          <cell r="Y507">
            <v>0.96499999999999997</v>
          </cell>
          <cell r="Z507">
            <v>0.81958881387808247</v>
          </cell>
          <cell r="AA507">
            <v>4.0422314691737494E-7</v>
          </cell>
          <cell r="AB507">
            <v>0.892625</v>
          </cell>
          <cell r="AC507">
            <v>0.75811965283722627</v>
          </cell>
          <cell r="AD507">
            <v>6.2650512492442572E-6</v>
          </cell>
          <cell r="AE507">
            <v>0.92500000000000004</v>
          </cell>
          <cell r="AF507">
            <v>0.78561622055671121</v>
          </cell>
          <cell r="AG507">
            <v>2.0914895590947509E-6</v>
          </cell>
          <cell r="AH507">
            <v>0.94844362745097921</v>
          </cell>
          <cell r="AI507">
            <v>0.80552724109095752</v>
          </cell>
          <cell r="AJ507">
            <v>3.2251878465909099E-6</v>
          </cell>
          <cell r="AK507">
            <v>0.87731035539215585</v>
          </cell>
          <cell r="AL507">
            <v>0.74511269800913571</v>
          </cell>
          <cell r="AM507">
            <v>3.6892134195213019E-5</v>
          </cell>
          <cell r="AN507">
            <v>0.90912990196078325</v>
          </cell>
          <cell r="AO507">
            <v>0.77213751089029614</v>
          </cell>
          <cell r="AP507">
            <v>1.3799790965456312E-5</v>
          </cell>
          <cell r="AQ507">
            <v>0.892625</v>
          </cell>
          <cell r="AR507">
            <v>0.75811965283722627</v>
          </cell>
          <cell r="AS507">
            <v>7.2242778254757877E-6</v>
          </cell>
          <cell r="AT507">
            <v>0.87731035539215585</v>
          </cell>
          <cell r="AU507">
            <v>0.74511269800913571</v>
          </cell>
          <cell r="AV507">
            <v>4.1604209754917554E-5</v>
          </cell>
        </row>
        <row r="508">
          <cell r="B508">
            <v>116</v>
          </cell>
          <cell r="C508">
            <v>0.86523132831749905</v>
          </cell>
          <cell r="D508">
            <v>0.9862745098039204</v>
          </cell>
          <cell r="E508">
            <v>0.85335560420333634</v>
          </cell>
          <cell r="F508">
            <v>1.1818636875582385E-7</v>
          </cell>
          <cell r="G508">
            <v>0.96499999999999997</v>
          </cell>
          <cell r="H508">
            <v>0.83494823182638656</v>
          </cell>
          <cell r="I508">
            <v>6.2409687904580992E-8</v>
          </cell>
          <cell r="J508">
            <v>1</v>
          </cell>
          <cell r="K508">
            <v>0.86523132831749905</v>
          </cell>
          <cell r="L508">
            <v>1.277539927057623E-8</v>
          </cell>
          <cell r="M508">
            <v>0.92500000000000004</v>
          </cell>
          <cell r="N508">
            <v>0.80033897869368664</v>
          </cell>
          <cell r="O508">
            <v>3.8655971197247752E-7</v>
          </cell>
          <cell r="P508">
            <v>0.95175490196078316</v>
          </cell>
          <cell r="Q508">
            <v>0.82348815805621944</v>
          </cell>
          <cell r="R508">
            <v>5.5008031298187782E-7</v>
          </cell>
          <cell r="S508">
            <v>0.9862745098039204</v>
          </cell>
          <cell r="T508">
            <v>0.85335560420333634</v>
          </cell>
          <cell r="U508">
            <v>1.3548900214564426E-7</v>
          </cell>
          <cell r="V508">
            <v>0.91230392156862639</v>
          </cell>
          <cell r="W508">
            <v>0.78935393388808606</v>
          </cell>
          <cell r="X508">
            <v>2.7746856033580682E-6</v>
          </cell>
          <cell r="Y508">
            <v>0.96499999999999997</v>
          </cell>
          <cell r="Z508">
            <v>0.83494823182638656</v>
          </cell>
          <cell r="AA508">
            <v>7.2926377393297744E-8</v>
          </cell>
          <cell r="AB508">
            <v>0.892625</v>
          </cell>
          <cell r="AC508">
            <v>0.7723271144394076</v>
          </cell>
          <cell r="AD508">
            <v>1.5153927711597702E-6</v>
          </cell>
          <cell r="AE508">
            <v>0.92500000000000004</v>
          </cell>
          <cell r="AF508">
            <v>0.80033897869368664</v>
          </cell>
          <cell r="AG508">
            <v>4.483814363449104E-7</v>
          </cell>
          <cell r="AH508">
            <v>0.95175490196078316</v>
          </cell>
          <cell r="AI508">
            <v>0.82348815805621944</v>
          </cell>
          <cell r="AJ508">
            <v>6.2721117852644792E-7</v>
          </cell>
          <cell r="AK508">
            <v>0.88037328431372441</v>
          </cell>
          <cell r="AL508">
            <v>0.76172654620200297</v>
          </cell>
          <cell r="AM508">
            <v>9.4033365497027516E-6</v>
          </cell>
          <cell r="AN508">
            <v>0.91230392156862639</v>
          </cell>
          <cell r="AO508">
            <v>0.78935393388808606</v>
          </cell>
          <cell r="AP508">
            <v>3.1444547185824787E-6</v>
          </cell>
          <cell r="AQ508">
            <v>0.892625</v>
          </cell>
          <cell r="AR508">
            <v>0.7723271144394076</v>
          </cell>
          <cell r="AS508">
            <v>1.7474108284264117E-6</v>
          </cell>
          <cell r="AT508">
            <v>0.88037328431372441</v>
          </cell>
          <cell r="AU508">
            <v>0.76172654620200297</v>
          </cell>
          <cell r="AV508">
            <v>1.0604384775892933E-5</v>
          </cell>
        </row>
        <row r="509">
          <cell r="B509">
            <v>117</v>
          </cell>
          <cell r="C509">
            <v>0.87999374182823342</v>
          </cell>
          <cell r="D509">
            <v>0.98970588235293999</v>
          </cell>
          <cell r="E509">
            <v>0.87093498272117709</v>
          </cell>
          <cell r="F509">
            <v>1.7331368637599478E-8</v>
          </cell>
          <cell r="G509">
            <v>0.96499999999999997</v>
          </cell>
          <cell r="H509">
            <v>0.84919396086424526</v>
          </cell>
          <cell r="I509">
            <v>1.0300829339814469E-8</v>
          </cell>
          <cell r="J509">
            <v>1</v>
          </cell>
          <cell r="K509">
            <v>0.87999374182823342</v>
          </cell>
          <cell r="L509">
            <v>1.7217235899091499E-9</v>
          </cell>
          <cell r="M509">
            <v>0.92500000000000004</v>
          </cell>
          <cell r="N509">
            <v>0.81399421119111592</v>
          </cell>
          <cell r="O509">
            <v>7.7180906888299186E-8</v>
          </cell>
          <cell r="P509">
            <v>0.95506617647058711</v>
          </cell>
          <cell r="Q509">
            <v>0.84045225832593584</v>
          </cell>
          <cell r="R509">
            <v>9.7095689261442564E-8</v>
          </cell>
          <cell r="S509">
            <v>0.98970588235293999</v>
          </cell>
          <cell r="T509">
            <v>0.87093498272117709</v>
          </cell>
          <cell r="U509">
            <v>1.986870285674087E-8</v>
          </cell>
          <cell r="V509">
            <v>0.91547794117646952</v>
          </cell>
          <cell r="W509">
            <v>0.80561485901708874</v>
          </cell>
          <cell r="X509">
            <v>5.8447660704473946E-7</v>
          </cell>
          <cell r="Y509">
            <v>0.96499999999999997</v>
          </cell>
          <cell r="Z509">
            <v>0.84919396086424526</v>
          </cell>
          <cell r="AA509">
            <v>1.2036627535260024E-8</v>
          </cell>
          <cell r="AB509">
            <v>0.892625</v>
          </cell>
          <cell r="AC509">
            <v>0.78550441379942681</v>
          </cell>
          <cell r="AD509">
            <v>3.4501384496760736E-7</v>
          </cell>
          <cell r="AE509">
            <v>0.92500000000000004</v>
          </cell>
          <cell r="AF509">
            <v>0.81399421119111592</v>
          </cell>
          <cell r="AG509">
            <v>8.9524295515416544E-8</v>
          </cell>
          <cell r="AH509">
            <v>0.95506617647058711</v>
          </cell>
          <cell r="AI509">
            <v>0.84045225832593584</v>
          </cell>
          <cell r="AJ509">
            <v>1.107102004094327E-7</v>
          </cell>
          <cell r="AK509">
            <v>0.88343621323529309</v>
          </cell>
          <cell r="AL509">
            <v>0.77741833895149071</v>
          </cell>
          <cell r="AM509">
            <v>2.2405654769226153E-6</v>
          </cell>
          <cell r="AN509">
            <v>0.91547794117646952</v>
          </cell>
          <cell r="AO509">
            <v>0.80561485901708874</v>
          </cell>
          <cell r="AP509">
            <v>6.623670165364446E-7</v>
          </cell>
          <cell r="AQ509">
            <v>0.892625</v>
          </cell>
          <cell r="AR509">
            <v>0.78550441379942681</v>
          </cell>
          <cell r="AS509">
            <v>3.9783806556766638E-7</v>
          </cell>
          <cell r="AT509">
            <v>0.88343621323529309</v>
          </cell>
          <cell r="AU509">
            <v>0.77741833895149071</v>
          </cell>
          <cell r="AV509">
            <v>2.5267433859549077E-6</v>
          </cell>
        </row>
        <row r="510">
          <cell r="B510">
            <v>118</v>
          </cell>
          <cell r="C510">
            <v>0.89360207356648602</v>
          </cell>
          <cell r="D510">
            <v>0.99313725490195959</v>
          </cell>
          <cell r="E510">
            <v>0.88746951031651888</v>
          </cell>
          <cell r="F510">
            <v>2.236873392677426E-9</v>
          </cell>
          <cell r="G510">
            <v>0.96499999999999997</v>
          </cell>
          <cell r="H510">
            <v>0.86232600099165901</v>
          </cell>
          <cell r="I510">
            <v>1.5534272725507915E-9</v>
          </cell>
          <cell r="J510">
            <v>1</v>
          </cell>
          <cell r="K510">
            <v>0.89360207356648602</v>
          </cell>
          <cell r="L510">
            <v>2.0661760563105822E-10</v>
          </cell>
          <cell r="M510">
            <v>0.92500000000000004</v>
          </cell>
          <cell r="N510">
            <v>0.82658191804899961</v>
          </cell>
          <cell r="O510">
            <v>1.4356095466743124E-8</v>
          </cell>
          <cell r="P510">
            <v>0.95837745098039095</v>
          </cell>
          <cell r="Q510">
            <v>0.85640807745544067</v>
          </cell>
          <cell r="R510">
            <v>1.5491397947949843E-8</v>
          </cell>
          <cell r="S510">
            <v>0.99313725490195959</v>
          </cell>
          <cell r="T510">
            <v>0.88746951031651888</v>
          </cell>
          <cell r="U510">
            <v>2.5643544775130586E-9</v>
          </cell>
          <cell r="V510">
            <v>0.91865196078431266</v>
          </cell>
          <cell r="W510">
            <v>0.82090929704278004</v>
          </cell>
          <cell r="X510">
            <v>1.136135676616053E-7</v>
          </cell>
          <cell r="Y510">
            <v>0.96499999999999997</v>
          </cell>
          <cell r="Z510">
            <v>0.86232600099165901</v>
          </cell>
          <cell r="AA510">
            <v>1.8151961231449262E-9</v>
          </cell>
          <cell r="AB510">
            <v>0.892625</v>
          </cell>
          <cell r="AC510">
            <v>0.79765155091728457</v>
          </cell>
          <cell r="AD510">
            <v>7.4003946923640614E-8</v>
          </cell>
          <cell r="AE510">
            <v>0.92500000000000004</v>
          </cell>
          <cell r="AF510">
            <v>0.82658191804899961</v>
          </cell>
          <cell r="AG510">
            <v>1.6652037204904699E-8</v>
          </cell>
          <cell r="AH510">
            <v>0.95837745098039095</v>
          </cell>
          <cell r="AI510">
            <v>0.85640807745544067</v>
          </cell>
          <cell r="AJ510">
            <v>1.7663562455608042E-8</v>
          </cell>
          <cell r="AK510">
            <v>0.88649914215686165</v>
          </cell>
          <cell r="AL510">
            <v>0.7921774716462826</v>
          </cell>
          <cell r="AM510">
            <v>4.9870878554138109E-7</v>
          </cell>
          <cell r="AN510">
            <v>0.91865196078431266</v>
          </cell>
          <cell r="AO510">
            <v>0.82090929704278004</v>
          </cell>
          <cell r="AP510">
            <v>1.287543058918671E-7</v>
          </cell>
          <cell r="AQ510">
            <v>0.892625</v>
          </cell>
          <cell r="AR510">
            <v>0.79765155091728457</v>
          </cell>
          <cell r="AS510">
            <v>8.5334509086838673E-8</v>
          </cell>
          <cell r="AT510">
            <v>0.88649914215686165</v>
          </cell>
          <cell r="AU510">
            <v>0.7921774716462826</v>
          </cell>
          <cell r="AV510">
            <v>5.6240673988917791E-7</v>
          </cell>
        </row>
        <row r="511">
          <cell r="B511">
            <v>119</v>
          </cell>
          <cell r="C511">
            <v>0.90605632353225651</v>
          </cell>
          <cell r="D511">
            <v>0.99656862745097918</v>
          </cell>
          <cell r="E511">
            <v>0.90294730673582124</v>
          </cell>
          <cell r="F511">
            <v>2.5171645823794051E-10</v>
          </cell>
          <cell r="G511">
            <v>0.96499999999999997</v>
          </cell>
          <cell r="H511">
            <v>0.8743443522086275</v>
          </cell>
          <cell r="I511">
            <v>2.1386654478068751E-10</v>
          </cell>
          <cell r="J511">
            <v>1</v>
          </cell>
          <cell r="K511">
            <v>0.90605632353225651</v>
          </cell>
          <cell r="L511">
            <v>2.1983684803802135E-11</v>
          </cell>
          <cell r="M511">
            <v>0.92500000000000004</v>
          </cell>
          <cell r="N511">
            <v>0.83810209926733736</v>
          </cell>
          <cell r="O511">
            <v>2.4896065401480442E-9</v>
          </cell>
          <cell r="P511">
            <v>0.96168872549019491</v>
          </cell>
          <cell r="Q511">
            <v>0.87134415100006746</v>
          </cell>
          <cell r="R511">
            <v>2.2244396142489592E-9</v>
          </cell>
          <cell r="S511">
            <v>0.99656862745097918</v>
          </cell>
          <cell r="T511">
            <v>0.90294730673582124</v>
          </cell>
          <cell r="U511">
            <v>2.8856806507657183E-10</v>
          </cell>
          <cell r="V511">
            <v>0.9218259803921558</v>
          </cell>
          <cell r="W511">
            <v>0.83522625873063461</v>
          </cell>
          <cell r="X511">
            <v>2.0347133697994568E-8</v>
          </cell>
          <cell r="Y511">
            <v>0.96499999999999997</v>
          </cell>
          <cell r="Z511">
            <v>0.8743443522086275</v>
          </cell>
          <cell r="AA511">
            <v>2.4990530925779897E-10</v>
          </cell>
          <cell r="AB511">
            <v>0.892625</v>
          </cell>
          <cell r="AC511">
            <v>0.80876852579298042</v>
          </cell>
          <cell r="AD511">
            <v>1.4974583885998269E-8</v>
          </cell>
          <cell r="AE511">
            <v>0.92500000000000004</v>
          </cell>
          <cell r="AF511">
            <v>0.83810209926733736</v>
          </cell>
          <cell r="AG511">
            <v>2.8877643526512707E-9</v>
          </cell>
          <cell r="AH511">
            <v>0.96168872549019491</v>
          </cell>
          <cell r="AI511">
            <v>0.87134415100006746</v>
          </cell>
          <cell r="AJ511">
            <v>2.5363448919866562E-9</v>
          </cell>
          <cell r="AK511">
            <v>0.88956207107843033</v>
          </cell>
          <cell r="AL511">
            <v>0.80599333967506248</v>
          </cell>
          <cell r="AM511">
            <v>1.0364292072342164E-7</v>
          </cell>
          <cell r="AN511">
            <v>0.9218259803921558</v>
          </cell>
          <cell r="AO511">
            <v>0.83522625873063461</v>
          </cell>
          <cell r="AP511">
            <v>2.3058699150943407E-8</v>
          </cell>
          <cell r="AQ511">
            <v>0.892625</v>
          </cell>
          <cell r="AR511">
            <v>0.80876852579298042</v>
          </cell>
          <cell r="AS511">
            <v>1.7267305566956692E-8</v>
          </cell>
          <cell r="AT511">
            <v>0.88956207107843033</v>
          </cell>
          <cell r="AU511">
            <v>0.80599333967506248</v>
          </cell>
          <cell r="AV511">
            <v>1.1688079064694044E-7</v>
          </cell>
        </row>
        <row r="512">
          <cell r="B512">
            <v>120</v>
          </cell>
          <cell r="C512">
            <v>1</v>
          </cell>
          <cell r="D512">
            <v>1</v>
          </cell>
          <cell r="E512">
            <v>1</v>
          </cell>
          <cell r="F512">
            <v>2.4429760210912303E-11</v>
          </cell>
          <cell r="G512">
            <v>1</v>
          </cell>
          <cell r="H512">
            <v>1</v>
          </cell>
          <cell r="I512">
            <v>2.6873539225319864E-11</v>
          </cell>
          <cell r="J512">
            <v>1</v>
          </cell>
          <cell r="K512">
            <v>1</v>
          </cell>
          <cell r="L512">
            <v>2.0652281727772367E-12</v>
          </cell>
          <cell r="M512">
            <v>1</v>
          </cell>
          <cell r="N512">
            <v>1</v>
          </cell>
          <cell r="O512">
            <v>4.0306207250027574E-10</v>
          </cell>
          <cell r="P512">
            <v>1</v>
          </cell>
          <cell r="Q512">
            <v>1</v>
          </cell>
          <cell r="R512">
            <v>2.8618716712028229E-10</v>
          </cell>
          <cell r="S512">
            <v>1</v>
          </cell>
          <cell r="T512">
            <v>1</v>
          </cell>
          <cell r="U512">
            <v>2.8006307905714099E-11</v>
          </cell>
          <cell r="V512">
            <v>1</v>
          </cell>
          <cell r="W512">
            <v>1</v>
          </cell>
          <cell r="X512">
            <v>3.3526733435265428E-9</v>
          </cell>
          <cell r="Y512">
            <v>1</v>
          </cell>
          <cell r="Z512">
            <v>1</v>
          </cell>
          <cell r="AA512">
            <v>3.1402013521292009E-11</v>
          </cell>
          <cell r="AB512">
            <v>1</v>
          </cell>
          <cell r="AC512">
            <v>1</v>
          </cell>
          <cell r="AD512">
            <v>2.8636117521561289E-9</v>
          </cell>
          <cell r="AE512">
            <v>1</v>
          </cell>
          <cell r="AF512">
            <v>1</v>
          </cell>
          <cell r="AG512">
            <v>4.6752298650485724E-10</v>
          </cell>
          <cell r="AH512">
            <v>1</v>
          </cell>
          <cell r="AI512">
            <v>1</v>
          </cell>
          <cell r="AJ512">
            <v>3.2631560543518544E-10</v>
          </cell>
          <cell r="AK512">
            <v>1</v>
          </cell>
          <cell r="AL512">
            <v>1</v>
          </cell>
          <cell r="AM512">
            <v>2.010741691587329E-8</v>
          </cell>
          <cell r="AN512">
            <v>1</v>
          </cell>
          <cell r="AO512">
            <v>1</v>
          </cell>
          <cell r="AP512">
            <v>3.7994681279056842E-9</v>
          </cell>
          <cell r="AQ512">
            <v>1</v>
          </cell>
          <cell r="AR512">
            <v>1</v>
          </cell>
          <cell r="AS512">
            <v>3.3020522991522041E-9</v>
          </cell>
          <cell r="AT512">
            <v>1</v>
          </cell>
          <cell r="AU512">
            <v>1</v>
          </cell>
          <cell r="AV512">
            <v>2.2675651849551109E-8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>
        <row r="4">
          <cell r="A4">
            <v>0</v>
          </cell>
          <cell r="B4">
            <v>9.8173789999999993E-3</v>
          </cell>
          <cell r="C4">
            <v>3.4709671000000002E-3</v>
          </cell>
          <cell r="D4">
            <v>2.7352144999999999E-3</v>
          </cell>
          <cell r="E4">
            <v>2.4469291000000001E-3</v>
          </cell>
          <cell r="F4">
            <v>1.164268E-3</v>
          </cell>
        </row>
        <row r="5">
          <cell r="A5">
            <v>1</v>
          </cell>
          <cell r="B5">
            <v>9.3697639999999992E-3</v>
          </cell>
          <cell r="C5">
            <v>3.4508300999999998E-3</v>
          </cell>
          <cell r="D5">
            <v>2.6055297999999999E-3</v>
          </cell>
          <cell r="E5">
            <v>2.1971633999999999E-3</v>
          </cell>
          <cell r="F5">
            <v>1.1162408E-3</v>
          </cell>
        </row>
        <row r="6">
          <cell r="A6">
            <v>2</v>
          </cell>
          <cell r="B6">
            <v>8.8918490000000003E-3</v>
          </cell>
          <cell r="C6">
            <v>3.2267923000000001E-3</v>
          </cell>
          <cell r="D6">
            <v>2.4152155999999998E-3</v>
          </cell>
          <cell r="E6">
            <v>2.1348066000000001E-3</v>
          </cell>
          <cell r="F6">
            <v>1.1150343000000001E-3</v>
          </cell>
        </row>
        <row r="7">
          <cell r="A7">
            <v>3</v>
          </cell>
          <cell r="B7">
            <v>8.4058320000000002E-3</v>
          </cell>
          <cell r="C7">
            <v>2.9657235000000001E-3</v>
          </cell>
          <cell r="D7">
            <v>2.3963082999999999E-3</v>
          </cell>
          <cell r="E7">
            <v>2.1304430000000001E-3</v>
          </cell>
          <cell r="F7">
            <v>9.1335750000000001E-4</v>
          </cell>
        </row>
        <row r="8">
          <cell r="A8">
            <v>4</v>
          </cell>
          <cell r="B8">
            <v>7.7493179999999998E-3</v>
          </cell>
          <cell r="C8">
            <v>2.7812204999999998E-3</v>
          </cell>
          <cell r="D8">
            <v>2.1941491999999999E-3</v>
          </cell>
          <cell r="E8">
            <v>1.8971547999999999E-3</v>
          </cell>
          <cell r="F8">
            <v>8.7679360000000005E-4</v>
          </cell>
        </row>
        <row r="9">
          <cell r="A9">
            <v>5</v>
          </cell>
          <cell r="B9">
            <v>7.1501940000000003E-3</v>
          </cell>
          <cell r="C9">
            <v>2.4845683E-3</v>
          </cell>
          <cell r="D9">
            <v>1.9313649E-3</v>
          </cell>
          <cell r="E9">
            <v>1.8563969E-3</v>
          </cell>
          <cell r="F9">
            <v>8.7786349999999995E-4</v>
          </cell>
        </row>
        <row r="10">
          <cell r="A10">
            <v>6</v>
          </cell>
          <cell r="B10">
            <v>7.0457549999999999E-3</v>
          </cell>
          <cell r="C10">
            <v>2.4510465999999999E-3</v>
          </cell>
          <cell r="D10">
            <v>1.9726812000000001E-3</v>
          </cell>
          <cell r="E10">
            <v>1.7512077999999999E-3</v>
          </cell>
          <cell r="F10">
            <v>8.7081910000000003E-4</v>
          </cell>
        </row>
        <row r="11">
          <cell r="A11">
            <v>7</v>
          </cell>
          <cell r="B11">
            <v>6.3603660000000001E-3</v>
          </cell>
          <cell r="C11">
            <v>2.2232648999999998E-3</v>
          </cell>
          <cell r="D11">
            <v>1.7228968999999999E-3</v>
          </cell>
          <cell r="E11">
            <v>1.6267663999999999E-3</v>
          </cell>
          <cell r="F11">
            <v>7.8743759999999998E-4</v>
          </cell>
        </row>
        <row r="12">
          <cell r="A12">
            <v>8</v>
          </cell>
          <cell r="B12">
            <v>5.8917520000000001E-3</v>
          </cell>
          <cell r="C12">
            <v>2.1873403E-3</v>
          </cell>
          <cell r="D12">
            <v>1.5750323E-3</v>
          </cell>
          <cell r="E12">
            <v>1.427546E-3</v>
          </cell>
          <cell r="F12">
            <v>7.0183349999999997E-4</v>
          </cell>
        </row>
        <row r="13">
          <cell r="A13">
            <v>9</v>
          </cell>
          <cell r="B13">
            <v>5.5477479999999999E-3</v>
          </cell>
          <cell r="C13">
            <v>1.9768835000000002E-3</v>
          </cell>
          <cell r="D13">
            <v>1.4424080000000001E-3</v>
          </cell>
          <cell r="E13">
            <v>1.4710299999999999E-3</v>
          </cell>
          <cell r="F13">
            <v>6.5742610000000005E-4</v>
          </cell>
        </row>
        <row r="14">
          <cell r="A14">
            <v>10</v>
          </cell>
          <cell r="B14">
            <v>4.9559460000000001E-3</v>
          </cell>
          <cell r="C14">
            <v>1.6914747999999999E-3</v>
          </cell>
          <cell r="D14">
            <v>1.4007732E-3</v>
          </cell>
          <cell r="E14">
            <v>1.273365E-3</v>
          </cell>
          <cell r="F14">
            <v>5.9033320000000003E-4</v>
          </cell>
        </row>
        <row r="15">
          <cell r="A15">
            <v>11</v>
          </cell>
          <cell r="B15">
            <v>4.545978E-3</v>
          </cell>
          <cell r="C15">
            <v>1.5867464999999999E-3</v>
          </cell>
          <cell r="D15">
            <v>1.2298243999999999E-3</v>
          </cell>
          <cell r="E15">
            <v>1.2241776999999999E-3</v>
          </cell>
          <cell r="F15">
            <v>5.0522920000000001E-4</v>
          </cell>
        </row>
        <row r="16">
          <cell r="A16">
            <v>12</v>
          </cell>
          <cell r="B16">
            <v>4.0351789999999998E-3</v>
          </cell>
          <cell r="C16">
            <v>1.4412507000000001E-3</v>
          </cell>
          <cell r="D16">
            <v>1.0984558E-3</v>
          </cell>
          <cell r="E16">
            <v>1.0124068E-3</v>
          </cell>
          <cell r="F16">
            <v>4.8306569999999999E-4</v>
          </cell>
        </row>
        <row r="17">
          <cell r="A17">
            <v>13</v>
          </cell>
          <cell r="B17">
            <v>3.6721140000000002E-3</v>
          </cell>
          <cell r="C17">
            <v>1.3481251E-3</v>
          </cell>
          <cell r="D17">
            <v>9.9047419999999994E-4</v>
          </cell>
          <cell r="E17">
            <v>8.7385670000000003E-4</v>
          </cell>
          <cell r="F17">
            <v>4.5965829999999999E-4</v>
          </cell>
        </row>
        <row r="18">
          <cell r="A18">
            <v>14</v>
          </cell>
          <cell r="B18">
            <v>3.2713780000000001E-3</v>
          </cell>
          <cell r="C18">
            <v>1.1365788999999999E-3</v>
          </cell>
          <cell r="D18">
            <v>9.2791330000000004E-4</v>
          </cell>
          <cell r="E18">
            <v>8.3940749999999998E-4</v>
          </cell>
          <cell r="F18">
            <v>3.6747819999999998E-4</v>
          </cell>
        </row>
        <row r="19">
          <cell r="A19">
            <v>15</v>
          </cell>
          <cell r="B19">
            <v>2.8465000000000001E-3</v>
          </cell>
          <cell r="C19">
            <v>1.0075606E-3</v>
          </cell>
          <cell r="D19">
            <v>7.1178370000000003E-4</v>
          </cell>
          <cell r="E19">
            <v>7.2940090000000004E-4</v>
          </cell>
          <cell r="F19">
            <v>3.9775519999999998E-4</v>
          </cell>
        </row>
        <row r="20">
          <cell r="A20">
            <v>16</v>
          </cell>
          <cell r="B20">
            <v>2.4107439999999998E-3</v>
          </cell>
          <cell r="C20">
            <v>8.9731130000000002E-4</v>
          </cell>
          <cell r="D20">
            <v>6.4944269999999999E-4</v>
          </cell>
          <cell r="E20">
            <v>6.1234970000000001E-4</v>
          </cell>
          <cell r="F20">
            <v>2.516404E-4</v>
          </cell>
        </row>
        <row r="21">
          <cell r="A21">
            <v>17</v>
          </cell>
          <cell r="B21">
            <v>2.0182860000000002E-3</v>
          </cell>
          <cell r="C21">
            <v>7.4594940000000001E-4</v>
          </cell>
          <cell r="D21">
            <v>5.2983399999999997E-4</v>
          </cell>
          <cell r="E21">
            <v>4.6742110000000002E-4</v>
          </cell>
          <cell r="F21">
            <v>2.7508159999999998E-4</v>
          </cell>
        </row>
        <row r="22">
          <cell r="A22">
            <v>18</v>
          </cell>
          <cell r="B22">
            <v>1.6669250000000001E-3</v>
          </cell>
          <cell r="C22">
            <v>5.9837330000000002E-4</v>
          </cell>
          <cell r="D22">
            <v>4.565131E-4</v>
          </cell>
          <cell r="E22">
            <v>4.0205260000000001E-4</v>
          </cell>
          <cell r="F22">
            <v>2.0998619999999999E-4</v>
          </cell>
        </row>
        <row r="23">
          <cell r="A23">
            <v>19</v>
          </cell>
          <cell r="B23">
            <v>0.13149977400000001</v>
          </cell>
          <cell r="C23">
            <v>4.66450453E-2</v>
          </cell>
          <cell r="D23">
            <v>3.5534066900000001E-2</v>
          </cell>
          <cell r="E23">
            <v>3.3283375800000001E-2</v>
          </cell>
          <cell r="F23">
            <v>1.6037285799999999E-2</v>
          </cell>
        </row>
        <row r="24">
          <cell r="A24">
            <v>20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</row>
      </sheetData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V130"/>
  <sheetViews>
    <sheetView zoomScaleNormal="100" workbookViewId="0">
      <pane ySplit="3" topLeftCell="A4" activePane="bottomLeft" state="frozen"/>
      <selection pane="bottomLeft" activeCell="G19" sqref="G19"/>
    </sheetView>
  </sheetViews>
  <sheetFormatPr baseColWidth="10" defaultColWidth="10.6640625" defaultRowHeight="13" x14ac:dyDescent="0.15"/>
  <cols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26.832031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0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19178.151656355505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41</v>
      </c>
      <c r="H4" s="1"/>
      <c r="I4" s="1">
        <v>0</v>
      </c>
      <c r="J4" s="11">
        <f>H$3</f>
        <v>19178.151656355505</v>
      </c>
      <c r="K4" s="11">
        <f>J4*C10</f>
        <v>7671.2606625422022</v>
      </c>
      <c r="L4" s="24">
        <f>$C$14</f>
        <v>2684.9412318897712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14" si="1">O4*W4</f>
        <v>0</v>
      </c>
      <c r="AB4" s="5">
        <f>P4*W4</f>
        <v>6.0222899999999999</v>
      </c>
      <c r="AC4" s="32"/>
      <c r="AD4" s="5">
        <f>$W4*J4</f>
        <v>19178.151656355505</v>
      </c>
      <c r="AE4" s="5">
        <f>-$W4*K4</f>
        <v>-7671.2606625422022</v>
      </c>
      <c r="AF4" s="5">
        <f>-$W4*L4</f>
        <v>-2684.9412318897712</v>
      </c>
      <c r="AG4" s="5"/>
      <c r="AH4" s="5">
        <f>SUM(AD4:AG4)</f>
        <v>8821.9497619235335</v>
      </c>
      <c r="AI4" s="42">
        <f>Y4-AA4</f>
        <v>0</v>
      </c>
      <c r="AJ4" s="42"/>
      <c r="AK4" s="42">
        <f>SUM(AH4:AJ4)</f>
        <v>8821.9497619235335</v>
      </c>
      <c r="AM4" s="36">
        <f>AK31</f>
        <v>23451.434862099719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19178.151656355505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14" si="3">M5*N5/1000</f>
        <v>0</v>
      </c>
      <c r="P5" s="35">
        <f t="shared" ref="P5:P24" si="4">$H$14*M5/1000</f>
        <v>6.0222899999999999</v>
      </c>
      <c r="Q5">
        <f>B4</f>
        <v>65</v>
      </c>
      <c r="R5" s="83">
        <f>1000*VLOOKUP(Q5, '[1]Mortality (No Interventions) H'!$B$10:$O$129, 4)</f>
        <v>11.192417358972918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1.1192417358972919E-2</v>
      </c>
      <c r="V5" s="39">
        <f>MIN(S5*T5,T5-U5)</f>
        <v>3.4608985999999998E-3</v>
      </c>
      <c r="W5" s="32">
        <f>T5-SUM(U5:V5)</f>
        <v>0.9853466840410271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14" si="5">P5*W5</f>
        <v>5.9340434818334371</v>
      </c>
      <c r="AC5" s="32"/>
      <c r="AD5" s="5">
        <f t="shared" ref="AD5:AD14" si="6">$W5*J5</f>
        <v>18897.128140625828</v>
      </c>
      <c r="AE5" s="5">
        <f t="shared" ref="AE5:AE14" si="7">-$W5*K5</f>
        <v>0</v>
      </c>
      <c r="AF5" s="5">
        <f t="shared" ref="AF5:AF14" si="8">-$W5*L5</f>
        <v>0</v>
      </c>
      <c r="AG5" s="5">
        <f>-U5*M5</f>
        <v>-6740.398313676902</v>
      </c>
      <c r="AH5" s="5">
        <f t="shared" ref="AH5:AH13" si="9">SUM(AD5:AG5)</f>
        <v>12156.729826948926</v>
      </c>
      <c r="AI5" s="42">
        <f>-M5*$W4*(N5-N4)/1000</f>
        <v>0</v>
      </c>
      <c r="AJ5" s="42">
        <f>$D$6*SUM(Y5:Z5,AD5:AE5)</f>
        <v>1854.3990572443938</v>
      </c>
      <c r="AK5" s="42">
        <f t="shared" ref="AK5:AK14" si="10">SUM(AH5:AJ5)</f>
        <v>14011.12888419332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1">I5+1</f>
        <v>2</v>
      </c>
      <c r="J6" s="11">
        <f t="shared" si="2"/>
        <v>19178.151656355505</v>
      </c>
      <c r="K6" s="11">
        <f>J6*$C$11</f>
        <v>191.78151656355504</v>
      </c>
      <c r="L6" s="24">
        <f>$C$15</f>
        <v>2109.5966821991055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(No Interventions) H'!$B$10:$O$129, 4)</f>
        <v>12.302973628011879</v>
      </c>
      <c r="S6" s="46">
        <f>VLOOKUP(I6, '[1]Lapse Rates'!$A$4:$F$24, 3)</f>
        <v>3.2267923000000001E-3</v>
      </c>
      <c r="T6" s="56">
        <f t="shared" ref="T6:T14" si="13">W5</f>
        <v>0.9853466840410271</v>
      </c>
      <c r="U6" s="33">
        <f>T6*R6/1000</f>
        <v>1.2122694268205709E-2</v>
      </c>
      <c r="V6" s="39">
        <f t="shared" ref="V6:V24" si="14">MIN(S6*T6,T6-U6)</f>
        <v>3.1795090928941191E-3</v>
      </c>
      <c r="W6" s="32">
        <f>T6-SUM(U6:V6)</f>
        <v>0.97004448067992732</v>
      </c>
      <c r="X6" s="32"/>
      <c r="Y6" s="5">
        <f t="shared" ref="Y6:Z14" si="15">AA5</f>
        <v>0</v>
      </c>
      <c r="Z6" s="5">
        <f t="shared" si="15"/>
        <v>5.9340434818334371</v>
      </c>
      <c r="AA6" s="5">
        <f>O6*W6</f>
        <v>0</v>
      </c>
      <c r="AB6" s="5">
        <f t="shared" si="5"/>
        <v>5.8418891755539191</v>
      </c>
      <c r="AC6" s="32"/>
      <c r="AD6" s="5">
        <f t="shared" si="6"/>
        <v>18603.660163890265</v>
      </c>
      <c r="AE6" s="5">
        <f t="shared" si="7"/>
        <v>-186.03660163890262</v>
      </c>
      <c r="AF6" s="5">
        <f t="shared" si="8"/>
        <v>-2046.4026180279291</v>
      </c>
      <c r="AG6" s="5">
        <f t="shared" ref="AG6:AG14" si="16">-U6*M6</f>
        <v>-7300.6380464472559</v>
      </c>
      <c r="AH6" s="5">
        <f t="shared" si="9"/>
        <v>9070.5828977761776</v>
      </c>
      <c r="AI6" s="42">
        <f>-M6*($W5*N6-$W4*N5)/1000</f>
        <v>0</v>
      </c>
      <c r="AJ6" s="42">
        <f t="shared" ref="AJ6:AJ14" si="17">$D$6*SUM(Y6:Z6,AD6:AE6)</f>
        <v>1807.3510011224266</v>
      </c>
      <c r="AK6" s="42">
        <f>SUM(AH6:AJ6)</f>
        <v>10877.933898898604</v>
      </c>
      <c r="AL6" s="48" t="s">
        <v>43</v>
      </c>
      <c r="AM6" s="54">
        <f>AK31/AD31</f>
        <v>0.10000000209685771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1"/>
        <v>3</v>
      </c>
      <c r="J7" s="11">
        <f t="shared" si="2"/>
        <v>19178.151656355505</v>
      </c>
      <c r="K7" s="11">
        <f t="shared" ref="K7:K24" si="18">J7*$C$11</f>
        <v>191.78151656355504</v>
      </c>
      <c r="L7" s="24">
        <f t="shared" ref="L7:L24" si="19">$C$15</f>
        <v>2109.5966821991055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20">Q6+1</f>
        <v>67</v>
      </c>
      <c r="R7" s="45">
        <f>1000*VLOOKUP(Q7, '[1]Mortality (No Interventions) H'!$B$10:$O$129, 4)</f>
        <v>13.490324424052146</v>
      </c>
      <c r="S7" s="46">
        <f>VLOOKUP(I7, '[1]Lapse Rates'!$A$4:$F$24, 3)</f>
        <v>2.9657235000000001E-3</v>
      </c>
      <c r="T7" s="56">
        <f t="shared" si="13"/>
        <v>0.97004448067992732</v>
      </c>
      <c r="U7" s="33">
        <f t="shared" ref="U7:U14" si="21">T7*R7/1000</f>
        <v>1.3086214750133402E-2</v>
      </c>
      <c r="V7" s="39">
        <f t="shared" si="14"/>
        <v>2.8768837123977565E-3</v>
      </c>
      <c r="W7" s="32">
        <f t="shared" ref="W7:W14" si="22">T7-SUM(U7:V7)</f>
        <v>0.95408138221739613</v>
      </c>
      <c r="X7" s="32"/>
      <c r="Y7" s="5">
        <f t="shared" si="15"/>
        <v>0</v>
      </c>
      <c r="Z7" s="5">
        <f t="shared" si="15"/>
        <v>5.8418891755539191</v>
      </c>
      <c r="AA7" s="5">
        <f t="shared" si="1"/>
        <v>0</v>
      </c>
      <c r="AB7" s="5">
        <f t="shared" si="5"/>
        <v>5.7457547673140024</v>
      </c>
      <c r="AC7" s="32"/>
      <c r="AD7" s="5">
        <f t="shared" si="6"/>
        <v>18297.517440670505</v>
      </c>
      <c r="AE7" s="5">
        <f t="shared" si="7"/>
        <v>-182.97517440670504</v>
      </c>
      <c r="AF7" s="5">
        <f>-$W7*L7</f>
        <v>-2012.7269184737556</v>
      </c>
      <c r="AG7" s="5">
        <f t="shared" si="16"/>
        <v>-7880.8980227580887</v>
      </c>
      <c r="AH7" s="5">
        <f t="shared" si="9"/>
        <v>8220.9173250319564</v>
      </c>
      <c r="AI7" s="42">
        <f>-M7*($W6*N7-$W5*N6)/1000</f>
        <v>0</v>
      </c>
      <c r="AJ7" s="42">
        <f t="shared" si="17"/>
        <v>1777.6096856486008</v>
      </c>
      <c r="AK7" s="42">
        <f t="shared" si="10"/>
        <v>9998.5270106805565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1"/>
        <v>4</v>
      </c>
      <c r="J8" s="11">
        <f t="shared" si="2"/>
        <v>19178.151656355505</v>
      </c>
      <c r="K8" s="11">
        <f t="shared" si="18"/>
        <v>191.78151656355504</v>
      </c>
      <c r="L8" s="24">
        <f t="shared" si="19"/>
        <v>2109.5966821991055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20"/>
        <v>68</v>
      </c>
      <c r="R8" s="45">
        <f>1000*VLOOKUP(Q8, '[1]Mortality (No Interventions) H'!$B$10:$O$129, 4)</f>
        <v>14.754882727474468</v>
      </c>
      <c r="S8" s="46">
        <f>VLOOKUP(I8, '[1]Lapse Rates'!$A$4:$F$24, 3)</f>
        <v>2.7812204999999998E-3</v>
      </c>
      <c r="T8" s="56">
        <f t="shared" si="13"/>
        <v>0.95408138221739613</v>
      </c>
      <c r="U8" s="33">
        <f t="shared" si="21"/>
        <v>1.4077358907084425E-2</v>
      </c>
      <c r="V8" s="39">
        <f t="shared" si="14"/>
        <v>2.6535106988913575E-3</v>
      </c>
      <c r="W8" s="32">
        <f t="shared" si="22"/>
        <v>0.93735051261142033</v>
      </c>
      <c r="X8" s="32"/>
      <c r="Y8" s="5">
        <f>AA7</f>
        <v>0</v>
      </c>
      <c r="Z8" s="5">
        <f t="shared" si="15"/>
        <v>5.7457547673140024</v>
      </c>
      <c r="AA8" s="5">
        <f t="shared" si="1"/>
        <v>0</v>
      </c>
      <c r="AB8" s="5">
        <f t="shared" si="5"/>
        <v>5.6449966185946305</v>
      </c>
      <c r="AC8" s="32"/>
      <c r="AD8" s="5">
        <f>$W8*J8</f>
        <v>17976.650286024393</v>
      </c>
      <c r="AE8" s="5">
        <f t="shared" si="7"/>
        <v>-179.76650286024392</v>
      </c>
      <c r="AF8" s="5">
        <f t="shared" si="8"/>
        <v>-1977.4315314626831</v>
      </c>
      <c r="AG8" s="5">
        <f t="shared" si="16"/>
        <v>-8477.7937772545465</v>
      </c>
      <c r="AH8" s="5">
        <f t="shared" si="9"/>
        <v>7341.6584744469201</v>
      </c>
      <c r="AI8" s="42">
        <f t="shared" ref="AI8:AI14" si="23">-M8*($W7*N8-$W6*N7)/1000</f>
        <v>0</v>
      </c>
      <c r="AJ8" s="42">
        <f>$D$6*SUM(Y8:Z8,AD8:AE8)</f>
        <v>1746.4379576710769</v>
      </c>
      <c r="AK8" s="42">
        <f t="shared" si="10"/>
        <v>9088.0964321179963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1"/>
        <v>5</v>
      </c>
      <c r="J9" s="11">
        <f t="shared" si="2"/>
        <v>19178.151656355505</v>
      </c>
      <c r="K9" s="11">
        <f t="shared" si="18"/>
        <v>191.78151656355504</v>
      </c>
      <c r="L9" s="24">
        <f t="shared" si="19"/>
        <v>2109.5966821991055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20"/>
        <v>69</v>
      </c>
      <c r="R9" s="45">
        <f>1000*VLOOKUP(Q9, '[1]Mortality (No Interventions) H'!$B$10:$O$129, 4)</f>
        <v>16.179118078812831</v>
      </c>
      <c r="S9" s="46">
        <f>VLOOKUP(I9, '[1]Lapse Rates'!$A$4:$F$24, 3)</f>
        <v>2.4845683E-3</v>
      </c>
      <c r="T9" s="56">
        <f>W8</f>
        <v>0.93735051261142033</v>
      </c>
      <c r="U9" s="33">
        <f t="shared" si="21"/>
        <v>1.5165504624775904E-2</v>
      </c>
      <c r="V9" s="39">
        <f t="shared" si="14"/>
        <v>2.3289113696230851E-3</v>
      </c>
      <c r="W9" s="32">
        <f t="shared" si="22"/>
        <v>0.91985609661702139</v>
      </c>
      <c r="X9" s="32"/>
      <c r="Y9" s="5">
        <f t="shared" si="15"/>
        <v>0</v>
      </c>
      <c r="Z9" s="5">
        <f t="shared" si="15"/>
        <v>5.6449966185946305</v>
      </c>
      <c r="AA9" s="5">
        <f t="shared" si="1"/>
        <v>0</v>
      </c>
      <c r="AB9" s="5">
        <f t="shared" si="5"/>
        <v>5.539640172095722</v>
      </c>
      <c r="AC9" s="32"/>
      <c r="AD9" s="5">
        <f t="shared" si="6"/>
        <v>17641.139722944437</v>
      </c>
      <c r="AE9" s="5">
        <f t="shared" si="7"/>
        <v>-176.41139722944439</v>
      </c>
      <c r="AF9" s="5">
        <f t="shared" si="8"/>
        <v>-1940.5253695238882</v>
      </c>
      <c r="AG9" s="5">
        <f t="shared" si="16"/>
        <v>-9133.1066846741687</v>
      </c>
      <c r="AH9" s="5">
        <f t="shared" si="9"/>
        <v>6391.0962715169371</v>
      </c>
      <c r="AI9" s="42">
        <f t="shared" si="23"/>
        <v>0</v>
      </c>
      <c r="AJ9" s="42">
        <f t="shared" si="17"/>
        <v>1713.8436229209251</v>
      </c>
      <c r="AK9" s="42">
        <f t="shared" si="10"/>
        <v>8104.9398944378627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1"/>
        <v>6</v>
      </c>
      <c r="J10" s="11">
        <f t="shared" si="2"/>
        <v>19178.151656355505</v>
      </c>
      <c r="K10" s="11">
        <f t="shared" si="18"/>
        <v>191.78151656355504</v>
      </c>
      <c r="L10" s="24">
        <f t="shared" si="19"/>
        <v>2109.5966821991055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20"/>
        <v>70</v>
      </c>
      <c r="R10" s="45">
        <f>1000*VLOOKUP(Q10, '[1]Mortality (No Interventions) H'!$B$10:$O$129, 4)</f>
        <v>17.7857718085016</v>
      </c>
      <c r="S10" s="46">
        <f>VLOOKUP(I10, '[1]Lapse Rates'!$A$4:$F$24, 3)</f>
        <v>2.4510465999999999E-3</v>
      </c>
      <c r="T10" s="56">
        <f t="shared" si="13"/>
        <v>0.91985609661702139</v>
      </c>
      <c r="U10" s="33">
        <f t="shared" si="21"/>
        <v>1.6360350631089343E-2</v>
      </c>
      <c r="V10" s="39">
        <f t="shared" si="14"/>
        <v>2.2546101581024216E-3</v>
      </c>
      <c r="W10" s="32">
        <f t="shared" si="22"/>
        <v>0.90124113582782961</v>
      </c>
      <c r="X10" s="32"/>
      <c r="Y10" s="5">
        <f t="shared" si="15"/>
        <v>0</v>
      </c>
      <c r="Z10" s="5">
        <f t="shared" si="15"/>
        <v>5.539640172095722</v>
      </c>
      <c r="AA10" s="5">
        <f t="shared" si="1"/>
        <v>0</v>
      </c>
      <c r="AB10" s="5">
        <f t="shared" si="5"/>
        <v>5.4275354798845798</v>
      </c>
      <c r="AC10" s="32"/>
      <c r="AD10" s="5">
        <f t="shared" si="6"/>
        <v>17284.139181852206</v>
      </c>
      <c r="AE10" s="5">
        <f t="shared" si="7"/>
        <v>-172.84139181852206</v>
      </c>
      <c r="AF10" s="5">
        <f t="shared" si="8"/>
        <v>-1901.2553100037428</v>
      </c>
      <c r="AG10" s="5">
        <f>-U10*M10</f>
        <v>-9852.6776002103034</v>
      </c>
      <c r="AH10" s="5">
        <f t="shared" si="9"/>
        <v>5357.3648798196391</v>
      </c>
      <c r="AI10" s="42">
        <f t="shared" si="23"/>
        <v>0</v>
      </c>
      <c r="AJ10" s="42">
        <f t="shared" si="17"/>
        <v>1679.1617519031872</v>
      </c>
      <c r="AK10" s="42">
        <f t="shared" si="10"/>
        <v>7036.5266317228261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1"/>
        <v>7</v>
      </c>
      <c r="J11" s="11">
        <f t="shared" si="2"/>
        <v>19178.151656355505</v>
      </c>
      <c r="K11" s="11">
        <f t="shared" si="18"/>
        <v>191.78151656355504</v>
      </c>
      <c r="L11" s="24">
        <f t="shared" si="19"/>
        <v>2109.5966821991055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20"/>
        <v>71</v>
      </c>
      <c r="R11" s="45">
        <f>1000*VLOOKUP(Q11, '[1]Mortality (No Interventions) H'!$B$10:$O$129, 4)</f>
        <v>19.626873905258748</v>
      </c>
      <c r="S11" s="46">
        <f>VLOOKUP(I11, '[1]Lapse Rates'!$A$4:$F$24, 3)</f>
        <v>2.2232648999999998E-3</v>
      </c>
      <c r="T11" s="56">
        <f t="shared" si="13"/>
        <v>0.90124113582782961</v>
      </c>
      <c r="U11" s="33">
        <f t="shared" si="21"/>
        <v>1.7688546131124982E-2</v>
      </c>
      <c r="V11" s="39">
        <f t="shared" si="14"/>
        <v>2.0036977837221458E-3</v>
      </c>
      <c r="W11" s="32">
        <f t="shared" si="22"/>
        <v>0.88154889191298247</v>
      </c>
      <c r="X11" s="32"/>
      <c r="Y11" s="5">
        <f t="shared" si="15"/>
        <v>0</v>
      </c>
      <c r="Z11" s="5">
        <f t="shared" si="15"/>
        <v>5.4275354798845798</v>
      </c>
      <c r="AA11" s="5">
        <f t="shared" si="1"/>
        <v>0</v>
      </c>
      <c r="AB11" s="5">
        <f t="shared" si="5"/>
        <v>5.3089430762786352</v>
      </c>
      <c r="AC11" s="32"/>
      <c r="AD11" s="5">
        <f t="shared" si="6"/>
        <v>16906.478341599326</v>
      </c>
      <c r="AE11" s="5">
        <f t="shared" si="7"/>
        <v>-169.06478341599325</v>
      </c>
      <c r="AF11" s="5">
        <f t="shared" si="8"/>
        <v>-1859.7126175759258</v>
      </c>
      <c r="AG11" s="5">
        <f t="shared" si="16"/>
        <v>-10652.555448001267</v>
      </c>
      <c r="AH11" s="5">
        <f t="shared" si="9"/>
        <v>4225.1454926061397</v>
      </c>
      <c r="AI11" s="42">
        <f t="shared" si="23"/>
        <v>0</v>
      </c>
      <c r="AJ11" s="42">
        <f t="shared" si="17"/>
        <v>1642.4727112883618</v>
      </c>
      <c r="AK11" s="42">
        <f t="shared" si="10"/>
        <v>5867.6182038945017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1"/>
        <v>8</v>
      </c>
      <c r="J12" s="11">
        <f t="shared" si="2"/>
        <v>19178.151656355505</v>
      </c>
      <c r="K12" s="11">
        <f t="shared" si="18"/>
        <v>191.78151656355504</v>
      </c>
      <c r="L12" s="24">
        <f t="shared" si="19"/>
        <v>2109.5966821991055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20"/>
        <v>72</v>
      </c>
      <c r="R12" s="45">
        <f>1000*VLOOKUP(Q12, '[1]Mortality (No Interventions) H'!$B$10:$O$129, 4)</f>
        <v>21.751034803795896</v>
      </c>
      <c r="S12" s="46">
        <f>VLOOKUP(I12, '[1]Lapse Rates'!$A$4:$F$24, 3)</f>
        <v>2.1873403E-3</v>
      </c>
      <c r="T12" s="56">
        <f t="shared" si="13"/>
        <v>0.88154889191298247</v>
      </c>
      <c r="U12" s="33">
        <f t="shared" si="21"/>
        <v>1.9174600629246988E-2</v>
      </c>
      <c r="V12" s="39">
        <f t="shared" si="14"/>
        <v>1.9282474177016106E-3</v>
      </c>
      <c r="W12" s="32">
        <f t="shared" si="22"/>
        <v>0.86044604386603385</v>
      </c>
      <c r="X12" s="32"/>
      <c r="Y12" s="5">
        <f t="shared" si="15"/>
        <v>0</v>
      </c>
      <c r="Z12" s="5">
        <f t="shared" si="15"/>
        <v>5.3089430762786352</v>
      </c>
      <c r="AA12" s="5">
        <f t="shared" si="1"/>
        <v>0</v>
      </c>
      <c r="AB12" s="5">
        <f t="shared" si="5"/>
        <v>5.1818556055139773</v>
      </c>
      <c r="AC12" s="32"/>
      <c r="AD12" s="5">
        <f t="shared" si="6"/>
        <v>16501.764721373918</v>
      </c>
      <c r="AE12" s="5">
        <f t="shared" si="7"/>
        <v>-165.01764721373917</v>
      </c>
      <c r="AF12" s="5">
        <f t="shared" si="8"/>
        <v>-1815.1941193511311</v>
      </c>
      <c r="AG12" s="5">
        <f t="shared" si="16"/>
        <v>-11547.500562350784</v>
      </c>
      <c r="AH12" s="5">
        <f t="shared" si="9"/>
        <v>2974.0523924582649</v>
      </c>
      <c r="AI12" s="42">
        <f t="shared" si="23"/>
        <v>0</v>
      </c>
      <c r="AJ12" s="42">
        <f t="shared" si="17"/>
        <v>1603.1556952908966</v>
      </c>
      <c r="AK12" s="42">
        <f t="shared" si="10"/>
        <v>4577.2080877491617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1"/>
        <v>9</v>
      </c>
      <c r="J13" s="11">
        <f t="shared" si="2"/>
        <v>19178.151656355505</v>
      </c>
      <c r="K13" s="11">
        <f t="shared" si="18"/>
        <v>191.78151656355504</v>
      </c>
      <c r="L13" s="24">
        <f t="shared" si="19"/>
        <v>2109.5966821991055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20"/>
        <v>73</v>
      </c>
      <c r="R13" s="45">
        <f>1000*VLOOKUP(Q13, '[1]Mortality (No Interventions) H'!$B$10:$O$129, 4)</f>
        <v>24.202832029560426</v>
      </c>
      <c r="S13" s="46">
        <f>VLOOKUP(I13, '[1]Lapse Rates'!$A$4:$F$24, 3)</f>
        <v>1.9768835000000002E-3</v>
      </c>
      <c r="T13" s="56">
        <f t="shared" si="13"/>
        <v>0.86044604386603385</v>
      </c>
      <c r="U13" s="33">
        <f t="shared" si="21"/>
        <v>2.0825231070189399E-2</v>
      </c>
      <c r="V13" s="39">
        <f t="shared" si="14"/>
        <v>1.7010015867590387E-3</v>
      </c>
      <c r="W13" s="32">
        <f t="shared" si="22"/>
        <v>0.83791981120908543</v>
      </c>
      <c r="X13" s="32"/>
      <c r="Y13" s="5">
        <f t="shared" si="15"/>
        <v>0</v>
      </c>
      <c r="Z13" s="5">
        <f t="shared" si="15"/>
        <v>5.1818556055139773</v>
      </c>
      <c r="AA13" s="5">
        <f t="shared" si="1"/>
        <v>0</v>
      </c>
      <c r="AB13" s="5">
        <f t="shared" si="5"/>
        <v>5.0461960998463633</v>
      </c>
      <c r="AC13" s="32"/>
      <c r="AD13" s="5">
        <f t="shared" si="6"/>
        <v>16069.753215232613</v>
      </c>
      <c r="AE13" s="5">
        <f t="shared" si="7"/>
        <v>-160.69753215232615</v>
      </c>
      <c r="AF13" s="5">
        <f t="shared" si="8"/>
        <v>-1767.6728536755875</v>
      </c>
      <c r="AG13" s="5">
        <f t="shared" si="16"/>
        <v>-12541.558082169091</v>
      </c>
      <c r="AH13" s="5">
        <f t="shared" si="9"/>
        <v>1599.8247472356088</v>
      </c>
      <c r="AI13" s="42">
        <f t="shared" si="23"/>
        <v>0</v>
      </c>
      <c r="AJ13" s="42">
        <f t="shared" si="17"/>
        <v>1561.1867025450772</v>
      </c>
      <c r="AK13" s="42">
        <f t="shared" si="10"/>
        <v>3161.0114497806862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</f>
        <v>2684.9412318897712</v>
      </c>
      <c r="D14" s="1"/>
      <c r="E14" s="81" t="s">
        <v>51</v>
      </c>
      <c r="F14" s="13"/>
      <c r="G14" s="13"/>
      <c r="H14" s="19">
        <v>0.01</v>
      </c>
      <c r="I14" s="2">
        <f t="shared" si="11"/>
        <v>10</v>
      </c>
      <c r="J14" s="11">
        <f t="shared" si="2"/>
        <v>19178.151656355505</v>
      </c>
      <c r="K14" s="11">
        <f t="shared" si="18"/>
        <v>191.78151656355504</v>
      </c>
      <c r="L14" s="24">
        <f t="shared" si="19"/>
        <v>2109.5966821991055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20"/>
        <v>74</v>
      </c>
      <c r="R14" s="45">
        <f>1000*VLOOKUP(Q14, '[1]Mortality (No Interventions) H'!$B$10:$O$129, 4)</f>
        <v>27.123933987204254</v>
      </c>
      <c r="S14" s="46">
        <f>VLOOKUP(I14, '[1]Lapse Rates'!$A$4:$F$24, 3)</f>
        <v>1.6914747999999999E-3</v>
      </c>
      <c r="T14" s="56">
        <f t="shared" si="13"/>
        <v>0.83791981120908543</v>
      </c>
      <c r="U14" s="33">
        <f t="shared" si="21"/>
        <v>2.2727681645805884E-2</v>
      </c>
      <c r="V14" s="39">
        <f t="shared" si="14"/>
        <v>1.4173202450809255E-3</v>
      </c>
      <c r="W14" s="32">
        <f t="shared" si="22"/>
        <v>0.81377480931819868</v>
      </c>
      <c r="X14" s="32"/>
      <c r="Y14" s="5">
        <f t="shared" si="15"/>
        <v>0</v>
      </c>
      <c r="Z14" s="5">
        <f t="shared" si="15"/>
        <v>5.0461960998463633</v>
      </c>
      <c r="AA14" s="5">
        <f t="shared" si="1"/>
        <v>0</v>
      </c>
      <c r="AB14" s="5">
        <f t="shared" si="5"/>
        <v>4.9007878964088949</v>
      </c>
      <c r="AC14" s="32"/>
      <c r="AD14" s="5">
        <f t="shared" si="6"/>
        <v>15606.696707226198</v>
      </c>
      <c r="AE14" s="5">
        <f t="shared" si="7"/>
        <v>-156.06696707226197</v>
      </c>
      <c r="AF14" s="5">
        <f t="shared" si="8"/>
        <v>-1716.7366377948817</v>
      </c>
      <c r="AG14" s="5">
        <f t="shared" si="16"/>
        <v>-13687.268989872031</v>
      </c>
      <c r="AH14" s="5">
        <f>SUM(AD14:AG14)</f>
        <v>46.624112487023012</v>
      </c>
      <c r="AI14" s="42">
        <f t="shared" si="23"/>
        <v>0</v>
      </c>
      <c r="AJ14" s="42">
        <f t="shared" si="17"/>
        <v>1516.201809346496</v>
      </c>
      <c r="AK14" s="42">
        <f t="shared" si="10"/>
        <v>1562.825921833519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</f>
        <v>2109.5966821991055</v>
      </c>
      <c r="D15" s="1"/>
      <c r="E15" s="1"/>
      <c r="F15" s="1"/>
      <c r="G15" s="1"/>
      <c r="H15" s="1"/>
      <c r="I15" s="2">
        <f t="shared" si="11"/>
        <v>11</v>
      </c>
      <c r="J15" s="11">
        <f t="shared" si="2"/>
        <v>19178.151656355505</v>
      </c>
      <c r="K15" s="11">
        <f t="shared" si="18"/>
        <v>191.78151656355504</v>
      </c>
      <c r="L15" s="24">
        <f t="shared" si="19"/>
        <v>2109.5966821991055</v>
      </c>
      <c r="M15" s="11">
        <f t="shared" si="0"/>
        <v>602229</v>
      </c>
      <c r="N15" s="28">
        <f t="shared" si="12"/>
        <v>0</v>
      </c>
      <c r="O15" s="35">
        <f t="shared" ref="O15:O24" si="24">M15*N15/1000</f>
        <v>0</v>
      </c>
      <c r="P15" s="35">
        <f t="shared" si="4"/>
        <v>6.0222899999999999</v>
      </c>
      <c r="Q15">
        <f t="shared" si="20"/>
        <v>75</v>
      </c>
      <c r="R15" s="45">
        <f>1000*VLOOKUP(Q15, '[1]Mortality (No Interventions) H'!$B$10:$O$129, 4)</f>
        <v>30.494984551881327</v>
      </c>
      <c r="S15" s="46">
        <f>VLOOKUP(I15, '[1]Lapse Rates'!$A$4:$F$24, 3)</f>
        <v>1.5867464999999999E-3</v>
      </c>
      <c r="T15" s="56">
        <f t="shared" ref="T15:T24" si="25">W14</f>
        <v>0.81377480931819868</v>
      </c>
      <c r="U15" s="33">
        <f t="shared" ref="U15:U24" si="26">T15*R15/1000</f>
        <v>2.4816050238868639E-2</v>
      </c>
      <c r="V15" s="39">
        <f t="shared" si="14"/>
        <v>1.291254330473819E-3</v>
      </c>
      <c r="W15" s="32">
        <f t="shared" ref="W15:W24" si="27">T15-SUM(U15:V15)</f>
        <v>0.78766750474885616</v>
      </c>
      <c r="X15" s="31"/>
      <c r="Y15" s="5">
        <f t="shared" ref="Y15:Y24" si="28">AA14</f>
        <v>0</v>
      </c>
      <c r="Z15" s="5">
        <f t="shared" ref="Z15:Z24" si="29">AB14</f>
        <v>4.9007878964088949</v>
      </c>
      <c r="AA15" s="5">
        <f t="shared" ref="AA15:AA24" si="30">O15*W15</f>
        <v>0</v>
      </c>
      <c r="AB15" s="5">
        <f t="shared" ref="AB15:AB24" si="31">P15*W15</f>
        <v>4.7435621371739893</v>
      </c>
      <c r="AC15" s="32"/>
      <c r="AD15" s="5">
        <f t="shared" ref="AD15:AD24" si="32">$W15*J15</f>
        <v>15106.006860856683</v>
      </c>
      <c r="AE15" s="5">
        <f t="shared" ref="AE15:AE24" si="33">-$W15*K15</f>
        <v>-151.06006860856684</v>
      </c>
      <c r="AF15" s="5">
        <f t="shared" ref="AF15:AF24" si="34">-$W15*L15</f>
        <v>-1661.6607546942353</v>
      </c>
      <c r="AG15" s="5">
        <f t="shared" ref="AG15:AG24" si="35">-U15*M15</f>
        <v>-14944.945119303622</v>
      </c>
      <c r="AH15" s="5">
        <f t="shared" ref="AH15:AH24" si="36">SUM(AD15:AG15)</f>
        <v>-1651.6590817497417</v>
      </c>
      <c r="AI15" s="42">
        <f t="shared" ref="AI15:AI24" si="37">-M15*($W14*N15-$W13*N14)/1000</f>
        <v>0</v>
      </c>
      <c r="AJ15" s="42">
        <f t="shared" ref="AJ15:AJ24" si="38">$D$6*SUM(Y15:Z15,AD15:AE15)</f>
        <v>1467.5610476121781</v>
      </c>
      <c r="AK15" s="42">
        <f t="shared" ref="AK15:AK24" si="39">SUM(AH15:AJ15)</f>
        <v>-184.09803413756367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D16" s="1"/>
      <c r="E16" s="1"/>
      <c r="F16" s="1"/>
      <c r="G16" s="4"/>
      <c r="H16" s="1"/>
      <c r="I16" s="2">
        <f t="shared" si="11"/>
        <v>12</v>
      </c>
      <c r="J16" s="11">
        <f t="shared" si="2"/>
        <v>19178.151656355505</v>
      </c>
      <c r="K16" s="11">
        <f t="shared" si="18"/>
        <v>191.78151656355504</v>
      </c>
      <c r="L16" s="24">
        <f t="shared" si="19"/>
        <v>2109.5966821991055</v>
      </c>
      <c r="M16" s="11">
        <f t="shared" si="0"/>
        <v>602229</v>
      </c>
      <c r="N16" s="28">
        <f t="shared" si="12"/>
        <v>0</v>
      </c>
      <c r="O16" s="35">
        <f t="shared" si="24"/>
        <v>0</v>
      </c>
      <c r="P16" s="35">
        <f t="shared" si="4"/>
        <v>6.0222899999999999</v>
      </c>
      <c r="Q16">
        <f t="shared" si="20"/>
        <v>76</v>
      </c>
      <c r="R16" s="45">
        <f>1000*VLOOKUP(Q16, '[1]Mortality (No Interventions) H'!$B$10:$O$129, 4)</f>
        <v>34.369804180364781</v>
      </c>
      <c r="S16" s="46">
        <f>VLOOKUP(I16, '[1]Lapse Rates'!$A$4:$F$24, 3)</f>
        <v>1.4412507000000001E-3</v>
      </c>
      <c r="T16" s="56">
        <f t="shared" si="25"/>
        <v>0.78766750474885616</v>
      </c>
      <c r="U16" s="33">
        <f t="shared" si="26"/>
        <v>2.7071977897454733E-2</v>
      </c>
      <c r="V16" s="39">
        <f t="shared" si="14"/>
        <v>1.1352263425865423E-3</v>
      </c>
      <c r="W16" s="32">
        <f t="shared" si="27"/>
        <v>0.75946030050881486</v>
      </c>
      <c r="X16" s="31"/>
      <c r="Y16" s="5">
        <f t="shared" si="28"/>
        <v>0</v>
      </c>
      <c r="Z16" s="5">
        <f t="shared" si="29"/>
        <v>4.7435621371739893</v>
      </c>
      <c r="AA16" s="5">
        <f t="shared" si="30"/>
        <v>0</v>
      </c>
      <c r="AB16" s="5">
        <f t="shared" si="31"/>
        <v>4.5736901731512303</v>
      </c>
      <c r="AC16" s="32"/>
      <c r="AD16" s="5">
        <f t="shared" si="32"/>
        <v>14565.044820139377</v>
      </c>
      <c r="AE16" s="5">
        <f t="shared" si="33"/>
        <v>-145.65044820139377</v>
      </c>
      <c r="AF16" s="5">
        <f t="shared" si="34"/>
        <v>-1602.1549302153314</v>
      </c>
      <c r="AG16" s="5">
        <f t="shared" si="35"/>
        <v>-16303.530177206267</v>
      </c>
      <c r="AH16" s="5">
        <f t="shared" si="36"/>
        <v>-3486.2907354836134</v>
      </c>
      <c r="AI16" s="42">
        <f t="shared" si="37"/>
        <v>0</v>
      </c>
      <c r="AJ16" s="42">
        <f t="shared" si="38"/>
        <v>1415.0079313327731</v>
      </c>
      <c r="AK16" s="42">
        <f t="shared" si="39"/>
        <v>-2071.2828041508401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48" t="s">
        <v>52</v>
      </c>
      <c r="D17" s="1"/>
      <c r="E17" s="74"/>
      <c r="F17" s="37"/>
      <c r="G17" s="4"/>
      <c r="H17" s="1"/>
      <c r="I17" s="2">
        <f t="shared" si="11"/>
        <v>13</v>
      </c>
      <c r="J17" s="11">
        <f t="shared" si="2"/>
        <v>19178.151656355505</v>
      </c>
      <c r="K17" s="11">
        <f t="shared" si="18"/>
        <v>191.78151656355504</v>
      </c>
      <c r="L17" s="24">
        <f t="shared" si="19"/>
        <v>2109.5966821991055</v>
      </c>
      <c r="M17" s="11">
        <f t="shared" si="0"/>
        <v>602229</v>
      </c>
      <c r="N17" s="28">
        <f t="shared" si="12"/>
        <v>0</v>
      </c>
      <c r="O17" s="35">
        <f t="shared" si="24"/>
        <v>0</v>
      </c>
      <c r="P17" s="35">
        <f t="shared" si="4"/>
        <v>6.0222899999999999</v>
      </c>
      <c r="Q17">
        <f t="shared" si="20"/>
        <v>77</v>
      </c>
      <c r="R17" s="45">
        <f>1000*VLOOKUP(Q17, '[1]Mortality (No Interventions) H'!$B$10:$O$129, 4)</f>
        <v>38.84924430317232</v>
      </c>
      <c r="S17" s="46">
        <f>VLOOKUP(I17, '[1]Lapse Rates'!$A$4:$F$24, 3)</f>
        <v>1.3481251E-3</v>
      </c>
      <c r="T17" s="56">
        <f t="shared" si="25"/>
        <v>0.75946030050881486</v>
      </c>
      <c r="U17" s="33">
        <f t="shared" si="26"/>
        <v>2.9504458753027613E-2</v>
      </c>
      <c r="V17" s="39">
        <f t="shared" si="14"/>
        <v>1.0238474935694761E-3</v>
      </c>
      <c r="W17" s="32">
        <f t="shared" si="27"/>
        <v>0.72893199426221778</v>
      </c>
      <c r="X17" s="31"/>
      <c r="Y17" s="5">
        <f t="shared" si="28"/>
        <v>0</v>
      </c>
      <c r="Z17" s="5">
        <f t="shared" si="29"/>
        <v>4.5736901731512303</v>
      </c>
      <c r="AA17" s="5">
        <f t="shared" si="30"/>
        <v>0</v>
      </c>
      <c r="AB17" s="5">
        <f t="shared" si="31"/>
        <v>4.3898398597254111</v>
      </c>
      <c r="AC17" s="32"/>
      <c r="AD17" s="5">
        <f t="shared" si="32"/>
        <v>13979.568333130474</v>
      </c>
      <c r="AE17" s="5">
        <f t="shared" si="33"/>
        <v>-139.79568333130473</v>
      </c>
      <c r="AF17" s="5">
        <f t="shared" si="34"/>
        <v>-1537.752516644352</v>
      </c>
      <c r="AG17" s="5">
        <f t="shared" si="35"/>
        <v>-17768.440690377065</v>
      </c>
      <c r="AH17" s="5">
        <f t="shared" si="36"/>
        <v>-5466.420557222249</v>
      </c>
      <c r="AI17" s="42">
        <f t="shared" si="37"/>
        <v>0</v>
      </c>
      <c r="AJ17" s="42">
        <f t="shared" si="38"/>
        <v>1358.1303759512846</v>
      </c>
      <c r="AK17" s="42">
        <f t="shared" si="39"/>
        <v>-4108.2901812709642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 t="s">
        <v>53</v>
      </c>
      <c r="D18" s="1"/>
      <c r="E18" s="1"/>
      <c r="F18" s="1"/>
      <c r="G18" s="1"/>
      <c r="H18" s="1"/>
      <c r="I18" s="2">
        <f t="shared" si="11"/>
        <v>14</v>
      </c>
      <c r="J18" s="11">
        <f t="shared" si="2"/>
        <v>19178.151656355505</v>
      </c>
      <c r="K18" s="11">
        <f t="shared" si="18"/>
        <v>191.78151656355504</v>
      </c>
      <c r="L18" s="24">
        <f t="shared" si="19"/>
        <v>2109.5966821991055</v>
      </c>
      <c r="M18" s="11">
        <f t="shared" si="0"/>
        <v>602229</v>
      </c>
      <c r="N18" s="28">
        <f t="shared" si="12"/>
        <v>0</v>
      </c>
      <c r="O18" s="35">
        <f t="shared" si="24"/>
        <v>0</v>
      </c>
      <c r="P18" s="35">
        <f t="shared" si="4"/>
        <v>6.0222899999999999</v>
      </c>
      <c r="Q18">
        <f t="shared" si="20"/>
        <v>78</v>
      </c>
      <c r="R18" s="45">
        <f>1000*VLOOKUP(Q18, '[1]Mortality (No Interventions) H'!$B$10:$O$129, 4)</f>
        <v>43.863208174768594</v>
      </c>
      <c r="S18" s="46">
        <f>VLOOKUP(I18, '[1]Lapse Rates'!$A$4:$F$24, 3)</f>
        <v>1.1365788999999999E-3</v>
      </c>
      <c r="T18" s="56">
        <f t="shared" si="25"/>
        <v>0.72893199426221778</v>
      </c>
      <c r="U18" s="33">
        <f t="shared" si="26"/>
        <v>3.1973295809572887E-2</v>
      </c>
      <c r="V18" s="39">
        <f t="shared" si="14"/>
        <v>8.2848872421335774E-4</v>
      </c>
      <c r="W18" s="32">
        <f t="shared" si="27"/>
        <v>0.69613020972843154</v>
      </c>
      <c r="X18" s="31"/>
      <c r="Y18" s="5">
        <f t="shared" si="28"/>
        <v>0</v>
      </c>
      <c r="Z18" s="5">
        <f t="shared" si="29"/>
        <v>4.3898398597254111</v>
      </c>
      <c r="AA18" s="5">
        <f t="shared" si="30"/>
        <v>0</v>
      </c>
      <c r="AB18" s="5">
        <f t="shared" si="31"/>
        <v>4.1922980007454358</v>
      </c>
      <c r="AC18" s="32"/>
      <c r="AD18" s="5">
        <f t="shared" si="32"/>
        <v>13350.490734742425</v>
      </c>
      <c r="AE18" s="5">
        <f t="shared" si="33"/>
        <v>-133.50490734742425</v>
      </c>
      <c r="AF18" s="5">
        <f t="shared" si="34"/>
        <v>-1468.5539808216668</v>
      </c>
      <c r="AG18" s="5">
        <f t="shared" si="35"/>
        <v>-19255.245962103269</v>
      </c>
      <c r="AH18" s="5">
        <f t="shared" si="36"/>
        <v>-7506.8141155299345</v>
      </c>
      <c r="AI18" s="42">
        <f t="shared" si="37"/>
        <v>0</v>
      </c>
      <c r="AJ18" s="42">
        <f t="shared" si="38"/>
        <v>1297.0169529576888</v>
      </c>
      <c r="AK18" s="42">
        <f t="shared" si="39"/>
        <v>-6209.7971625722457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 t="s">
        <v>54</v>
      </c>
      <c r="D19" s="1"/>
      <c r="E19" s="1"/>
      <c r="F19" s="37"/>
      <c r="G19" s="4"/>
      <c r="H19" s="4"/>
      <c r="I19" s="2">
        <f t="shared" si="11"/>
        <v>15</v>
      </c>
      <c r="J19" s="11">
        <f t="shared" si="2"/>
        <v>19178.151656355505</v>
      </c>
      <c r="K19" s="11">
        <f t="shared" si="18"/>
        <v>191.78151656355504</v>
      </c>
      <c r="L19" s="24">
        <f t="shared" si="19"/>
        <v>2109.5966821991055</v>
      </c>
      <c r="M19" s="11">
        <f t="shared" si="0"/>
        <v>602229</v>
      </c>
      <c r="N19" s="28">
        <f t="shared" si="12"/>
        <v>0</v>
      </c>
      <c r="O19" s="35">
        <f t="shared" si="24"/>
        <v>0</v>
      </c>
      <c r="P19" s="35">
        <f t="shared" si="4"/>
        <v>6.0222899999999999</v>
      </c>
      <c r="Q19">
        <f t="shared" si="20"/>
        <v>79</v>
      </c>
      <c r="R19" s="45">
        <f>1000*VLOOKUP(Q19, '[1]Mortality (No Interventions) H'!$B$10:$O$129, 4)</f>
        <v>49.448761425264038</v>
      </c>
      <c r="S19" s="46">
        <f>VLOOKUP(I19, '[1]Lapse Rates'!$A$4:$F$24, 3)</f>
        <v>1.0075606E-3</v>
      </c>
      <c r="T19" s="56">
        <f t="shared" si="25"/>
        <v>0.69613020972843154</v>
      </c>
      <c r="U19" s="33">
        <f t="shared" si="26"/>
        <v>3.442277666178023E-2</v>
      </c>
      <c r="V19" s="39">
        <f t="shared" si="14"/>
        <v>7.0139337179210429E-4</v>
      </c>
      <c r="W19" s="32">
        <f t="shared" si="27"/>
        <v>0.66100603969485916</v>
      </c>
      <c r="X19" s="31"/>
      <c r="Y19" s="5">
        <f t="shared" si="28"/>
        <v>0</v>
      </c>
      <c r="Z19" s="5">
        <f t="shared" si="29"/>
        <v>4.1922980007454358</v>
      </c>
      <c r="AA19" s="5">
        <f t="shared" si="30"/>
        <v>0</v>
      </c>
      <c r="AB19" s="5">
        <f t="shared" si="31"/>
        <v>3.9807700627939533</v>
      </c>
      <c r="AC19" s="32"/>
      <c r="AD19" s="5">
        <f t="shared" si="32"/>
        <v>12676.874075034955</v>
      </c>
      <c r="AE19" s="5">
        <f t="shared" si="33"/>
        <v>-126.76874075034955</v>
      </c>
      <c r="AF19" s="5">
        <f t="shared" si="34"/>
        <v>-1394.4561482538452</v>
      </c>
      <c r="AG19" s="5">
        <f t="shared" si="35"/>
        <v>-20730.394366247245</v>
      </c>
      <c r="AH19" s="5">
        <f t="shared" si="36"/>
        <v>-9574.7451802164833</v>
      </c>
      <c r="AI19" s="42">
        <f t="shared" si="37"/>
        <v>0</v>
      </c>
      <c r="AJ19" s="42">
        <f t="shared" si="38"/>
        <v>1231.5765977271931</v>
      </c>
      <c r="AK19" s="42">
        <f t="shared" si="39"/>
        <v>-8343.1685824892902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 t="s">
        <v>55</v>
      </c>
      <c r="D20" s="1"/>
      <c r="E20" s="1"/>
      <c r="F20" s="1"/>
      <c r="G20" s="1"/>
      <c r="H20" s="1"/>
      <c r="I20" s="2">
        <f t="shared" si="11"/>
        <v>16</v>
      </c>
      <c r="J20" s="11">
        <f t="shared" si="2"/>
        <v>19178.151656355505</v>
      </c>
      <c r="K20" s="11">
        <f t="shared" si="18"/>
        <v>191.78151656355504</v>
      </c>
      <c r="L20" s="24">
        <f t="shared" si="19"/>
        <v>2109.5966821991055</v>
      </c>
      <c r="M20" s="11">
        <f t="shared" si="0"/>
        <v>602229</v>
      </c>
      <c r="N20" s="28">
        <f t="shared" si="12"/>
        <v>0</v>
      </c>
      <c r="O20" s="35">
        <f t="shared" si="24"/>
        <v>0</v>
      </c>
      <c r="P20" s="35">
        <f t="shared" si="4"/>
        <v>6.0222899999999999</v>
      </c>
      <c r="Q20">
        <f t="shared" si="20"/>
        <v>80</v>
      </c>
      <c r="R20" s="45">
        <f>1000*VLOOKUP(Q20, '[1]Mortality (No Interventions) H'!$B$10:$O$129, 4)</f>
        <v>55.55265106072698</v>
      </c>
      <c r="S20" s="46">
        <f>VLOOKUP(I20, '[1]Lapse Rates'!$A$4:$F$24, 3)</f>
        <v>8.9731130000000002E-4</v>
      </c>
      <c r="T20" s="56">
        <f t="shared" si="25"/>
        <v>0.66100603969485916</v>
      </c>
      <c r="U20" s="33">
        <f t="shared" si="26"/>
        <v>3.6720637872201554E-2</v>
      </c>
      <c r="V20" s="39">
        <f t="shared" si="14"/>
        <v>5.9312818878644574E-4</v>
      </c>
      <c r="W20" s="32">
        <f t="shared" si="27"/>
        <v>0.62369227363387114</v>
      </c>
      <c r="X20" s="31"/>
      <c r="Y20" s="5">
        <f t="shared" si="28"/>
        <v>0</v>
      </c>
      <c r="Z20" s="5">
        <f t="shared" si="29"/>
        <v>3.9807700627939533</v>
      </c>
      <c r="AA20" s="5">
        <f t="shared" si="30"/>
        <v>0</v>
      </c>
      <c r="AB20" s="5">
        <f t="shared" si="31"/>
        <v>3.7560557425825256</v>
      </c>
      <c r="AC20" s="32"/>
      <c r="AD20" s="5">
        <f t="shared" si="32"/>
        <v>11961.265010647558</v>
      </c>
      <c r="AE20" s="5">
        <f t="shared" si="33"/>
        <v>-119.61265010647557</v>
      </c>
      <c r="AF20" s="5">
        <f t="shared" si="34"/>
        <v>-1315.7391511712312</v>
      </c>
      <c r="AG20" s="5">
        <f t="shared" si="35"/>
        <v>-22114.23302513807</v>
      </c>
      <c r="AH20" s="5">
        <f>SUM(AD20:AG20)</f>
        <v>-11588.31981576822</v>
      </c>
      <c r="AI20" s="42">
        <f t="shared" si="37"/>
        <v>0</v>
      </c>
      <c r="AJ20" s="42">
        <f t="shared" si="38"/>
        <v>1162.0566101122404</v>
      </c>
      <c r="AK20" s="42">
        <f t="shared" si="39"/>
        <v>-10426.26320565598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D21" s="1"/>
      <c r="E21" s="1"/>
      <c r="F21" s="1"/>
      <c r="G21" s="4"/>
      <c r="H21" s="4"/>
      <c r="I21" s="2">
        <f t="shared" si="11"/>
        <v>17</v>
      </c>
      <c r="J21" s="11">
        <f t="shared" si="2"/>
        <v>19178.151656355505</v>
      </c>
      <c r="K21" s="11">
        <f t="shared" si="18"/>
        <v>191.78151656355504</v>
      </c>
      <c r="L21" s="24">
        <f t="shared" si="19"/>
        <v>2109.5966821991055</v>
      </c>
      <c r="M21" s="11">
        <f t="shared" si="0"/>
        <v>602229</v>
      </c>
      <c r="N21" s="28">
        <f t="shared" si="12"/>
        <v>0</v>
      </c>
      <c r="O21" s="35">
        <f t="shared" si="24"/>
        <v>0</v>
      </c>
      <c r="P21" s="35">
        <f t="shared" si="4"/>
        <v>6.0222899999999999</v>
      </c>
      <c r="Q21">
        <f t="shared" si="20"/>
        <v>81</v>
      </c>
      <c r="R21" s="45">
        <f>1000*VLOOKUP(Q21, '[1]Mortality (No Interventions) H'!$B$10:$O$129, 4)</f>
        <v>62.269827883482627</v>
      </c>
      <c r="S21" s="46">
        <f>VLOOKUP(I21, '[1]Lapse Rates'!$A$4:$F$24, 3)</f>
        <v>7.4594940000000001E-4</v>
      </c>
      <c r="T21" s="56">
        <f t="shared" si="25"/>
        <v>0.62369227363387114</v>
      </c>
      <c r="U21" s="33">
        <f t="shared" si="26"/>
        <v>3.8837210531439105E-2</v>
      </c>
      <c r="V21" s="39">
        <f t="shared" si="14"/>
        <v>4.65242877301822E-4</v>
      </c>
      <c r="W21" s="32">
        <f t="shared" si="27"/>
        <v>0.5843898202251302</v>
      </c>
      <c r="X21" s="31"/>
      <c r="Y21" s="5">
        <f t="shared" si="28"/>
        <v>0</v>
      </c>
      <c r="Z21" s="5">
        <f t="shared" si="29"/>
        <v>3.7560557425825256</v>
      </c>
      <c r="AA21" s="5">
        <f t="shared" si="30"/>
        <v>0</v>
      </c>
      <c r="AB21" s="5">
        <f t="shared" si="31"/>
        <v>3.5193649704435992</v>
      </c>
      <c r="AC21" s="32"/>
      <c r="AD21" s="5">
        <f t="shared" si="32"/>
        <v>11207.516598707876</v>
      </c>
      <c r="AE21" s="5">
        <f t="shared" si="33"/>
        <v>-112.07516598707876</v>
      </c>
      <c r="AF21" s="5">
        <f t="shared" si="34"/>
        <v>-1232.8268258578664</v>
      </c>
      <c r="AG21" s="5">
        <f t="shared" si="35"/>
        <v>-23388.894461138039</v>
      </c>
      <c r="AH21" s="5">
        <f t="shared" si="36"/>
        <v>-13526.279854275108</v>
      </c>
      <c r="AI21" s="42">
        <f t="shared" si="37"/>
        <v>0</v>
      </c>
      <c r="AJ21" s="42">
        <f t="shared" si="38"/>
        <v>1088.8312736182577</v>
      </c>
      <c r="AK21" s="42">
        <f t="shared" si="39"/>
        <v>-12437.44858065685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B22" s="2"/>
      <c r="C22" s="8"/>
      <c r="F22" s="2"/>
      <c r="G22" s="8"/>
      <c r="I22" s="2">
        <f t="shared" si="11"/>
        <v>18</v>
      </c>
      <c r="J22" s="11">
        <f t="shared" si="2"/>
        <v>19178.151656355505</v>
      </c>
      <c r="K22" s="11">
        <f t="shared" si="18"/>
        <v>191.78151656355504</v>
      </c>
      <c r="L22" s="24">
        <f t="shared" si="19"/>
        <v>2109.5966821991055</v>
      </c>
      <c r="M22" s="11">
        <f t="shared" si="0"/>
        <v>602229</v>
      </c>
      <c r="N22" s="28">
        <f t="shared" si="12"/>
        <v>0</v>
      </c>
      <c r="O22" s="35">
        <f t="shared" si="24"/>
        <v>0</v>
      </c>
      <c r="P22" s="35">
        <f t="shared" si="4"/>
        <v>6.0222899999999999</v>
      </c>
      <c r="Q22">
        <f t="shared" si="20"/>
        <v>82</v>
      </c>
      <c r="R22" s="45">
        <f>1000*VLOOKUP(Q22, '[1]Mortality (No Interventions) H'!$B$10:$O$129, 4)</f>
        <v>69.83397138081888</v>
      </c>
      <c r="S22" s="46">
        <f>VLOOKUP(I22, '[1]Lapse Rates'!$A$4:$F$24, 3)</f>
        <v>5.9837330000000002E-4</v>
      </c>
      <c r="T22" s="56">
        <f t="shared" si="25"/>
        <v>0.5843898202251302</v>
      </c>
      <c r="U22" s="33">
        <f t="shared" si="26"/>
        <v>4.0810261980843636E-2</v>
      </c>
      <c r="V22" s="39">
        <f t="shared" si="14"/>
        <v>3.4968326521451793E-4</v>
      </c>
      <c r="W22" s="32">
        <f t="shared" si="27"/>
        <v>0.54322987497907205</v>
      </c>
      <c r="X22" s="31"/>
      <c r="Y22" s="5">
        <f t="shared" si="28"/>
        <v>0</v>
      </c>
      <c r="Z22" s="5">
        <f t="shared" si="29"/>
        <v>3.5193649704435992</v>
      </c>
      <c r="AA22" s="5">
        <f t="shared" si="30"/>
        <v>0</v>
      </c>
      <c r="AB22" s="5">
        <f t="shared" si="31"/>
        <v>3.2714878437877157</v>
      </c>
      <c r="AC22" s="32"/>
      <c r="AD22" s="5">
        <f t="shared" si="32"/>
        <v>10418.144926611685</v>
      </c>
      <c r="AE22" s="5">
        <f t="shared" si="33"/>
        <v>-104.18144926611684</v>
      </c>
      <c r="AF22" s="5">
        <f t="shared" si="34"/>
        <v>-1145.9959419272852</v>
      </c>
      <c r="AG22" s="5">
        <f t="shared" si="35"/>
        <v>-24577.123262461482</v>
      </c>
      <c r="AH22" s="5">
        <f t="shared" si="36"/>
        <v>-15409.155727043199</v>
      </c>
      <c r="AI22" s="42">
        <f t="shared" si="37"/>
        <v>0</v>
      </c>
      <c r="AJ22" s="42">
        <f t="shared" si="38"/>
        <v>1012.1450668312009</v>
      </c>
      <c r="AK22" s="42">
        <f t="shared" si="39"/>
        <v>-14397.010660211998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B23" s="2"/>
      <c r="C23" s="8"/>
      <c r="F23" s="2"/>
      <c r="G23" s="8"/>
      <c r="I23" s="2">
        <f t="shared" si="11"/>
        <v>19</v>
      </c>
      <c r="J23" s="11">
        <f t="shared" si="2"/>
        <v>19178.151656355505</v>
      </c>
      <c r="K23" s="11">
        <f t="shared" si="18"/>
        <v>191.78151656355504</v>
      </c>
      <c r="L23" s="24">
        <f t="shared" si="19"/>
        <v>2109.5966821991055</v>
      </c>
      <c r="M23" s="11">
        <f t="shared" si="0"/>
        <v>602229</v>
      </c>
      <c r="N23" s="28">
        <f t="shared" si="12"/>
        <v>0</v>
      </c>
      <c r="O23" s="35">
        <f t="shared" si="24"/>
        <v>0</v>
      </c>
      <c r="P23" s="35">
        <f t="shared" si="4"/>
        <v>6.0222899999999999</v>
      </c>
      <c r="Q23">
        <f t="shared" si="20"/>
        <v>83</v>
      </c>
      <c r="R23" s="45">
        <f>1000*VLOOKUP(Q23, '[1]Mortality (No Interventions) H'!$B$10:$O$129, 4)</f>
        <v>78.34146600838335</v>
      </c>
      <c r="S23" s="46">
        <f>VLOOKUP(I23, '[1]Lapse Rates'!$A$4:$F$24, 3)</f>
        <v>4.66450453E-2</v>
      </c>
      <c r="T23" s="56">
        <f t="shared" si="25"/>
        <v>0.54322987497907205</v>
      </c>
      <c r="U23" s="33">
        <f t="shared" si="26"/>
        <v>4.2557424785411309E-2</v>
      </c>
      <c r="V23" s="39">
        <f t="shared" si="14"/>
        <v>2.5338982126712151E-2</v>
      </c>
      <c r="W23" s="32">
        <f t="shared" si="27"/>
        <v>0.47533346806694859</v>
      </c>
      <c r="X23" s="31"/>
      <c r="Y23" s="5">
        <f t="shared" si="28"/>
        <v>0</v>
      </c>
      <c r="Z23" s="5">
        <f t="shared" si="29"/>
        <v>3.2714878437877157</v>
      </c>
      <c r="AA23" s="5">
        <f t="shared" si="30"/>
        <v>0</v>
      </c>
      <c r="AB23" s="5">
        <f t="shared" si="31"/>
        <v>2.8625959914049037</v>
      </c>
      <c r="AC23" s="32"/>
      <c r="AD23" s="5">
        <f t="shared" si="32"/>
        <v>9116.0173379293574</v>
      </c>
      <c r="AE23" s="5">
        <f t="shared" si="33"/>
        <v>-91.160173379293568</v>
      </c>
      <c r="AF23" s="5">
        <f t="shared" si="34"/>
        <v>-1002.7619071722293</v>
      </c>
      <c r="AG23" s="5">
        <f t="shared" si="35"/>
        <v>-25629.315371093468</v>
      </c>
      <c r="AH23" s="5">
        <f>SUM(AD23:AG23)</f>
        <v>-17607.220113715633</v>
      </c>
      <c r="AI23" s="42">
        <f t="shared" si="37"/>
        <v>0</v>
      </c>
      <c r="AJ23" s="42">
        <f t="shared" si="38"/>
        <v>885.65942079983677</v>
      </c>
      <c r="AK23" s="42">
        <f t="shared" si="39"/>
        <v>-16721.560692915798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48"/>
      <c r="B24" s="82"/>
      <c r="C24" s="8"/>
      <c r="F24" s="2"/>
      <c r="G24" s="8"/>
      <c r="I24" s="2">
        <f t="shared" si="11"/>
        <v>20</v>
      </c>
      <c r="J24" s="11">
        <f t="shared" si="2"/>
        <v>19178.151656355505</v>
      </c>
      <c r="K24" s="11">
        <f t="shared" si="18"/>
        <v>191.78151656355504</v>
      </c>
      <c r="L24" s="24">
        <f t="shared" si="19"/>
        <v>2109.5966821991055</v>
      </c>
      <c r="M24" s="11">
        <f t="shared" si="0"/>
        <v>602229</v>
      </c>
      <c r="N24" s="28">
        <f t="shared" si="12"/>
        <v>0</v>
      </c>
      <c r="O24" s="35">
        <f t="shared" si="24"/>
        <v>0</v>
      </c>
      <c r="P24" s="35">
        <f t="shared" si="4"/>
        <v>6.0222899999999999</v>
      </c>
      <c r="Q24">
        <f t="shared" si="20"/>
        <v>84</v>
      </c>
      <c r="R24" s="45">
        <f>1000*VLOOKUP(Q24, '[1]Mortality (No Interventions) H'!$B$10:$O$129, 4)</f>
        <v>87.944901825462566</v>
      </c>
      <c r="S24" s="46">
        <f>VLOOKUP(I24, '[1]Lapse Rates'!$A$4:$F$24, 3)</f>
        <v>0</v>
      </c>
      <c r="T24" s="56">
        <f t="shared" si="25"/>
        <v>0.47533346806694859</v>
      </c>
      <c r="U24" s="33">
        <f t="shared" si="26"/>
        <v>4.1803155183504435E-2</v>
      </c>
      <c r="V24" s="39">
        <f t="shared" si="14"/>
        <v>0</v>
      </c>
      <c r="W24" s="32">
        <f t="shared" si="27"/>
        <v>0.43353031288344418</v>
      </c>
      <c r="X24" s="31"/>
      <c r="Y24" s="5">
        <f t="shared" si="28"/>
        <v>0</v>
      </c>
      <c r="Z24" s="5">
        <f t="shared" si="29"/>
        <v>2.8625959914049037</v>
      </c>
      <c r="AA24" s="5">
        <f t="shared" si="30"/>
        <v>0</v>
      </c>
      <c r="AB24" s="5">
        <f t="shared" si="31"/>
        <v>2.6108452679748368</v>
      </c>
      <c r="AC24" s="32"/>
      <c r="AD24" s="5">
        <f t="shared" si="32"/>
        <v>8314.3100881059454</v>
      </c>
      <c r="AE24" s="5">
        <f t="shared" si="33"/>
        <v>-83.143100881059453</v>
      </c>
      <c r="AF24" s="5">
        <f t="shared" si="34"/>
        <v>-914.57410969165403</v>
      </c>
      <c r="AG24" s="5">
        <f t="shared" si="35"/>
        <v>-25175.072343006694</v>
      </c>
      <c r="AH24" s="5">
        <f t="shared" si="36"/>
        <v>-17858.479465473461</v>
      </c>
      <c r="AI24" s="42">
        <f t="shared" si="37"/>
        <v>0</v>
      </c>
      <c r="AJ24" s="42">
        <f t="shared" si="38"/>
        <v>807.75830211351808</v>
      </c>
      <c r="AK24" s="42">
        <f t="shared" si="39"/>
        <v>-17050.721163359944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48"/>
      <c r="B25" s="41"/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313658.31836370152</v>
      </c>
      <c r="AE27" s="21">
        <f t="shared" ref="AE27:AJ27" si="40">SUM(AE4:AE24)</f>
        <v>-10427.091048209402</v>
      </c>
      <c r="AF27" s="21">
        <f t="shared" si="40"/>
        <v>-32999.075474228994</v>
      </c>
      <c r="AG27" s="21">
        <f t="shared" si="40"/>
        <v>-307701.59030548966</v>
      </c>
      <c r="AH27" s="21">
        <f>SUM(AH4:AH24)</f>
        <v>-37469.438464226507</v>
      </c>
      <c r="AI27" s="21">
        <f t="shared" si="40"/>
        <v>0</v>
      </c>
      <c r="AJ27" s="21">
        <f t="shared" si="40"/>
        <v>28627.563574037613</v>
      </c>
      <c r="AK27" s="21">
        <f>SUM(AK4:AK24)</f>
        <v>-8841.8748901889157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159239.43844183485</v>
      </c>
      <c r="AE29" s="21">
        <f t="shared" ref="AE29:AK29" si="41">AE4+NPV($D$6,AE5:AE24)</f>
        <v>-8899.7842112036087</v>
      </c>
      <c r="AF29" s="21">
        <f t="shared" si="41"/>
        <v>-16198.700267165244</v>
      </c>
      <c r="AG29" s="21">
        <f t="shared" si="41"/>
        <v>-105752.73614957454</v>
      </c>
      <c r="AH29" s="21">
        <f>AH4+NPV($D$6,AH5:AH24)</f>
        <v>28388.217813891482</v>
      </c>
      <c r="AI29" s="21">
        <f t="shared" si="41"/>
        <v>0</v>
      </c>
      <c r="AJ29" s="21">
        <f t="shared" si="41"/>
        <v>13623.925355731704</v>
      </c>
      <c r="AK29" s="21">
        <f t="shared" si="41"/>
        <v>42012.143169623188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234514.3437035651</v>
      </c>
      <c r="AE31" s="21">
        <f t="shared" ref="AE31:AJ31" si="42">AE4+NPV($D$7,AE5:AE24)</f>
        <v>-9642.2927477680532</v>
      </c>
      <c r="AF31" s="21">
        <f t="shared" si="42"/>
        <v>-24366.29416937413</v>
      </c>
      <c r="AG31" s="21">
        <f t="shared" si="42"/>
        <v>-197992.29365420897</v>
      </c>
      <c r="AH31" s="21">
        <f t="shared" si="42"/>
        <v>2513.4631322138857</v>
      </c>
      <c r="AI31" s="21">
        <f t="shared" si="42"/>
        <v>0</v>
      </c>
      <c r="AJ31" s="21">
        <f t="shared" si="42"/>
        <v>20937.971729885816</v>
      </c>
      <c r="AK31" s="21">
        <f>AK4+NPV($D$7,AK5:AK24)</f>
        <v>23451.434862099719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19896.725286464574</v>
      </c>
    </row>
    <row r="37" spans="1:39" x14ac:dyDescent="0.15">
      <c r="G37" s="49" t="s">
        <v>57</v>
      </c>
      <c r="I37" s="1">
        <v>0</v>
      </c>
      <c r="J37" s="11">
        <f>H$36</f>
        <v>19896.725286464574</v>
      </c>
      <c r="K37" s="11">
        <f>J37*$C$10</f>
        <v>7958.6901145858301</v>
      </c>
      <c r="L37" s="24">
        <f>$C$46</f>
        <v>2785.5415401050409</v>
      </c>
      <c r="M37" s="11">
        <f t="shared" ref="M37:M57" si="43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>O37*W37</f>
        <v>0</v>
      </c>
      <c r="AB37" s="5">
        <f>P37*W37</f>
        <v>6.0222899999999999</v>
      </c>
      <c r="AC37" s="32"/>
      <c r="AD37" s="5">
        <f>$W37*J37</f>
        <v>19896.725286464574</v>
      </c>
      <c r="AE37" s="5">
        <f>-$W37*K37</f>
        <v>-7958.6901145858301</v>
      </c>
      <c r="AF37" s="5">
        <f>-$W37*L37</f>
        <v>-2785.5415401050409</v>
      </c>
      <c r="AG37" s="5"/>
      <c r="AH37" s="5">
        <f>SUM(AD37:AG37)</f>
        <v>9152.4936317737029</v>
      </c>
      <c r="AI37" s="42">
        <f>Y37-AA37</f>
        <v>0</v>
      </c>
      <c r="AJ37" s="42"/>
      <c r="AK37" s="42">
        <f>SUM(AH37:AJ37)</f>
        <v>9152.4936317737029</v>
      </c>
      <c r="AL37" s="6" t="s">
        <v>39</v>
      </c>
      <c r="AM37" s="36">
        <f>AK64</f>
        <v>24271.019785415763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44">H$36</f>
        <v>19896.725286464574</v>
      </c>
      <c r="K38" s="11"/>
      <c r="L38" s="24"/>
      <c r="M38" s="11">
        <f t="shared" si="43"/>
        <v>602229</v>
      </c>
      <c r="N38" s="28">
        <f>$N$37</f>
        <v>0</v>
      </c>
      <c r="O38" s="35">
        <f t="shared" ref="O38:O57" si="45">M38*N38/1000</f>
        <v>0</v>
      </c>
      <c r="P38" s="35">
        <f>$H$14*M38/1000</f>
        <v>6.0222899999999999</v>
      </c>
      <c r="Q38">
        <f>Q5</f>
        <v>65</v>
      </c>
      <c r="R38" s="84">
        <f>1000*VLOOKUP(Q38, '[1]Mortality (No Interventions) H'!$B$10:$O$129,7)</f>
        <v>11.750664674359756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1.1750664674359756E-2</v>
      </c>
      <c r="V38" s="39">
        <f>MIN(S38*T38,T38-U38)</f>
        <v>2.6703721500000001E-3</v>
      </c>
      <c r="W38" s="32">
        <f>T38-SUM(U38:V38)</f>
        <v>0.9855789631756402</v>
      </c>
      <c r="X38" s="32"/>
      <c r="Y38" s="5">
        <f>AA37</f>
        <v>0</v>
      </c>
      <c r="Z38" s="5">
        <f>AB37</f>
        <v>6.0222899999999999</v>
      </c>
      <c r="AA38" s="5">
        <f>O38*W38</f>
        <v>0</v>
      </c>
      <c r="AB38" s="5">
        <f t="shared" ref="AB38:AB57" si="46">P38*W38</f>
        <v>5.9354423341430262</v>
      </c>
      <c r="AC38" s="32"/>
      <c r="AD38" s="5">
        <f>$W38*J38</f>
        <v>19609.793878424298</v>
      </c>
      <c r="AE38" s="5">
        <f t="shared" ref="AE38:AE57" si="47">-$W38*K38</f>
        <v>0</v>
      </c>
      <c r="AF38" s="5">
        <f>-$W38*L38</f>
        <v>0</v>
      </c>
      <c r="AG38" s="5">
        <f t="shared" ref="AG38:AG43" si="48">-U38*M38</f>
        <v>-7076.591036175002</v>
      </c>
      <c r="AH38" s="5">
        <f t="shared" ref="AH38:AH46" si="49">SUM(AD38:AG38)</f>
        <v>12533.202842249295</v>
      </c>
      <c r="AI38" s="42">
        <f>-M38*$W37*(N38-N37)/1000</f>
        <v>0</v>
      </c>
      <c r="AJ38" s="42">
        <f>$D$6*SUM(Y38:Z38,AD38:AE38)</f>
        <v>1924.3115661224238</v>
      </c>
      <c r="AK38" s="42">
        <f>SUM(AH38:AJ38)</f>
        <v>14457.514408371719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50">I38+1</f>
        <v>2</v>
      </c>
      <c r="J39" s="11">
        <f t="shared" si="44"/>
        <v>19896.725286464574</v>
      </c>
      <c r="K39" s="11">
        <f t="shared" ref="K39:K57" si="51">J39*$C$11</f>
        <v>198.96725286464576</v>
      </c>
      <c r="L39" s="24">
        <f>$C$47</f>
        <v>2188.6397815111031</v>
      </c>
      <c r="M39" s="11">
        <f t="shared" si="43"/>
        <v>602229</v>
      </c>
      <c r="N39" s="28">
        <f t="shared" ref="N39:N57" si="52">$N$37</f>
        <v>0</v>
      </c>
      <c r="O39" s="35">
        <f t="shared" si="45"/>
        <v>0</v>
      </c>
      <c r="P39" s="35">
        <f>$H$14*M39/1000</f>
        <v>6.0222899999999999</v>
      </c>
      <c r="Q39">
        <f t="shared" ref="Q39:Q57" si="53">Q6</f>
        <v>66</v>
      </c>
      <c r="R39" s="45">
        <f>1000*VLOOKUP(Q39, '[1]Mortality (No Interventions) H'!$B$10:$O$129,7)</f>
        <v>12.90486640390594</v>
      </c>
      <c r="S39" s="46">
        <f>VLOOKUP(I39, '[1]Lapse Rates'!$A$4:$F$24, 4)</f>
        <v>2.4152155999999998E-3</v>
      </c>
      <c r="T39" s="33">
        <f>W38</f>
        <v>0.9855789631756402</v>
      </c>
      <c r="U39" s="33">
        <f>T39*R39/1000</f>
        <v>1.2718764850281769E-2</v>
      </c>
      <c r="V39" s="39">
        <f t="shared" ref="V39:V57" si="54">MIN(S39*T39,T39-U39)</f>
        <v>2.3803856868936314E-3</v>
      </c>
      <c r="W39" s="32">
        <f>T39-SUM(U39:V39)</f>
        <v>0.97047981263846483</v>
      </c>
      <c r="X39" s="32"/>
      <c r="Y39" s="5">
        <f>AA38</f>
        <v>0</v>
      </c>
      <c r="Z39" s="5">
        <f t="shared" ref="Z39:Z57" si="55">AB38</f>
        <v>5.9354423341430262</v>
      </c>
      <c r="AA39" s="5">
        <f>O39*W39</f>
        <v>0</v>
      </c>
      <c r="AB39" s="5">
        <f t="shared" si="46"/>
        <v>5.8445108708545002</v>
      </c>
      <c r="AC39" s="32"/>
      <c r="AD39" s="5">
        <f>$W39*J39</f>
        <v>19309.370228127147</v>
      </c>
      <c r="AE39" s="5">
        <f t="shared" si="47"/>
        <v>-193.09370228127148</v>
      </c>
      <c r="AF39" s="5">
        <f>-$W39*L39</f>
        <v>-2124.0307250939859</v>
      </c>
      <c r="AG39" s="5">
        <f t="shared" si="48"/>
        <v>-7659.6090370203392</v>
      </c>
      <c r="AH39" s="5">
        <f t="shared" si="49"/>
        <v>9332.6367637315489</v>
      </c>
      <c r="AI39" s="42">
        <f>-M39*($W38*N39-$W37*N38)/1000</f>
        <v>0</v>
      </c>
      <c r="AJ39" s="42">
        <f>$D$6*SUM(Y39:Z39,AD39:AE39)</f>
        <v>1875.88899407846</v>
      </c>
      <c r="AK39" s="42">
        <f>SUM(AH39:AJ39)</f>
        <v>11208.525757810008</v>
      </c>
      <c r="AL39" s="48" t="s">
        <v>43</v>
      </c>
      <c r="AM39" s="54">
        <f>AK64/AD64</f>
        <v>0.10000000826462969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50"/>
        <v>3</v>
      </c>
      <c r="J40" s="11">
        <f t="shared" si="44"/>
        <v>19896.725286464574</v>
      </c>
      <c r="K40" s="11">
        <f t="shared" si="51"/>
        <v>198.96725286464576</v>
      </c>
      <c r="L40" s="24">
        <f t="shared" ref="L40:L57" si="56">$C$47</f>
        <v>2188.6397815111031</v>
      </c>
      <c r="M40" s="11">
        <f t="shared" si="43"/>
        <v>602229</v>
      </c>
      <c r="N40" s="28">
        <f t="shared" si="52"/>
        <v>0</v>
      </c>
      <c r="O40" s="35">
        <f t="shared" si="45"/>
        <v>0</v>
      </c>
      <c r="P40" s="35">
        <f>$H$14*M40/1000</f>
        <v>6.0222899999999999</v>
      </c>
      <c r="Q40">
        <f t="shared" si="53"/>
        <v>67</v>
      </c>
      <c r="R40" s="45">
        <f>1000*VLOOKUP(Q40, '[1]Mortality (No Interventions) H'!$B$10:$O$129,7)</f>
        <v>14.137450912856519</v>
      </c>
      <c r="S40" s="46">
        <f>VLOOKUP(I40, '[1]Lapse Rates'!$A$4:$F$24, 4)</f>
        <v>2.3963082999999999E-3</v>
      </c>
      <c r="T40" s="33">
        <f>W39</f>
        <v>0.97047981263846483</v>
      </c>
      <c r="U40" s="33">
        <f t="shared" ref="U40:U57" si="57">T40*R40/1000</f>
        <v>1.3720110713094489E-2</v>
      </c>
      <c r="V40" s="39">
        <f t="shared" si="54"/>
        <v>2.3255688300079982E-3</v>
      </c>
      <c r="W40" s="32">
        <f t="shared" ref="W40:W57" si="58">T40-SUM(U40:V40)</f>
        <v>0.95443413309536229</v>
      </c>
      <c r="X40" s="32"/>
      <c r="Y40" s="5">
        <f>AA39</f>
        <v>0</v>
      </c>
      <c r="Z40" s="5">
        <f t="shared" si="55"/>
        <v>5.8445108708545002</v>
      </c>
      <c r="AA40" s="5">
        <f t="shared" ref="AA40:AA57" si="59">O40*W40</f>
        <v>0</v>
      </c>
      <c r="AB40" s="5">
        <f t="shared" si="46"/>
        <v>5.7478791353988692</v>
      </c>
      <c r="AC40" s="32"/>
      <c r="AD40" s="5">
        <f>$W40*J40</f>
        <v>18990.113750223391</v>
      </c>
      <c r="AE40" s="5">
        <f t="shared" si="47"/>
        <v>-189.90113750223392</v>
      </c>
      <c r="AF40" s="5">
        <f>-$W40*L40</f>
        <v>-2088.9125125245728</v>
      </c>
      <c r="AG40" s="5">
        <f t="shared" si="48"/>
        <v>-8262.6485546361801</v>
      </c>
      <c r="AH40" s="5">
        <f t="shared" si="49"/>
        <v>8448.6515455604022</v>
      </c>
      <c r="AI40" s="42">
        <f>-M40*($W39*N40-$W38*N39)/1000</f>
        <v>0</v>
      </c>
      <c r="AJ40" s="42">
        <f>$D$6*SUM(Y40:Z40,AD40:AE40)</f>
        <v>1844.8742038243763</v>
      </c>
      <c r="AK40" s="42">
        <f t="shared" ref="AK40:AK47" si="60">SUM(AH40:AJ40)</f>
        <v>10293.525749384778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50"/>
        <v>4</v>
      </c>
      <c r="J41" s="11">
        <f t="shared" si="44"/>
        <v>19896.725286464574</v>
      </c>
      <c r="K41" s="11">
        <f t="shared" si="51"/>
        <v>198.96725286464576</v>
      </c>
      <c r="L41" s="24">
        <f t="shared" si="56"/>
        <v>2188.6397815111031</v>
      </c>
      <c r="M41" s="11">
        <f t="shared" si="43"/>
        <v>602229</v>
      </c>
      <c r="N41" s="28">
        <f t="shared" si="52"/>
        <v>0</v>
      </c>
      <c r="O41" s="35">
        <f t="shared" si="45"/>
        <v>0</v>
      </c>
      <c r="P41" s="35">
        <f t="shared" ref="P41:P57" si="61">$H$14*M41/1000</f>
        <v>6.0222899999999999</v>
      </c>
      <c r="Q41">
        <f t="shared" si="53"/>
        <v>68</v>
      </c>
      <c r="R41" s="45">
        <f>1000*VLOOKUP(Q41, '[1]Mortality (No Interventions) H'!$B$10:$O$129,7)</f>
        <v>15.448637636367845</v>
      </c>
      <c r="S41" s="46">
        <f>VLOOKUP(I41, '[1]Lapse Rates'!$A$4:$F$24, 4)</f>
        <v>2.1941491999999999E-3</v>
      </c>
      <c r="T41" s="33">
        <f>W40</f>
        <v>0.95443413309536229</v>
      </c>
      <c r="U41" s="33">
        <f t="shared" si="57"/>
        <v>1.4744707069971131E-2</v>
      </c>
      <c r="V41" s="39">
        <f t="shared" si="54"/>
        <v>2.0941708895838825E-3</v>
      </c>
      <c r="W41" s="32">
        <f t="shared" si="58"/>
        <v>0.93759525513580733</v>
      </c>
      <c r="X41" s="32"/>
      <c r="Y41" s="5">
        <f>AA40</f>
        <v>0</v>
      </c>
      <c r="Z41" s="5">
        <f t="shared" si="55"/>
        <v>5.7478791353988692</v>
      </c>
      <c r="AA41" s="5">
        <f t="shared" si="59"/>
        <v>0</v>
      </c>
      <c r="AB41" s="5">
        <f t="shared" si="46"/>
        <v>5.6464705290518209</v>
      </c>
      <c r="AC41" s="32"/>
      <c r="AD41" s="5">
        <f>$W41*J41</f>
        <v>18655.075221329822</v>
      </c>
      <c r="AE41" s="5">
        <f t="shared" si="47"/>
        <v>-186.55075221329824</v>
      </c>
      <c r="AF41" s="5">
        <f t="shared" ref="AF41:AF57" si="62">-$W41*L41</f>
        <v>-2052.0582743462805</v>
      </c>
      <c r="AG41" s="5">
        <f t="shared" si="48"/>
        <v>-8879.6901940416446</v>
      </c>
      <c r="AH41" s="5">
        <f t="shared" si="49"/>
        <v>7536.7760007285997</v>
      </c>
      <c r="AI41" s="42">
        <f t="shared" ref="AI41:AI57" si="63">-M41*($W40*N41-$W39*N40)/1000</f>
        <v>0</v>
      </c>
      <c r="AJ41" s="42">
        <f>$D$6*SUM(Y41:Z41,AD41:AE41)</f>
        <v>1812.326117363514</v>
      </c>
      <c r="AK41" s="42">
        <f t="shared" si="60"/>
        <v>9349.1021180921143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50"/>
        <v>5</v>
      </c>
      <c r="J42" s="11">
        <f t="shared" si="44"/>
        <v>19896.725286464574</v>
      </c>
      <c r="K42" s="11">
        <f t="shared" si="51"/>
        <v>198.96725286464576</v>
      </c>
      <c r="L42" s="24">
        <f t="shared" si="56"/>
        <v>2188.6397815111031</v>
      </c>
      <c r="M42" s="11">
        <f t="shared" si="43"/>
        <v>602229</v>
      </c>
      <c r="N42" s="28">
        <f t="shared" si="52"/>
        <v>0</v>
      </c>
      <c r="O42" s="35">
        <f t="shared" si="45"/>
        <v>0</v>
      </c>
      <c r="P42" s="35">
        <f t="shared" si="61"/>
        <v>6.0222899999999999</v>
      </c>
      <c r="Q42">
        <f t="shared" si="53"/>
        <v>69</v>
      </c>
      <c r="R42" s="45">
        <f>1000*VLOOKUP(Q42, '[1]Mortality (No Interventions) H'!$B$10:$O$129,7)</f>
        <v>16.924482137769267</v>
      </c>
      <c r="S42" s="46">
        <f>VLOOKUP(I42, '[1]Lapse Rates'!$A$4:$F$24, 4)</f>
        <v>1.9313649E-3</v>
      </c>
      <c r="T42" s="33">
        <f>W41</f>
        <v>0.93759525513580733</v>
      </c>
      <c r="U42" s="33">
        <f t="shared" si="57"/>
        <v>1.5868314148003191E-2</v>
      </c>
      <c r="V42" s="39">
        <f t="shared" si="54"/>
        <v>1.8108385661758429E-3</v>
      </c>
      <c r="W42" s="32">
        <f t="shared" si="58"/>
        <v>0.91991610242162825</v>
      </c>
      <c r="X42" s="32"/>
      <c r="Y42" s="5">
        <f t="shared" ref="Y42:Y57" si="64">AA41</f>
        <v>0</v>
      </c>
      <c r="Z42" s="5">
        <f t="shared" si="55"/>
        <v>5.6464705290518209</v>
      </c>
      <c r="AA42" s="5">
        <f t="shared" si="59"/>
        <v>0</v>
      </c>
      <c r="AB42" s="5">
        <f t="shared" si="46"/>
        <v>5.5400015444527471</v>
      </c>
      <c r="AC42" s="32"/>
      <c r="AD42" s="5">
        <f t="shared" ref="AD42:AD57" si="65">$W42*J42</f>
        <v>18303.317976478345</v>
      </c>
      <c r="AE42" s="5">
        <f t="shared" si="47"/>
        <v>-183.03317976478348</v>
      </c>
      <c r="AF42" s="5">
        <f t="shared" si="62"/>
        <v>-2013.3649774126179</v>
      </c>
      <c r="AG42" s="5">
        <f t="shared" si="48"/>
        <v>-9556.3589610378131</v>
      </c>
      <c r="AH42" s="5">
        <f t="shared" si="49"/>
        <v>6550.5608582631303</v>
      </c>
      <c r="AI42" s="42">
        <f t="shared" si="63"/>
        <v>0</v>
      </c>
      <c r="AJ42" s="42">
        <f t="shared" ref="AJ42:AJ57" si="66">$D$6*SUM(Y42:Z42,AD42:AE42)</f>
        <v>1778.1538573165005</v>
      </c>
      <c r="AK42" s="42">
        <f t="shared" si="60"/>
        <v>8328.7147155796301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50"/>
        <v>6</v>
      </c>
      <c r="J43" s="11">
        <f t="shared" si="44"/>
        <v>19896.725286464574</v>
      </c>
      <c r="K43" s="11">
        <f t="shared" si="51"/>
        <v>198.96725286464576</v>
      </c>
      <c r="L43" s="24">
        <f t="shared" si="56"/>
        <v>2188.6397815111031</v>
      </c>
      <c r="M43" s="11">
        <f t="shared" si="43"/>
        <v>602229</v>
      </c>
      <c r="N43" s="28">
        <f t="shared" si="52"/>
        <v>0</v>
      </c>
      <c r="O43" s="35">
        <f t="shared" si="45"/>
        <v>0</v>
      </c>
      <c r="P43" s="35">
        <f t="shared" si="61"/>
        <v>6.0222899999999999</v>
      </c>
      <c r="Q43">
        <f t="shared" si="53"/>
        <v>70</v>
      </c>
      <c r="R43" s="45">
        <f>1000*VLOOKUP(Q43, '[1]Mortality (No Interventions) H'!$B$10:$O$129,7)</f>
        <v>18.588305036856564</v>
      </c>
      <c r="S43" s="46">
        <f>VLOOKUP(I43, '[1]Lapse Rates'!$A$4:$F$24, 4)</f>
        <v>1.9726812000000001E-3</v>
      </c>
      <c r="T43" s="33">
        <f t="shared" ref="T43:T57" si="67">W42</f>
        <v>0.91991610242162825</v>
      </c>
      <c r="U43" s="33">
        <f t="shared" si="57"/>
        <v>1.7099681120129412E-2</v>
      </c>
      <c r="V43" s="39">
        <f t="shared" si="54"/>
        <v>1.8147012008244206E-3</v>
      </c>
      <c r="W43" s="32">
        <f t="shared" si="58"/>
        <v>0.90100172010067436</v>
      </c>
      <c r="X43" s="32"/>
      <c r="Y43" s="5">
        <f t="shared" si="64"/>
        <v>0</v>
      </c>
      <c r="Z43" s="5">
        <f t="shared" si="55"/>
        <v>5.5400015444527471</v>
      </c>
      <c r="AA43" s="5">
        <f t="shared" si="59"/>
        <v>0</v>
      </c>
      <c r="AB43" s="5">
        <f t="shared" si="46"/>
        <v>5.4260936489450904</v>
      </c>
      <c r="AC43" s="32"/>
      <c r="AD43" s="5">
        <f t="shared" si="65"/>
        <v>17926.983707475163</v>
      </c>
      <c r="AE43" s="5">
        <f t="shared" si="47"/>
        <v>-179.26983707475165</v>
      </c>
      <c r="AF43" s="5">
        <f t="shared" si="62"/>
        <v>-1971.9682078222681</v>
      </c>
      <c r="AG43" s="5">
        <f t="shared" si="48"/>
        <v>-10297.923861294415</v>
      </c>
      <c r="AH43" s="5">
        <f t="shared" si="49"/>
        <v>5477.821801283726</v>
      </c>
      <c r="AI43" s="42">
        <f t="shared" si="63"/>
        <v>0</v>
      </c>
      <c r="AJ43" s="42">
        <f t="shared" si="66"/>
        <v>1741.5942048377913</v>
      </c>
      <c r="AK43" s="42">
        <f t="shared" si="60"/>
        <v>7219.4160061215171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50"/>
        <v>7</v>
      </c>
      <c r="J44" s="11">
        <f t="shared" si="44"/>
        <v>19896.725286464574</v>
      </c>
      <c r="K44" s="11">
        <f t="shared" si="51"/>
        <v>198.96725286464576</v>
      </c>
      <c r="L44" s="24">
        <f t="shared" si="56"/>
        <v>2188.6397815111031</v>
      </c>
      <c r="M44" s="11">
        <f t="shared" si="43"/>
        <v>602229</v>
      </c>
      <c r="N44" s="28">
        <f t="shared" si="52"/>
        <v>0</v>
      </c>
      <c r="O44" s="35">
        <f t="shared" si="45"/>
        <v>0</v>
      </c>
      <c r="P44" s="35">
        <f t="shared" si="61"/>
        <v>6.0222899999999999</v>
      </c>
      <c r="Q44">
        <f t="shared" si="53"/>
        <v>71</v>
      </c>
      <c r="R44" s="45">
        <f>1000*VLOOKUP(Q44, '[1]Mortality (No Interventions) H'!$B$10:$O$129,7)</f>
        <v>20.493925223653292</v>
      </c>
      <c r="S44" s="46">
        <f>VLOOKUP(I44, '[1]Lapse Rates'!$A$4:$F$24, 4)</f>
        <v>1.7228968999999999E-3</v>
      </c>
      <c r="T44" s="33">
        <f t="shared" si="67"/>
        <v>0.90100172010067436</v>
      </c>
      <c r="U44" s="33">
        <f t="shared" si="57"/>
        <v>1.8465061878126215E-2</v>
      </c>
      <c r="V44" s="39">
        <f t="shared" si="54"/>
        <v>1.5523330704561194E-3</v>
      </c>
      <c r="W44" s="32">
        <f t="shared" si="58"/>
        <v>0.88098432515209202</v>
      </c>
      <c r="X44" s="32"/>
      <c r="Y44" s="5">
        <f t="shared" si="64"/>
        <v>0</v>
      </c>
      <c r="Z44" s="5">
        <f t="shared" si="55"/>
        <v>5.4260936489450904</v>
      </c>
      <c r="AA44" s="5">
        <f t="shared" si="59"/>
        <v>0</v>
      </c>
      <c r="AB44" s="5">
        <f t="shared" si="46"/>
        <v>5.3055430915201924</v>
      </c>
      <c r="AC44" s="32"/>
      <c r="AD44" s="5">
        <f t="shared" si="65"/>
        <v>17528.703099232556</v>
      </c>
      <c r="AE44" s="5">
        <f t="shared" si="47"/>
        <v>-175.28703099232558</v>
      </c>
      <c r="AF44" s="5">
        <f t="shared" si="62"/>
        <v>-1928.1573409155812</v>
      </c>
      <c r="AG44" s="5">
        <f t="shared" ref="AG44:AG57" si="68">-U44*M44</f>
        <v>-11120.195749802073</v>
      </c>
      <c r="AH44" s="5">
        <f t="shared" si="49"/>
        <v>4305.0629775225752</v>
      </c>
      <c r="AI44" s="42">
        <f t="shared" si="63"/>
        <v>0</v>
      </c>
      <c r="AJ44" s="42">
        <f t="shared" si="66"/>
        <v>1702.9024160813281</v>
      </c>
      <c r="AK44" s="42">
        <f t="shared" si="60"/>
        <v>6007.9653936039031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50"/>
        <v>8</v>
      </c>
      <c r="J45" s="11">
        <f t="shared" si="44"/>
        <v>19896.725286464574</v>
      </c>
      <c r="K45" s="11">
        <f t="shared" si="51"/>
        <v>198.96725286464576</v>
      </c>
      <c r="L45" s="24">
        <f t="shared" si="56"/>
        <v>2188.6397815111031</v>
      </c>
      <c r="M45" s="11">
        <f t="shared" si="43"/>
        <v>602229</v>
      </c>
      <c r="N45" s="28">
        <f t="shared" si="52"/>
        <v>0</v>
      </c>
      <c r="O45" s="35">
        <f t="shared" si="45"/>
        <v>0</v>
      </c>
      <c r="P45" s="35">
        <f t="shared" si="61"/>
        <v>6.0222899999999999</v>
      </c>
      <c r="Q45">
        <f t="shared" si="53"/>
        <v>72</v>
      </c>
      <c r="R45" s="45">
        <f>1000*VLOOKUP(Q45, '[1]Mortality (No Interventions) H'!$B$10:$O$129,7)</f>
        <v>22.691399790049218</v>
      </c>
      <c r="S45" s="46">
        <f>VLOOKUP(I45, '[1]Lapse Rates'!$A$4:$F$24, 4)</f>
        <v>1.5750323E-3</v>
      </c>
      <c r="T45" s="33">
        <f t="shared" si="67"/>
        <v>0.88098432515209202</v>
      </c>
      <c r="U45" s="33">
        <f t="shared" si="57"/>
        <v>1.9990767530792833E-2</v>
      </c>
      <c r="V45" s="39">
        <f t="shared" si="54"/>
        <v>1.3875787679082474E-3</v>
      </c>
      <c r="W45" s="32">
        <f t="shared" si="58"/>
        <v>0.85960597885339096</v>
      </c>
      <c r="X45" s="32"/>
      <c r="Y45" s="5">
        <f t="shared" si="64"/>
        <v>0</v>
      </c>
      <c r="Z45" s="5">
        <f t="shared" si="55"/>
        <v>5.3055430915201924</v>
      </c>
      <c r="AA45" s="5">
        <f t="shared" si="59"/>
        <v>0</v>
      </c>
      <c r="AB45" s="5">
        <f t="shared" si="46"/>
        <v>5.1767964903889876</v>
      </c>
      <c r="AC45" s="32"/>
      <c r="AD45" s="5">
        <f t="shared" si="65"/>
        <v>17103.344015848397</v>
      </c>
      <c r="AE45" s="5">
        <f t="shared" si="47"/>
        <v>-171.03344015848398</v>
      </c>
      <c r="AF45" s="5">
        <f t="shared" si="62"/>
        <v>-1881.3678417433237</v>
      </c>
      <c r="AG45" s="5">
        <f t="shared" si="68"/>
        <v>-12039.019939301837</v>
      </c>
      <c r="AH45" s="5">
        <f t="shared" si="49"/>
        <v>3011.9227946447518</v>
      </c>
      <c r="AI45" s="42">
        <f t="shared" si="63"/>
        <v>0</v>
      </c>
      <c r="AJ45" s="42">
        <f t="shared" si="66"/>
        <v>1661.5801412524586</v>
      </c>
      <c r="AK45" s="42">
        <f t="shared" si="60"/>
        <v>4673.5029358972106</v>
      </c>
    </row>
    <row r="46" spans="1:39" ht="15" x14ac:dyDescent="0.2">
      <c r="A46" s="12"/>
      <c r="B46" s="13">
        <v>1</v>
      </c>
      <c r="C46" s="10">
        <f>$H$36*0.14</f>
        <v>2785.5415401050409</v>
      </c>
      <c r="D46" s="1"/>
      <c r="E46" s="81" t="s">
        <v>51</v>
      </c>
      <c r="F46" s="13"/>
      <c r="G46" s="8"/>
      <c r="I46" s="2">
        <f t="shared" si="50"/>
        <v>9</v>
      </c>
      <c r="J46" s="11">
        <f t="shared" si="44"/>
        <v>19896.725286464574</v>
      </c>
      <c r="K46" s="11">
        <f t="shared" si="51"/>
        <v>198.96725286464576</v>
      </c>
      <c r="L46" s="24">
        <f t="shared" si="56"/>
        <v>2188.6397815111031</v>
      </c>
      <c r="M46" s="11">
        <f t="shared" si="43"/>
        <v>602229</v>
      </c>
      <c r="N46" s="28">
        <f t="shared" si="52"/>
        <v>0</v>
      </c>
      <c r="O46" s="35">
        <f t="shared" si="45"/>
        <v>0</v>
      </c>
      <c r="P46" s="35">
        <f t="shared" si="61"/>
        <v>6.0222899999999999</v>
      </c>
      <c r="Q46">
        <f t="shared" si="53"/>
        <v>73</v>
      </c>
      <c r="R46" s="45">
        <f>1000*VLOOKUP(Q46, '[1]Mortality (No Interventions) H'!$B$10:$O$129,7)</f>
        <v>25.226401781314387</v>
      </c>
      <c r="S46" s="46">
        <f>VLOOKUP(I46, '[1]Lapse Rates'!$A$4:$F$24, 4)</f>
        <v>1.4424080000000001E-3</v>
      </c>
      <c r="T46" s="33">
        <f t="shared" si="67"/>
        <v>0.85960597885339096</v>
      </c>
      <c r="U46" s="33">
        <f t="shared" si="57"/>
        <v>2.1684765796175679E-2</v>
      </c>
      <c r="V46" s="39">
        <f t="shared" si="54"/>
        <v>1.2399025407459621E-3</v>
      </c>
      <c r="W46" s="32">
        <f t="shared" si="58"/>
        <v>0.83668131051646932</v>
      </c>
      <c r="X46" s="32"/>
      <c r="Y46" s="5">
        <f t="shared" si="64"/>
        <v>0</v>
      </c>
      <c r="Z46" s="5">
        <f t="shared" si="55"/>
        <v>5.1767964903889876</v>
      </c>
      <c r="AA46" s="5">
        <f t="shared" si="59"/>
        <v>0</v>
      </c>
      <c r="AB46" s="5">
        <f t="shared" si="46"/>
        <v>5.0387374895102282</v>
      </c>
      <c r="AC46" s="32"/>
      <c r="AD46" s="5">
        <f t="shared" si="65"/>
        <v>16647.218187665352</v>
      </c>
      <c r="AE46" s="5">
        <f t="shared" si="47"/>
        <v>-166.47218187665354</v>
      </c>
      <c r="AF46" s="5">
        <f t="shared" si="62"/>
        <v>-1831.1940006431889</v>
      </c>
      <c r="AG46" s="5">
        <f t="shared" si="68"/>
        <v>-13059.194820665083</v>
      </c>
      <c r="AH46" s="5">
        <f t="shared" si="49"/>
        <v>1590.3571844804283</v>
      </c>
      <c r="AI46" s="42">
        <f t="shared" si="63"/>
        <v>0</v>
      </c>
      <c r="AJ46" s="42">
        <f t="shared" si="66"/>
        <v>1617.2690269035786</v>
      </c>
      <c r="AK46" s="42">
        <f t="shared" si="60"/>
        <v>3207.6262113840066</v>
      </c>
    </row>
    <row r="47" spans="1:39" ht="15" x14ac:dyDescent="0.2">
      <c r="A47" s="12"/>
      <c r="B47" s="71">
        <v>2</v>
      </c>
      <c r="C47" s="10">
        <f>$H$36*0.11</f>
        <v>2188.6397815111031</v>
      </c>
      <c r="D47" s="1"/>
      <c r="E47" s="1"/>
      <c r="F47" s="1"/>
      <c r="I47" s="2">
        <f t="shared" si="50"/>
        <v>10</v>
      </c>
      <c r="J47" s="11">
        <f t="shared" si="44"/>
        <v>19896.725286464574</v>
      </c>
      <c r="K47" s="11">
        <f t="shared" si="51"/>
        <v>198.96725286464576</v>
      </c>
      <c r="L47" s="24">
        <f t="shared" si="56"/>
        <v>2188.6397815111031</v>
      </c>
      <c r="M47" s="11">
        <f t="shared" si="43"/>
        <v>602229</v>
      </c>
      <c r="N47" s="28">
        <f t="shared" si="52"/>
        <v>0</v>
      </c>
      <c r="O47" s="35">
        <f t="shared" si="45"/>
        <v>0</v>
      </c>
      <c r="P47" s="35">
        <f t="shared" si="61"/>
        <v>6.0222899999999999</v>
      </c>
      <c r="Q47">
        <f t="shared" si="53"/>
        <v>74</v>
      </c>
      <c r="R47" s="45">
        <f>1000*VLOOKUP(Q47, '[1]Mortality (No Interventions) H'!$B$10:$O$129,7)</f>
        <v>28.245545420109551</v>
      </c>
      <c r="S47" s="46">
        <f>VLOOKUP(I47, '[1]Lapse Rates'!$A$4:$F$24, 4)</f>
        <v>1.4007732E-3</v>
      </c>
      <c r="T47" s="33">
        <f t="shared" si="67"/>
        <v>0.83668131051646932</v>
      </c>
      <c r="U47" s="33">
        <f t="shared" si="57"/>
        <v>2.3632519958349717E-2</v>
      </c>
      <c r="V47" s="39">
        <f t="shared" si="54"/>
        <v>1.1720007567123485E-3</v>
      </c>
      <c r="W47" s="32">
        <f t="shared" si="58"/>
        <v>0.81187678980140721</v>
      </c>
      <c r="X47" s="32"/>
      <c r="Y47" s="5">
        <f t="shared" si="64"/>
        <v>0</v>
      </c>
      <c r="Z47" s="5">
        <f t="shared" si="55"/>
        <v>5.0387374895102282</v>
      </c>
      <c r="AA47" s="5">
        <f t="shared" si="59"/>
        <v>0</v>
      </c>
      <c r="AB47" s="5">
        <f t="shared" si="46"/>
        <v>4.8893574724531161</v>
      </c>
      <c r="AC47" s="32"/>
      <c r="AD47" s="5">
        <f t="shared" si="65"/>
        <v>16153.689453135343</v>
      </c>
      <c r="AE47" s="5">
        <f t="shared" si="47"/>
        <v>-161.53689453135345</v>
      </c>
      <c r="AF47" s="5">
        <f t="shared" si="62"/>
        <v>-1776.9058398448876</v>
      </c>
      <c r="AG47" s="5">
        <f t="shared" si="68"/>
        <v>-14232.188861996992</v>
      </c>
      <c r="AH47" s="5">
        <f>SUM(AD47:AG47)</f>
        <v>-16.942143237889468</v>
      </c>
      <c r="AI47" s="42">
        <f t="shared" si="63"/>
        <v>0</v>
      </c>
      <c r="AJ47" s="42">
        <f t="shared" si="66"/>
        <v>1569.3244661467725</v>
      </c>
      <c r="AK47" s="42">
        <f t="shared" si="60"/>
        <v>1552.382322908883</v>
      </c>
    </row>
    <row r="48" spans="1:39" ht="15" x14ac:dyDescent="0.2">
      <c r="D48" s="1"/>
      <c r="E48" s="1"/>
      <c r="F48" s="1"/>
      <c r="I48" s="2">
        <f t="shared" si="50"/>
        <v>11</v>
      </c>
      <c r="J48" s="11">
        <f t="shared" si="44"/>
        <v>19896.725286464574</v>
      </c>
      <c r="K48" s="11">
        <f t="shared" si="51"/>
        <v>198.96725286464576</v>
      </c>
      <c r="L48" s="24">
        <f t="shared" si="56"/>
        <v>2188.6397815111031</v>
      </c>
      <c r="M48" s="11">
        <f t="shared" si="43"/>
        <v>602229</v>
      </c>
      <c r="N48" s="28">
        <f t="shared" si="52"/>
        <v>0</v>
      </c>
      <c r="O48" s="35">
        <f t="shared" si="45"/>
        <v>0</v>
      </c>
      <c r="P48" s="35">
        <f t="shared" si="61"/>
        <v>6.0222899999999999</v>
      </c>
      <c r="Q48">
        <f t="shared" si="53"/>
        <v>75</v>
      </c>
      <c r="R48" s="45">
        <f>1000*VLOOKUP(Q48, '[1]Mortality (No Interventions) H'!$B$10:$O$129,7)</f>
        <v>31.727384796276308</v>
      </c>
      <c r="S48" s="46">
        <f>VLOOKUP(I48, '[1]Lapse Rates'!$A$4:$F$24, 4)</f>
        <v>1.2298243999999999E-3</v>
      </c>
      <c r="T48" s="33">
        <f t="shared" si="67"/>
        <v>0.81187678980140721</v>
      </c>
      <c r="U48" s="33">
        <f t="shared" si="57"/>
        <v>2.5758727317194783E-2</v>
      </c>
      <c r="V48" s="39">
        <f t="shared" si="54"/>
        <v>9.9846588589144161E-4</v>
      </c>
      <c r="W48" s="32">
        <f t="shared" si="58"/>
        <v>0.78511959659832098</v>
      </c>
      <c r="X48" s="31"/>
      <c r="Y48" s="5">
        <f t="shared" si="64"/>
        <v>0</v>
      </c>
      <c r="Z48" s="5">
        <f t="shared" si="55"/>
        <v>4.8893574724531161</v>
      </c>
      <c r="AA48" s="5">
        <f t="shared" si="59"/>
        <v>0</v>
      </c>
      <c r="AB48" s="5">
        <f t="shared" si="46"/>
        <v>4.7282178953981022</v>
      </c>
      <c r="AC48" s="32"/>
      <c r="AD48" s="5">
        <f t="shared" si="65"/>
        <v>15621.308930536679</v>
      </c>
      <c r="AE48" s="5">
        <f t="shared" si="47"/>
        <v>-156.21308930536679</v>
      </c>
      <c r="AF48" s="5">
        <f t="shared" si="62"/>
        <v>-1718.3439823590347</v>
      </c>
      <c r="AG48" s="5">
        <f t="shared" si="68"/>
        <v>-15512.652593506897</v>
      </c>
      <c r="AH48" s="5">
        <f t="shared" ref="AH48:AH57" si="69">SUM(AD48:AG48)</f>
        <v>-1765.9007346346189</v>
      </c>
      <c r="AI48" s="42">
        <f t="shared" si="63"/>
        <v>0</v>
      </c>
      <c r="AJ48" s="42">
        <f t="shared" si="66"/>
        <v>1517.6055479928395</v>
      </c>
      <c r="AK48" s="42">
        <f t="shared" ref="AK48:AK57" si="70">SUM(AH48:AJ48)</f>
        <v>-248.29518664177931</v>
      </c>
    </row>
    <row r="49" spans="1:37" ht="15" x14ac:dyDescent="0.2">
      <c r="A49" s="48" t="s">
        <v>52</v>
      </c>
      <c r="D49" s="1"/>
      <c r="E49" s="74"/>
      <c r="F49" s="37"/>
      <c r="I49" s="2">
        <f t="shared" si="50"/>
        <v>12</v>
      </c>
      <c r="J49" s="11">
        <f t="shared" si="44"/>
        <v>19896.725286464574</v>
      </c>
      <c r="K49" s="11">
        <f t="shared" si="51"/>
        <v>198.96725286464576</v>
      </c>
      <c r="L49" s="24">
        <f t="shared" si="56"/>
        <v>2188.6397815111031</v>
      </c>
      <c r="M49" s="11">
        <f t="shared" si="43"/>
        <v>602229</v>
      </c>
      <c r="N49" s="28">
        <f t="shared" si="52"/>
        <v>0</v>
      </c>
      <c r="O49" s="35">
        <f t="shared" si="45"/>
        <v>0</v>
      </c>
      <c r="P49" s="35">
        <f t="shared" si="61"/>
        <v>6.0222899999999999</v>
      </c>
      <c r="Q49">
        <f t="shared" si="53"/>
        <v>76</v>
      </c>
      <c r="R49" s="45">
        <f>1000*VLOOKUP(Q49, '[1]Mortality (No Interventions) H'!$B$10:$O$129,7)</f>
        <v>35.726616922927263</v>
      </c>
      <c r="S49" s="46">
        <f>VLOOKUP(I49, '[1]Lapse Rates'!$A$4:$F$24, 4)</f>
        <v>1.0984558E-3</v>
      </c>
      <c r="T49" s="33">
        <f t="shared" si="67"/>
        <v>0.78511959659832098</v>
      </c>
      <c r="U49" s="33">
        <f t="shared" si="57"/>
        <v>2.80496670663514E-2</v>
      </c>
      <c r="V49" s="39">
        <f t="shared" si="54"/>
        <v>8.6241917457708598E-4</v>
      </c>
      <c r="W49" s="32">
        <f t="shared" si="58"/>
        <v>0.75620751035739253</v>
      </c>
      <c r="X49" s="31"/>
      <c r="Y49" s="5">
        <f t="shared" si="64"/>
        <v>0</v>
      </c>
      <c r="Z49" s="5">
        <f t="shared" si="55"/>
        <v>4.7282178953981022</v>
      </c>
      <c r="AA49" s="5">
        <f t="shared" si="59"/>
        <v>0</v>
      </c>
      <c r="AB49" s="5">
        <f t="shared" si="46"/>
        <v>4.5541009275502216</v>
      </c>
      <c r="AC49" s="32"/>
      <c r="AD49" s="5">
        <f t="shared" si="65"/>
        <v>15046.053093142353</v>
      </c>
      <c r="AE49" s="5">
        <f t="shared" si="47"/>
        <v>-150.46053093142353</v>
      </c>
      <c r="AF49" s="5">
        <f t="shared" si="62"/>
        <v>-1655.0658402456588</v>
      </c>
      <c r="AG49" s="5">
        <f t="shared" si="68"/>
        <v>-16892.322947701738</v>
      </c>
      <c r="AH49" s="5">
        <f t="shared" si="69"/>
        <v>-3651.796225736467</v>
      </c>
      <c r="AI49" s="42">
        <f t="shared" si="63"/>
        <v>0</v>
      </c>
      <c r="AJ49" s="42">
        <f t="shared" si="66"/>
        <v>1461.7214685284307</v>
      </c>
      <c r="AK49" s="42">
        <f t="shared" si="70"/>
        <v>-2190.0747572080363</v>
      </c>
    </row>
    <row r="50" spans="1:37" ht="15" x14ac:dyDescent="0.2">
      <c r="A50" s="48" t="s">
        <v>53</v>
      </c>
      <c r="D50" s="1"/>
      <c r="E50" s="1"/>
      <c r="F50" s="1"/>
      <c r="I50" s="2">
        <f t="shared" si="50"/>
        <v>13</v>
      </c>
      <c r="J50" s="11">
        <f t="shared" si="44"/>
        <v>19896.725286464574</v>
      </c>
      <c r="K50" s="11">
        <f t="shared" si="51"/>
        <v>198.96725286464576</v>
      </c>
      <c r="L50" s="24">
        <f t="shared" si="56"/>
        <v>2188.6397815111031</v>
      </c>
      <c r="M50" s="11">
        <f t="shared" si="43"/>
        <v>602229</v>
      </c>
      <c r="N50" s="28">
        <f t="shared" si="52"/>
        <v>0</v>
      </c>
      <c r="O50" s="35">
        <f t="shared" si="45"/>
        <v>0</v>
      </c>
      <c r="P50" s="35">
        <f t="shared" si="61"/>
        <v>6.0222899999999999</v>
      </c>
      <c r="Q50">
        <f t="shared" si="53"/>
        <v>77</v>
      </c>
      <c r="R50" s="45">
        <f>1000*VLOOKUP(Q50, '[1]Mortality (No Interventions) H'!$B$10:$O$129,7)</f>
        <v>40.346586116242342</v>
      </c>
      <c r="S50" s="46">
        <f>VLOOKUP(I50, '[1]Lapse Rates'!$A$4:$F$24, 4)</f>
        <v>9.9047419999999994E-4</v>
      </c>
      <c r="T50" s="33">
        <f t="shared" si="67"/>
        <v>0.75620751035739253</v>
      </c>
      <c r="U50" s="33">
        <f t="shared" si="57"/>
        <v>3.0510391438383761E-2</v>
      </c>
      <c r="V50" s="39">
        <f t="shared" si="54"/>
        <v>7.4900402885523E-4</v>
      </c>
      <c r="W50" s="32">
        <f t="shared" si="58"/>
        <v>0.72494811489015354</v>
      </c>
      <c r="X50" s="31"/>
      <c r="Y50" s="5">
        <f t="shared" si="64"/>
        <v>0</v>
      </c>
      <c r="Z50" s="5">
        <f t="shared" si="55"/>
        <v>4.5541009275502216</v>
      </c>
      <c r="AA50" s="5">
        <f t="shared" si="59"/>
        <v>0</v>
      </c>
      <c r="AB50" s="5">
        <f t="shared" si="46"/>
        <v>4.365847782821823</v>
      </c>
      <c r="AC50" s="32"/>
      <c r="AD50" s="5">
        <f t="shared" si="65"/>
        <v>14424.093488909743</v>
      </c>
      <c r="AE50" s="5">
        <f t="shared" si="47"/>
        <v>-144.24093488909745</v>
      </c>
      <c r="AF50" s="5">
        <f t="shared" si="62"/>
        <v>-1586.6502837800717</v>
      </c>
      <c r="AG50" s="5">
        <f t="shared" si="68"/>
        <v>-18374.242525546415</v>
      </c>
      <c r="AH50" s="5">
        <f t="shared" si="69"/>
        <v>-5681.0402553058411</v>
      </c>
      <c r="AI50" s="42">
        <f t="shared" si="63"/>
        <v>0</v>
      </c>
      <c r="AJ50" s="42">
        <f t="shared" si="66"/>
        <v>1401.3002928504179</v>
      </c>
      <c r="AK50" s="42">
        <f t="shared" si="70"/>
        <v>-4279.7399624554237</v>
      </c>
    </row>
    <row r="51" spans="1:37" ht="15" x14ac:dyDescent="0.2">
      <c r="A51" s="48" t="s">
        <v>54</v>
      </c>
      <c r="D51" s="1"/>
      <c r="E51" s="1"/>
      <c r="F51" s="37"/>
      <c r="I51" s="2">
        <f t="shared" si="50"/>
        <v>14</v>
      </c>
      <c r="J51" s="11">
        <f t="shared" si="44"/>
        <v>19896.725286464574</v>
      </c>
      <c r="K51" s="11">
        <f t="shared" si="51"/>
        <v>198.96725286464576</v>
      </c>
      <c r="L51" s="24">
        <f t="shared" si="56"/>
        <v>2188.6397815111031</v>
      </c>
      <c r="M51" s="11">
        <f t="shared" si="43"/>
        <v>602229</v>
      </c>
      <c r="N51" s="28">
        <f t="shared" si="52"/>
        <v>0</v>
      </c>
      <c r="O51" s="35">
        <f t="shared" si="45"/>
        <v>0</v>
      </c>
      <c r="P51" s="35">
        <f t="shared" si="61"/>
        <v>6.0222899999999999</v>
      </c>
      <c r="Q51">
        <f t="shared" si="53"/>
        <v>78</v>
      </c>
      <c r="R51" s="45">
        <f>1000*VLOOKUP(Q51, '[1]Mortality (No Interventions) H'!$B$10:$O$129,7)</f>
        <v>45.512888342080188</v>
      </c>
      <c r="S51" s="46">
        <f>VLOOKUP(I51, '[1]Lapse Rates'!$A$4:$F$24, 4)</f>
        <v>9.2791330000000004E-4</v>
      </c>
      <c r="T51" s="33">
        <f t="shared" si="67"/>
        <v>0.72494811489015354</v>
      </c>
      <c r="U51" s="33">
        <f t="shared" si="57"/>
        <v>3.2994482606797076E-2</v>
      </c>
      <c r="V51" s="39">
        <f t="shared" si="54"/>
        <v>6.7268899761650151E-4</v>
      </c>
      <c r="W51" s="32">
        <f t="shared" si="58"/>
        <v>0.69128094328573997</v>
      </c>
      <c r="X51" s="31"/>
      <c r="Y51" s="5">
        <f t="shared" si="64"/>
        <v>0</v>
      </c>
      <c r="Z51" s="5">
        <f t="shared" si="55"/>
        <v>4.365847782821823</v>
      </c>
      <c r="AA51" s="5">
        <f t="shared" si="59"/>
        <v>0</v>
      </c>
      <c r="AB51" s="5">
        <f t="shared" si="46"/>
        <v>4.163094311940279</v>
      </c>
      <c r="AC51" s="32"/>
      <c r="AD51" s="5">
        <f t="shared" si="65"/>
        <v>13754.227024324466</v>
      </c>
      <c r="AE51" s="5">
        <f t="shared" si="47"/>
        <v>-137.54227024324467</v>
      </c>
      <c r="AF51" s="5">
        <f t="shared" si="62"/>
        <v>-1512.9649726756911</v>
      </c>
      <c r="AG51" s="5">
        <f t="shared" si="68"/>
        <v>-19870.234265808798</v>
      </c>
      <c r="AH51" s="5">
        <f t="shared" si="69"/>
        <v>-7766.5144844032675</v>
      </c>
      <c r="AI51" s="42">
        <f t="shared" si="63"/>
        <v>0</v>
      </c>
      <c r="AJ51" s="42">
        <f t="shared" si="66"/>
        <v>1336.2250640428626</v>
      </c>
      <c r="AK51" s="42">
        <f t="shared" si="70"/>
        <v>-6430.2894203604046</v>
      </c>
    </row>
    <row r="52" spans="1:37" ht="15" x14ac:dyDescent="0.2">
      <c r="A52" s="48" t="s">
        <v>55</v>
      </c>
      <c r="D52" s="1"/>
      <c r="E52" s="1"/>
      <c r="F52" s="1"/>
      <c r="I52" s="2">
        <f t="shared" si="50"/>
        <v>15</v>
      </c>
      <c r="J52" s="11">
        <f t="shared" si="44"/>
        <v>19896.725286464574</v>
      </c>
      <c r="K52" s="11">
        <f t="shared" si="51"/>
        <v>198.96725286464576</v>
      </c>
      <c r="L52" s="24">
        <f t="shared" si="56"/>
        <v>2188.6397815111031</v>
      </c>
      <c r="M52" s="11">
        <f t="shared" si="43"/>
        <v>602229</v>
      </c>
      <c r="N52" s="28">
        <f t="shared" si="52"/>
        <v>0</v>
      </c>
      <c r="O52" s="35">
        <f t="shared" si="45"/>
        <v>0</v>
      </c>
      <c r="P52" s="35">
        <f t="shared" si="61"/>
        <v>6.0222899999999999</v>
      </c>
      <c r="Q52">
        <f t="shared" si="53"/>
        <v>79</v>
      </c>
      <c r="R52" s="45">
        <f>1000*VLOOKUP(Q52, '[1]Mortality (No Interventions) H'!$B$10:$O$129,7)</f>
        <v>51.262479990769236</v>
      </c>
      <c r="S52" s="46">
        <f>VLOOKUP(I52, '[1]Lapse Rates'!$A$4:$F$24, 4)</f>
        <v>7.1178370000000003E-4</v>
      </c>
      <c r="T52" s="33">
        <f t="shared" si="67"/>
        <v>0.69128094328573997</v>
      </c>
      <c r="U52" s="33">
        <f t="shared" si="57"/>
        <v>3.5436775523185325E-2</v>
      </c>
      <c r="V52" s="39">
        <f t="shared" si="54"/>
        <v>4.9204250755141414E-4</v>
      </c>
      <c r="W52" s="32">
        <f t="shared" si="58"/>
        <v>0.65535212525500319</v>
      </c>
      <c r="X52" s="31"/>
      <c r="Y52" s="5">
        <f t="shared" si="64"/>
        <v>0</v>
      </c>
      <c r="Z52" s="5">
        <f t="shared" si="55"/>
        <v>4.163094311940279</v>
      </c>
      <c r="AA52" s="5">
        <f t="shared" si="59"/>
        <v>0</v>
      </c>
      <c r="AB52" s="5">
        <f t="shared" si="46"/>
        <v>3.9467205504019529</v>
      </c>
      <c r="AC52" s="32"/>
      <c r="AD52" s="5">
        <f t="shared" si="65"/>
        <v>13039.361202099521</v>
      </c>
      <c r="AE52" s="5">
        <f t="shared" si="47"/>
        <v>-130.39361202099522</v>
      </c>
      <c r="AF52" s="5">
        <f t="shared" si="62"/>
        <v>-1434.3297322309472</v>
      </c>
      <c r="AG52" s="5">
        <f t="shared" si="68"/>
        <v>-21341.053886552374</v>
      </c>
      <c r="AH52" s="5">
        <f t="shared" si="69"/>
        <v>-9866.4160287047962</v>
      </c>
      <c r="AI52" s="42">
        <f t="shared" si="63"/>
        <v>0</v>
      </c>
      <c r="AJ52" s="42">
        <f t="shared" si="66"/>
        <v>1266.7781201387047</v>
      </c>
      <c r="AK52" s="42">
        <f t="shared" si="70"/>
        <v>-8599.6379085660919</v>
      </c>
    </row>
    <row r="53" spans="1:37" ht="15" x14ac:dyDescent="0.2">
      <c r="D53" s="1"/>
      <c r="E53" s="1"/>
      <c r="F53" s="1"/>
      <c r="I53" s="2">
        <f t="shared" si="50"/>
        <v>16</v>
      </c>
      <c r="J53" s="11">
        <f t="shared" si="44"/>
        <v>19896.725286464574</v>
      </c>
      <c r="K53" s="11">
        <f t="shared" si="51"/>
        <v>198.96725286464576</v>
      </c>
      <c r="L53" s="24">
        <f t="shared" si="56"/>
        <v>2188.6397815111031</v>
      </c>
      <c r="M53" s="11">
        <f t="shared" si="43"/>
        <v>602229</v>
      </c>
      <c r="N53" s="28">
        <f t="shared" si="52"/>
        <v>0</v>
      </c>
      <c r="O53" s="35">
        <f t="shared" si="45"/>
        <v>0</v>
      </c>
      <c r="P53" s="35">
        <f t="shared" si="61"/>
        <v>6.0222899999999999</v>
      </c>
      <c r="Q53">
        <f t="shared" si="53"/>
        <v>80</v>
      </c>
      <c r="R53" s="45">
        <f>1000*VLOOKUP(Q53, '[1]Mortality (No Interventions) H'!$B$10:$O$129,7)</f>
        <v>57.538637884183586</v>
      </c>
      <c r="S53" s="46">
        <f>VLOOKUP(I53, '[1]Lapse Rates'!$A$4:$F$24, 4)</f>
        <v>6.4944269999999999E-4</v>
      </c>
      <c r="T53" s="33">
        <f t="shared" si="67"/>
        <v>0.65535212525500319</v>
      </c>
      <c r="U53" s="33">
        <f t="shared" si="57"/>
        <v>3.7708068621677755E-2</v>
      </c>
      <c r="V53" s="39">
        <f t="shared" si="54"/>
        <v>4.2561365367634746E-4</v>
      </c>
      <c r="W53" s="32">
        <f t="shared" si="58"/>
        <v>0.61721844297964912</v>
      </c>
      <c r="X53" s="31"/>
      <c r="Y53" s="5">
        <f t="shared" si="64"/>
        <v>0</v>
      </c>
      <c r="Z53" s="5">
        <f t="shared" si="55"/>
        <v>3.9467205504019529</v>
      </c>
      <c r="AA53" s="5">
        <f t="shared" si="59"/>
        <v>0</v>
      </c>
      <c r="AB53" s="5">
        <f t="shared" si="46"/>
        <v>3.7170684569719112</v>
      </c>
      <c r="AC53" s="32"/>
      <c r="AD53" s="5">
        <f t="shared" si="65"/>
        <v>12280.625801705477</v>
      </c>
      <c r="AE53" s="5">
        <f t="shared" si="47"/>
        <v>-122.80625801705479</v>
      </c>
      <c r="AF53" s="5">
        <f t="shared" si="62"/>
        <v>-1350.8688381876025</v>
      </c>
      <c r="AG53" s="5">
        <f t="shared" si="68"/>
        <v>-22708.892457964372</v>
      </c>
      <c r="AH53" s="5">
        <f t="shared" si="69"/>
        <v>-11901.941752463552</v>
      </c>
      <c r="AI53" s="42">
        <f t="shared" si="63"/>
        <v>0</v>
      </c>
      <c r="AJ53" s="42">
        <f t="shared" si="66"/>
        <v>1193.0692705218287</v>
      </c>
      <c r="AK53" s="42">
        <f t="shared" si="70"/>
        <v>-10708.872481941724</v>
      </c>
    </row>
    <row r="54" spans="1:37" ht="15" x14ac:dyDescent="0.2">
      <c r="B54" s="2"/>
      <c r="C54" s="8"/>
      <c r="F54" s="2"/>
      <c r="I54" s="2">
        <f t="shared" si="50"/>
        <v>17</v>
      </c>
      <c r="J54" s="11">
        <f t="shared" si="44"/>
        <v>19896.725286464574</v>
      </c>
      <c r="K54" s="11">
        <f t="shared" si="51"/>
        <v>198.96725286464576</v>
      </c>
      <c r="L54" s="24">
        <f t="shared" si="56"/>
        <v>2188.6397815111031</v>
      </c>
      <c r="M54" s="11">
        <f t="shared" si="43"/>
        <v>602229</v>
      </c>
      <c r="N54" s="28">
        <f t="shared" si="52"/>
        <v>0</v>
      </c>
      <c r="O54" s="35">
        <f t="shared" si="45"/>
        <v>0</v>
      </c>
      <c r="P54" s="35">
        <f t="shared" si="61"/>
        <v>6.0222899999999999</v>
      </c>
      <c r="Q54">
        <f t="shared" si="53"/>
        <v>81</v>
      </c>
      <c r="R54" s="45">
        <f>1000*VLOOKUP(Q54, '[1]Mortality (No Interventions) H'!$B$10:$O$129,7)</f>
        <v>64.438207006621724</v>
      </c>
      <c r="S54" s="46">
        <f>VLOOKUP(I54, '[1]Lapse Rates'!$A$4:$F$24, 4)</f>
        <v>5.2983399999999997E-4</v>
      </c>
      <c r="T54" s="33">
        <f t="shared" si="67"/>
        <v>0.61721844297964912</v>
      </c>
      <c r="U54" s="33">
        <f t="shared" si="57"/>
        <v>3.9772449797027376E-2</v>
      </c>
      <c r="V54" s="39">
        <f t="shared" si="54"/>
        <v>3.2702331651767938E-4</v>
      </c>
      <c r="W54" s="32">
        <f t="shared" si="58"/>
        <v>0.57711896986610411</v>
      </c>
      <c r="X54" s="31"/>
      <c r="Y54" s="5">
        <f t="shared" si="64"/>
        <v>0</v>
      </c>
      <c r="Z54" s="5">
        <f t="shared" si="55"/>
        <v>3.7170684569719112</v>
      </c>
      <c r="AA54" s="5">
        <f t="shared" si="59"/>
        <v>0</v>
      </c>
      <c r="AB54" s="5">
        <f t="shared" si="46"/>
        <v>3.4755778010349401</v>
      </c>
      <c r="AC54" s="32"/>
      <c r="AD54" s="5">
        <f t="shared" si="65"/>
        <v>11482.7776010333</v>
      </c>
      <c r="AE54" s="5">
        <f t="shared" si="47"/>
        <v>-114.82777601033301</v>
      </c>
      <c r="AF54" s="5">
        <f t="shared" si="62"/>
        <v>-1263.105536113663</v>
      </c>
      <c r="AG54" s="5">
        <f t="shared" si="68"/>
        <v>-23952.122668814001</v>
      </c>
      <c r="AH54" s="5">
        <f t="shared" si="69"/>
        <v>-13847.278379904697</v>
      </c>
      <c r="AI54" s="42">
        <f t="shared" si="63"/>
        <v>0</v>
      </c>
      <c r="AJ54" s="42">
        <f t="shared" si="66"/>
        <v>1115.5605222503821</v>
      </c>
      <c r="AK54" s="42">
        <f t="shared" si="70"/>
        <v>-12731.717857654316</v>
      </c>
    </row>
    <row r="55" spans="1:37" ht="15" x14ac:dyDescent="0.2">
      <c r="B55" s="2"/>
      <c r="C55" s="8"/>
      <c r="F55" s="2"/>
      <c r="I55" s="2">
        <f t="shared" si="50"/>
        <v>18</v>
      </c>
      <c r="J55" s="11">
        <f t="shared" si="44"/>
        <v>19896.725286464574</v>
      </c>
      <c r="K55" s="11">
        <f t="shared" si="51"/>
        <v>198.96725286464576</v>
      </c>
      <c r="L55" s="24">
        <f t="shared" si="56"/>
        <v>2188.6397815111031</v>
      </c>
      <c r="M55" s="11">
        <f t="shared" si="43"/>
        <v>602229</v>
      </c>
      <c r="N55" s="28">
        <f t="shared" si="52"/>
        <v>0</v>
      </c>
      <c r="O55" s="35">
        <f t="shared" si="45"/>
        <v>0</v>
      </c>
      <c r="P55" s="35">
        <f t="shared" si="61"/>
        <v>6.0222899999999999</v>
      </c>
      <c r="Q55">
        <f t="shared" si="53"/>
        <v>82</v>
      </c>
      <c r="R55" s="45">
        <f>1000*VLOOKUP(Q55, '[1]Mortality (No Interventions) H'!$B$10:$O$129,7)</f>
        <v>72.201117396391012</v>
      </c>
      <c r="S55" s="46">
        <f>VLOOKUP(I55, '[1]Lapse Rates'!$A$4:$F$24, 4)</f>
        <v>4.565131E-4</v>
      </c>
      <c r="T55" s="33">
        <f t="shared" si="67"/>
        <v>0.57711896986610411</v>
      </c>
      <c r="U55" s="33">
        <f t="shared" si="57"/>
        <v>4.1668634494986832E-2</v>
      </c>
      <c r="V55" s="39">
        <f t="shared" si="54"/>
        <v>2.6346237000238177E-4</v>
      </c>
      <c r="W55" s="32">
        <f t="shared" si="58"/>
        <v>0.53518687300111489</v>
      </c>
      <c r="X55" s="31"/>
      <c r="Y55" s="5">
        <f t="shared" si="64"/>
        <v>0</v>
      </c>
      <c r="Z55" s="5">
        <f t="shared" si="55"/>
        <v>3.4755778010349401</v>
      </c>
      <c r="AA55" s="5">
        <f t="shared" si="59"/>
        <v>0</v>
      </c>
      <c r="AB55" s="5">
        <f t="shared" si="46"/>
        <v>3.223050553405884</v>
      </c>
      <c r="AC55" s="32"/>
      <c r="AD55" s="5">
        <f t="shared" si="65"/>
        <v>10648.466189025188</v>
      </c>
      <c r="AE55" s="5">
        <f t="shared" si="47"/>
        <v>-106.48466189025189</v>
      </c>
      <c r="AF55" s="5">
        <f t="shared" si="62"/>
        <v>-1171.3312807927707</v>
      </c>
      <c r="AG55" s="5">
        <f t="shared" si="68"/>
        <v>-25094.060083281423</v>
      </c>
      <c r="AH55" s="5">
        <f t="shared" si="69"/>
        <v>-15723.409836939258</v>
      </c>
      <c r="AI55" s="42">
        <f t="shared" si="63"/>
        <v>0</v>
      </c>
      <c r="AJ55" s="42">
        <f t="shared" si="66"/>
        <v>1034.5093419942189</v>
      </c>
      <c r="AK55" s="42">
        <f t="shared" si="70"/>
        <v>-14688.900494945039</v>
      </c>
    </row>
    <row r="56" spans="1:37" ht="15" x14ac:dyDescent="0.2">
      <c r="I56" s="2">
        <f t="shared" si="50"/>
        <v>19</v>
      </c>
      <c r="J56" s="11">
        <f t="shared" si="44"/>
        <v>19896.725286464574</v>
      </c>
      <c r="K56" s="11">
        <f t="shared" si="51"/>
        <v>198.96725286464576</v>
      </c>
      <c r="L56" s="24">
        <f t="shared" si="56"/>
        <v>2188.6397815111031</v>
      </c>
      <c r="M56" s="11">
        <f t="shared" si="43"/>
        <v>602229</v>
      </c>
      <c r="N56" s="28">
        <f t="shared" si="52"/>
        <v>0</v>
      </c>
      <c r="O56" s="35">
        <f t="shared" si="45"/>
        <v>0</v>
      </c>
      <c r="P56" s="35">
        <f t="shared" si="61"/>
        <v>6.0222899999999999</v>
      </c>
      <c r="Q56">
        <f t="shared" si="53"/>
        <v>83</v>
      </c>
      <c r="R56" s="45">
        <f>1000*VLOOKUP(Q56, '[1]Mortality (No Interventions) H'!$B$10:$O$129,7)</f>
        <v>80.924620001189638</v>
      </c>
      <c r="S56" s="46">
        <f>VLOOKUP(I56, '[1]Lapse Rates'!$A$4:$F$24, 4)</f>
        <v>3.5534066900000001E-2</v>
      </c>
      <c r="T56" s="33">
        <f t="shared" si="67"/>
        <v>0.53518687300111489</v>
      </c>
      <c r="U56" s="33">
        <f t="shared" si="57"/>
        <v>4.3309794327240164E-2</v>
      </c>
      <c r="V56" s="39">
        <f t="shared" si="54"/>
        <v>1.9017366149223423E-2</v>
      </c>
      <c r="W56" s="32">
        <f t="shared" si="58"/>
        <v>0.47285971252465131</v>
      </c>
      <c r="X56" s="31"/>
      <c r="Y56" s="5">
        <f t="shared" si="64"/>
        <v>0</v>
      </c>
      <c r="Z56" s="5">
        <f t="shared" si="55"/>
        <v>3.223050553405884</v>
      </c>
      <c r="AA56" s="5">
        <f t="shared" si="59"/>
        <v>0</v>
      </c>
      <c r="AB56" s="5">
        <f t="shared" si="46"/>
        <v>2.8476983181400821</v>
      </c>
      <c r="AC56" s="32"/>
      <c r="AD56" s="5">
        <f t="shared" si="65"/>
        <v>9408.3597991396</v>
      </c>
      <c r="AE56" s="5">
        <f t="shared" si="47"/>
        <v>-94.083597991396005</v>
      </c>
      <c r="AF56" s="5">
        <f t="shared" si="62"/>
        <v>-1034.9195779053559</v>
      </c>
      <c r="AG56" s="5">
        <f t="shared" si="68"/>
        <v>-26082.414127899516</v>
      </c>
      <c r="AH56" s="5">
        <f t="shared" si="69"/>
        <v>-17803.057504656666</v>
      </c>
      <c r="AI56" s="42">
        <f t="shared" si="63"/>
        <v>0</v>
      </c>
      <c r="AJ56" s="42">
        <f t="shared" si="66"/>
        <v>914.04667659192808</v>
      </c>
      <c r="AK56" s="42">
        <f t="shared" si="70"/>
        <v>-16889.01082806474</v>
      </c>
    </row>
    <row r="57" spans="1:37" ht="15" x14ac:dyDescent="0.2">
      <c r="I57" s="2">
        <f t="shared" si="50"/>
        <v>20</v>
      </c>
      <c r="J57" s="11">
        <f t="shared" si="44"/>
        <v>19896.725286464574</v>
      </c>
      <c r="K57" s="11">
        <f t="shared" si="51"/>
        <v>198.96725286464576</v>
      </c>
      <c r="L57" s="24">
        <f t="shared" si="56"/>
        <v>2188.6397815111031</v>
      </c>
      <c r="M57" s="11">
        <f t="shared" si="43"/>
        <v>602229</v>
      </c>
      <c r="N57" s="28">
        <f t="shared" si="52"/>
        <v>0</v>
      </c>
      <c r="O57" s="35">
        <f t="shared" si="45"/>
        <v>0</v>
      </c>
      <c r="P57" s="35">
        <f t="shared" si="61"/>
        <v>6.0222899999999999</v>
      </c>
      <c r="Q57">
        <f t="shared" si="53"/>
        <v>84</v>
      </c>
      <c r="R57" s="45">
        <f>1000*VLOOKUP(Q57, '[1]Mortality (No Interventions) H'!$B$10:$O$129,7)</f>
        <v>90.763626243137338</v>
      </c>
      <c r="S57" s="46">
        <f>VLOOKUP(I57, '[1]Lapse Rates'!$A$4:$F$24, 4)</f>
        <v>0</v>
      </c>
      <c r="T57" s="33">
        <f t="shared" si="67"/>
        <v>0.47285971252465131</v>
      </c>
      <c r="U57" s="33">
        <f t="shared" si="57"/>
        <v>4.2918462213024818E-2</v>
      </c>
      <c r="V57" s="39">
        <f t="shared" si="54"/>
        <v>0</v>
      </c>
      <c r="W57" s="32">
        <f t="shared" si="58"/>
        <v>0.4299412503116265</v>
      </c>
      <c r="X57" s="31"/>
      <c r="Y57" s="5">
        <f t="shared" si="64"/>
        <v>0</v>
      </c>
      <c r="Z57" s="5">
        <f t="shared" si="55"/>
        <v>2.8476983181400821</v>
      </c>
      <c r="AA57" s="5">
        <f t="shared" si="59"/>
        <v>0</v>
      </c>
      <c r="AB57" s="5">
        <f t="shared" si="46"/>
        <v>2.5892308923392053</v>
      </c>
      <c r="AC57" s="32"/>
      <c r="AD57" s="5">
        <f t="shared" si="65"/>
        <v>8554.4229467695332</v>
      </c>
      <c r="AE57" s="5">
        <f t="shared" si="47"/>
        <v>-85.544229467695345</v>
      </c>
      <c r="AF57" s="5">
        <f t="shared" si="62"/>
        <v>-940.98652414464868</v>
      </c>
      <c r="AG57" s="5">
        <f t="shared" si="68"/>
        <v>-25846.742580087724</v>
      </c>
      <c r="AH57" s="5">
        <f t="shared" si="69"/>
        <v>-18318.850386930535</v>
      </c>
      <c r="AI57" s="42">
        <f t="shared" si="63"/>
        <v>0</v>
      </c>
      <c r="AJ57" s="42">
        <f t="shared" si="66"/>
        <v>831.07636137231987</v>
      </c>
      <c r="AK57" s="42">
        <f t="shared" si="70"/>
        <v>-17487.774025558214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324384.03088109021</v>
      </c>
      <c r="AE60" s="21">
        <f t="shared" ref="AE60:AK60" si="71">SUM(AE37:AE57)</f>
        <v>-10807.465231747843</v>
      </c>
      <c r="AF60" s="21">
        <f t="shared" si="71"/>
        <v>-34122.067828887193</v>
      </c>
      <c r="AG60" s="21">
        <f t="shared" si="71"/>
        <v>-317858.15915313462</v>
      </c>
      <c r="AH60" s="21">
        <f t="shared" si="71"/>
        <v>-38403.661332679432</v>
      </c>
      <c r="AI60" s="21">
        <f t="shared" si="71"/>
        <v>0</v>
      </c>
      <c r="AJ60" s="21">
        <f t="shared" si="71"/>
        <v>29600.117660211134</v>
      </c>
      <c r="AK60" s="21">
        <f t="shared" si="71"/>
        <v>-8803.5436724682913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164961.17630358849</v>
      </c>
      <c r="AE62" s="21">
        <f t="shared" ref="AE62:AK62" si="72">AE37+NPV($D$6,AE38:AE57)</f>
        <v>-9230.7553161474316</v>
      </c>
      <c r="AF62" s="21">
        <f t="shared" si="72"/>
        <v>-16778.25875728266</v>
      </c>
      <c r="AG62" s="21">
        <f t="shared" si="72"/>
        <v>-109765.82419987232</v>
      </c>
      <c r="AH62" s="21">
        <f t="shared" si="72"/>
        <v>29186.338030286053</v>
      </c>
      <c r="AI62" s="21">
        <f t="shared" si="72"/>
        <v>0</v>
      </c>
      <c r="AJ62" s="21">
        <f t="shared" si="72"/>
        <v>14110.45801111537</v>
      </c>
      <c r="AK62" s="21">
        <f t="shared" si="72"/>
        <v>43296.796041401438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242710.17779506021</v>
      </c>
      <c r="AE64" s="21">
        <f t="shared" ref="AE64:AK64" si="73">AE37+NPV($D$7,AE38:AE57)</f>
        <v>-9997.6186153246654</v>
      </c>
      <c r="AF64" s="21">
        <f t="shared" si="73"/>
        <v>-25213.755048232226</v>
      </c>
      <c r="AG64" s="21">
        <f t="shared" si="73"/>
        <v>-204892.59875663725</v>
      </c>
      <c r="AH64" s="21">
        <f t="shared" si="73"/>
        <v>2606.2053748661438</v>
      </c>
      <c r="AI64" s="21">
        <f t="shared" si="73"/>
        <v>0</v>
      </c>
      <c r="AJ64" s="21">
        <f t="shared" si="73"/>
        <v>21664.814410549643</v>
      </c>
      <c r="AK64" s="21">
        <f t="shared" si="73"/>
        <v>24271.019785415763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33283.054098238608</v>
      </c>
    </row>
    <row r="69" spans="1:39" x14ac:dyDescent="0.15">
      <c r="G69" s="49" t="s">
        <v>58</v>
      </c>
      <c r="I69" s="1">
        <v>0</v>
      </c>
      <c r="J69" s="11">
        <f>H$68</f>
        <v>33283.054098238608</v>
      </c>
      <c r="K69" s="11">
        <f>J69*$C$10</f>
        <v>13313.221639295443</v>
      </c>
      <c r="L69" s="24">
        <f>$C$78</f>
        <v>4659.6275737534052</v>
      </c>
      <c r="M69" s="11">
        <f t="shared" ref="M69:M89" si="74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>O69*W69</f>
        <v>0</v>
      </c>
      <c r="AB69" s="5">
        <f>P69*W69</f>
        <v>6.0222899999999999</v>
      </c>
      <c r="AC69" s="32"/>
      <c r="AD69" s="5">
        <f>$W69*J69</f>
        <v>33283.054098238608</v>
      </c>
      <c r="AE69" s="5">
        <f>-$W69*K69</f>
        <v>-13313.221639295443</v>
      </c>
      <c r="AF69" s="5">
        <f>-$W69*L69</f>
        <v>-4659.6275737534052</v>
      </c>
      <c r="AG69" s="5"/>
      <c r="AH69" s="5">
        <f>SUM(AD69:AG69)</f>
        <v>15310.20488518976</v>
      </c>
      <c r="AI69" s="42">
        <f>Y69-AA69</f>
        <v>0</v>
      </c>
      <c r="AJ69" s="42"/>
      <c r="AK69" s="42">
        <f>SUM(AH69:AJ69)</f>
        <v>15310.20488518976</v>
      </c>
      <c r="AL69" s="6" t="s">
        <v>39</v>
      </c>
      <c r="AM69" s="36">
        <f>AK96</f>
        <v>35434.611828858957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75">H$68</f>
        <v>33283.054098238608</v>
      </c>
      <c r="K70" s="11"/>
      <c r="L70" s="24"/>
      <c r="M70" s="11">
        <f t="shared" si="74"/>
        <v>602229</v>
      </c>
      <c r="N70" s="78">
        <f t="shared" ref="N70:N89" si="76">$N$37</f>
        <v>0</v>
      </c>
      <c r="O70" s="35">
        <f t="shared" ref="O70:O89" si="77">M70*N70/1000</f>
        <v>0</v>
      </c>
      <c r="P70" s="35">
        <f>$H$14*M70/1000</f>
        <v>6.0222899999999999</v>
      </c>
      <c r="Q70">
        <f t="shared" ref="Q70:Q89" si="78">Q5</f>
        <v>65</v>
      </c>
      <c r="R70" s="85">
        <f>1000*VLOOKUP(Q70, '[1]Mortality (No Interventions) H'!$B$10:$O$129,10)</f>
        <v>23.231643424533353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2.3231643424533353E-2</v>
      </c>
      <c r="V70" s="39">
        <f>MIN(S70*T70,T70-U70)</f>
        <v>2.3220462500000002E-3</v>
      </c>
      <c r="W70" s="32">
        <f>T70-SUM(U70:V70)</f>
        <v>0.97444631032546669</v>
      </c>
      <c r="X70" s="32"/>
      <c r="Y70" s="5">
        <f>AA69</f>
        <v>0</v>
      </c>
      <c r="Z70" s="5">
        <f>AB69</f>
        <v>6.0222899999999999</v>
      </c>
      <c r="AA70" s="5">
        <f>O70*W70</f>
        <v>0</v>
      </c>
      <c r="AB70" s="5">
        <f t="shared" ref="AB70:AB89" si="79">P70*W70</f>
        <v>5.8683982702099549</v>
      </c>
      <c r="AC70" s="32"/>
      <c r="AD70" s="5">
        <f>$W70*J70</f>
        <v>32432.549262391516</v>
      </c>
      <c r="AE70" s="5">
        <f t="shared" ref="AE70:AE89" si="80">-$W70*K70</f>
        <v>0</v>
      </c>
      <c r="AF70" s="5">
        <f>-$W70*L70</f>
        <v>0</v>
      </c>
      <c r="AG70" s="5">
        <f t="shared" ref="AG70:AG75" si="81">-U70*M70</f>
        <v>-13990.769387913297</v>
      </c>
      <c r="AH70" s="5">
        <f t="shared" ref="AH70:AH78" si="82">SUM(AD70:AG70)</f>
        <v>18441.779874478219</v>
      </c>
      <c r="AI70" s="42">
        <f>-M70*$W69*(N70-N69)/1000</f>
        <v>0</v>
      </c>
      <c r="AJ70" s="42">
        <f>$D$6*SUM(Y70:Z70,AD70:AE70)</f>
        <v>3182.223869289608</v>
      </c>
      <c r="AK70" s="42">
        <f>SUM(AH70:AJ70)</f>
        <v>21624.003743767826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83">I70+1</f>
        <v>2</v>
      </c>
      <c r="J71" s="11">
        <f t="shared" si="75"/>
        <v>33283.054098238608</v>
      </c>
      <c r="K71" s="11">
        <f t="shared" ref="K71:K89" si="84">J71*$C$11</f>
        <v>332.83054098238608</v>
      </c>
      <c r="L71" s="24">
        <f>$C$79</f>
        <v>3661.1359508062469</v>
      </c>
      <c r="M71" s="11">
        <f t="shared" si="74"/>
        <v>602229</v>
      </c>
      <c r="N71" s="78">
        <f t="shared" si="76"/>
        <v>0</v>
      </c>
      <c r="O71" s="35">
        <f t="shared" si="77"/>
        <v>0</v>
      </c>
      <c r="P71" s="35">
        <f>$H$14*M71/1000</f>
        <v>6.0222899999999999</v>
      </c>
      <c r="Q71">
        <f t="shared" si="78"/>
        <v>66</v>
      </c>
      <c r="R71" s="45">
        <f>1000*VLOOKUP(Q71, '[1]Mortality (No Interventions) H'!$B$10:$O$129,10)</f>
        <v>25.28346273469916</v>
      </c>
      <c r="S71" s="46">
        <f>VLOOKUP(I71, '[1]Lapse Rates'!$A$4:$F$24, 5)</f>
        <v>2.1348066000000001E-3</v>
      </c>
      <c r="T71" s="33">
        <f>W70</f>
        <v>0.97444631032546669</v>
      </c>
      <c r="U71" s="33">
        <f>T71*R71/1000</f>
        <v>2.4637376974079032E-2</v>
      </c>
      <c r="V71" s="39">
        <f t="shared" ref="V71:V89" si="85">MIN(S71*T71,T71-U71)</f>
        <v>2.0802544146284545E-3</v>
      </c>
      <c r="W71" s="32">
        <f>T71-SUM(U71:V71)</f>
        <v>0.94772867893675916</v>
      </c>
      <c r="X71" s="32"/>
      <c r="Y71" s="5">
        <f>AA70</f>
        <v>0</v>
      </c>
      <c r="Z71" s="5">
        <f t="shared" ref="Z71:Z89" si="86">AB70</f>
        <v>5.8683982702099549</v>
      </c>
      <c r="AA71" s="5">
        <f>O71*W71</f>
        <v>0</v>
      </c>
      <c r="AB71" s="5">
        <f t="shared" si="79"/>
        <v>5.7074969458740554</v>
      </c>
      <c r="AC71" s="32"/>
      <c r="AD71" s="5">
        <f>$W71*J71</f>
        <v>31543.304891504366</v>
      </c>
      <c r="AE71" s="5">
        <f t="shared" si="80"/>
        <v>-315.43304891504363</v>
      </c>
      <c r="AF71" s="5">
        <f>-$W71*L71</f>
        <v>-3469.7635380654801</v>
      </c>
      <c r="AG71" s="5">
        <f t="shared" si="81"/>
        <v>-14837.342897722641</v>
      </c>
      <c r="AH71" s="5">
        <f t="shared" si="82"/>
        <v>12920.7654068012</v>
      </c>
      <c r="AI71" s="42">
        <f>-M71*($W70*N71-$W69*N70)/1000</f>
        <v>0</v>
      </c>
      <c r="AJ71" s="42">
        <f>$D$6*SUM(Y71:Z71,AD71:AE71)</f>
        <v>3064.0299176283202</v>
      </c>
      <c r="AK71" s="42">
        <f>SUM(AH71:AJ71)</f>
        <v>15984.79532442952</v>
      </c>
      <c r="AL71" s="48" t="s">
        <v>59</v>
      </c>
      <c r="AM71" s="54">
        <f>AK96/AD96</f>
        <v>9.9999979825536184E-2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83"/>
        <v>3</v>
      </c>
      <c r="J72" s="11">
        <f t="shared" si="75"/>
        <v>33283.054098238608</v>
      </c>
      <c r="K72" s="11">
        <f t="shared" si="84"/>
        <v>332.83054098238608</v>
      </c>
      <c r="L72" s="24">
        <f t="shared" ref="L72:L89" si="87">$C$79</f>
        <v>3661.1359508062469</v>
      </c>
      <c r="M72" s="11">
        <f t="shared" si="74"/>
        <v>602229</v>
      </c>
      <c r="N72" s="78">
        <f t="shared" si="76"/>
        <v>0</v>
      </c>
      <c r="O72" s="35">
        <f t="shared" si="77"/>
        <v>0</v>
      </c>
      <c r="P72" s="35">
        <f>$H$14*M72/1000</f>
        <v>6.0222899999999999</v>
      </c>
      <c r="Q72">
        <f t="shared" si="78"/>
        <v>67</v>
      </c>
      <c r="R72" s="45">
        <f>1000*VLOOKUP(Q72, '[1]Mortality (No Interventions) H'!$B$10:$O$129,10)</f>
        <v>27.446329006590041</v>
      </c>
      <c r="S72" s="46">
        <f>VLOOKUP(I72, '[1]Lapse Rates'!$A$4:$F$24, 5)</f>
        <v>2.1304430000000001E-3</v>
      </c>
      <c r="T72" s="33">
        <f>W71</f>
        <v>0.94772867893675916</v>
      </c>
      <c r="U72" s="33">
        <f t="shared" ref="U72:U89" si="88">T72*R72/1000</f>
        <v>2.6011673131079233E-2</v>
      </c>
      <c r="V72" s="39">
        <f t="shared" si="85"/>
        <v>2.0190819299400662E-3</v>
      </c>
      <c r="W72" s="32">
        <f t="shared" ref="W72:W89" si="89">T72-SUM(U72:V72)</f>
        <v>0.9196979238757399</v>
      </c>
      <c r="X72" s="32"/>
      <c r="Y72" s="5">
        <f>AA71</f>
        <v>0</v>
      </c>
      <c r="Z72" s="5">
        <f t="shared" si="86"/>
        <v>5.7074969458740554</v>
      </c>
      <c r="AA72" s="5">
        <f t="shared" ref="AA72:AA89" si="90">O72*W72</f>
        <v>0</v>
      </c>
      <c r="AB72" s="5">
        <f t="shared" si="79"/>
        <v>5.5386876099776297</v>
      </c>
      <c r="AC72" s="32"/>
      <c r="AD72" s="5">
        <f>$W72*J72</f>
        <v>30610.355754393986</v>
      </c>
      <c r="AE72" s="5">
        <f t="shared" si="80"/>
        <v>-306.10355754393987</v>
      </c>
      <c r="AF72" s="5">
        <f>-$W72*L72</f>
        <v>-3367.1391329833382</v>
      </c>
      <c r="AG72" s="5">
        <f t="shared" si="81"/>
        <v>-15664.983898056716</v>
      </c>
      <c r="AH72" s="5">
        <f t="shared" si="82"/>
        <v>11272.129165809993</v>
      </c>
      <c r="AI72" s="42">
        <f>-M72*($W71*N72-$W70*N71)/1000</f>
        <v>0</v>
      </c>
      <c r="AJ72" s="42">
        <f>$D$6*SUM(Y72:Z72,AD72:AE72)</f>
        <v>2973.4070459613799</v>
      </c>
      <c r="AK72" s="42">
        <f t="shared" ref="AK72:AK79" si="91">SUM(AH72:AJ72)</f>
        <v>14245.536211771372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83"/>
        <v>4</v>
      </c>
      <c r="J73" s="11">
        <f t="shared" si="75"/>
        <v>33283.054098238608</v>
      </c>
      <c r="K73" s="11">
        <f t="shared" si="84"/>
        <v>332.83054098238608</v>
      </c>
      <c r="L73" s="24">
        <f t="shared" si="87"/>
        <v>3661.1359508062469</v>
      </c>
      <c r="M73" s="11">
        <f t="shared" si="74"/>
        <v>602229</v>
      </c>
      <c r="N73" s="78">
        <f t="shared" si="76"/>
        <v>0</v>
      </c>
      <c r="O73" s="35">
        <f t="shared" si="77"/>
        <v>0</v>
      </c>
      <c r="P73" s="35">
        <f t="shared" ref="P73:P89" si="92">$H$14*M73/1000</f>
        <v>6.0222899999999999</v>
      </c>
      <c r="Q73">
        <f t="shared" si="78"/>
        <v>68</v>
      </c>
      <c r="R73" s="45">
        <f>1000*VLOOKUP(Q73, '[1]Mortality (No Interventions) H'!$B$10:$O$129,10)</f>
        <v>29.716481201928239</v>
      </c>
      <c r="S73" s="46">
        <f>VLOOKUP(I73, '[1]Lapse Rates'!$A$4:$F$24, 5)</f>
        <v>1.8971547999999999E-3</v>
      </c>
      <c r="T73" s="33">
        <f>W72</f>
        <v>0.9196979238757399</v>
      </c>
      <c r="U73" s="33">
        <f t="shared" si="88"/>
        <v>2.7330186066305853E-2</v>
      </c>
      <c r="V73" s="39">
        <f t="shared" si="85"/>
        <v>1.7448093308308945E-3</v>
      </c>
      <c r="W73" s="32">
        <f t="shared" si="89"/>
        <v>0.89062292847860314</v>
      </c>
      <c r="X73" s="32"/>
      <c r="Y73" s="5">
        <f>AA72</f>
        <v>0</v>
      </c>
      <c r="Z73" s="5">
        <f t="shared" si="86"/>
        <v>5.5386876099776297</v>
      </c>
      <c r="AA73" s="5">
        <f t="shared" si="90"/>
        <v>0</v>
      </c>
      <c r="AB73" s="5">
        <f t="shared" si="79"/>
        <v>5.3635895559474065</v>
      </c>
      <c r="AC73" s="32"/>
      <c r="AD73" s="5">
        <f>$W73*J73</f>
        <v>29642.651109685045</v>
      </c>
      <c r="AE73" s="5">
        <f t="shared" si="80"/>
        <v>-296.42651109685045</v>
      </c>
      <c r="AF73" s="5">
        <f t="shared" ref="AF73:AF89" si="93">-$W73*L73</f>
        <v>-3260.6916220653547</v>
      </c>
      <c r="AG73" s="5">
        <f t="shared" si="81"/>
        <v>-16459.030624525309</v>
      </c>
      <c r="AH73" s="5">
        <f t="shared" si="82"/>
        <v>9626.5023519975293</v>
      </c>
      <c r="AI73" s="42">
        <f t="shared" ref="AI73:AI89" si="94">-M73*($W72*N73-$W71*N72)/1000</f>
        <v>0</v>
      </c>
      <c r="AJ73" s="42">
        <f>$D$6*SUM(Y73:Z73,AD73:AE73)</f>
        <v>2879.4079783760408</v>
      </c>
      <c r="AK73" s="42">
        <f t="shared" si="91"/>
        <v>12505.91033037357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83"/>
        <v>5</v>
      </c>
      <c r="J74" s="11">
        <f t="shared" si="75"/>
        <v>33283.054098238608</v>
      </c>
      <c r="K74" s="11">
        <f t="shared" si="84"/>
        <v>332.83054098238608</v>
      </c>
      <c r="L74" s="24">
        <f t="shared" si="87"/>
        <v>3661.1359508062469</v>
      </c>
      <c r="M74" s="11">
        <f t="shared" si="74"/>
        <v>602229</v>
      </c>
      <c r="N74" s="78">
        <f t="shared" si="76"/>
        <v>0</v>
      </c>
      <c r="O74" s="35">
        <f t="shared" si="77"/>
        <v>0</v>
      </c>
      <c r="P74" s="35">
        <f t="shared" si="92"/>
        <v>6.0222899999999999</v>
      </c>
      <c r="Q74">
        <f t="shared" si="78"/>
        <v>69</v>
      </c>
      <c r="R74" s="45">
        <f>1000*VLOOKUP(Q74, '[1]Mortality (No Interventions) H'!$B$10:$O$129,10)</f>
        <v>32.253725442937743</v>
      </c>
      <c r="S74" s="46">
        <f>VLOOKUP(I74, '[1]Lapse Rates'!$A$4:$F$24, 5)</f>
        <v>1.8563969E-3</v>
      </c>
      <c r="T74" s="33">
        <f>W73</f>
        <v>0.89062292847860314</v>
      </c>
      <c r="U74" s="33">
        <f t="shared" si="88"/>
        <v>2.8725907408334046E-2</v>
      </c>
      <c r="V74" s="39">
        <f t="shared" si="85"/>
        <v>1.6533496434966005E-3</v>
      </c>
      <c r="W74" s="32">
        <f t="shared" si="89"/>
        <v>0.86024367142677249</v>
      </c>
      <c r="X74" s="32"/>
      <c r="Y74" s="5">
        <f t="shared" ref="Y74:Y89" si="95">AA73</f>
        <v>0</v>
      </c>
      <c r="Z74" s="5">
        <f t="shared" si="86"/>
        <v>5.3635895559474065</v>
      </c>
      <c r="AA74" s="5">
        <f t="shared" si="90"/>
        <v>0</v>
      </c>
      <c r="AB74" s="5">
        <f t="shared" si="79"/>
        <v>5.1806368599967376</v>
      </c>
      <c r="AC74" s="32"/>
      <c r="AD74" s="5">
        <f t="shared" ref="AD74:AD88" si="96">$W74*J74</f>
        <v>28631.536653764666</v>
      </c>
      <c r="AE74" s="5">
        <f t="shared" si="80"/>
        <v>-286.3153665376467</v>
      </c>
      <c r="AF74" s="5">
        <f t="shared" si="93"/>
        <v>-3149.4690319141132</v>
      </c>
      <c r="AG74" s="5">
        <f t="shared" si="81"/>
        <v>-17299.574492613603</v>
      </c>
      <c r="AH74" s="5">
        <f t="shared" si="82"/>
        <v>7896.1777626993025</v>
      </c>
      <c r="AI74" s="42">
        <f t="shared" si="94"/>
        <v>0</v>
      </c>
      <c r="AJ74" s="42">
        <f t="shared" ref="AJ74:AJ89" si="97">$D$6*SUM(Y74:Z74,AD74:AE74)</f>
        <v>2781.1923764124094</v>
      </c>
      <c r="AK74" s="42">
        <f t="shared" si="91"/>
        <v>10677.370139111712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83"/>
        <v>6</v>
      </c>
      <c r="J75" s="11">
        <f t="shared" si="75"/>
        <v>33283.054098238608</v>
      </c>
      <c r="K75" s="11">
        <f t="shared" si="84"/>
        <v>332.83054098238608</v>
      </c>
      <c r="L75" s="24">
        <f t="shared" si="87"/>
        <v>3661.1359508062469</v>
      </c>
      <c r="M75" s="11">
        <f t="shared" si="74"/>
        <v>602229</v>
      </c>
      <c r="N75" s="78">
        <f t="shared" si="76"/>
        <v>0</v>
      </c>
      <c r="O75" s="35">
        <f t="shared" si="77"/>
        <v>0</v>
      </c>
      <c r="P75" s="35">
        <f t="shared" si="92"/>
        <v>6.0222899999999999</v>
      </c>
      <c r="Q75">
        <f t="shared" si="78"/>
        <v>70</v>
      </c>
      <c r="R75" s="45">
        <f>1000*VLOOKUP(Q75, '[1]Mortality (No Interventions) H'!$B$10:$O$129,10)</f>
        <v>35.093296081312829</v>
      </c>
      <c r="S75" s="46">
        <f>VLOOKUP(I75, '[1]Lapse Rates'!$A$4:$F$24, 5)</f>
        <v>1.7512077999999999E-3</v>
      </c>
      <c r="T75" s="33">
        <f t="shared" ref="T75:T89" si="98">W74</f>
        <v>0.86024367142677249</v>
      </c>
      <c r="U75" s="33">
        <f t="shared" si="88"/>
        <v>3.0188785863455317E-2</v>
      </c>
      <c r="V75" s="39">
        <f t="shared" si="85"/>
        <v>1.5064654273032011E-3</v>
      </c>
      <c r="W75" s="32">
        <f t="shared" si="89"/>
        <v>0.82854842013601393</v>
      </c>
      <c r="X75" s="32"/>
      <c r="Y75" s="5">
        <f t="shared" si="95"/>
        <v>0</v>
      </c>
      <c r="Z75" s="5">
        <f t="shared" si="86"/>
        <v>5.1806368599967376</v>
      </c>
      <c r="AA75" s="5">
        <f t="shared" si="90"/>
        <v>0</v>
      </c>
      <c r="AB75" s="5">
        <f t="shared" si="79"/>
        <v>4.9897588651009155</v>
      </c>
      <c r="AC75" s="32"/>
      <c r="AD75" s="5">
        <f t="shared" si="96"/>
        <v>27576.621890397084</v>
      </c>
      <c r="AE75" s="5">
        <f t="shared" si="80"/>
        <v>-275.76621890397081</v>
      </c>
      <c r="AF75" s="5">
        <f t="shared" si="93"/>
        <v>-3033.4284079436793</v>
      </c>
      <c r="AG75" s="5">
        <f t="shared" si="81"/>
        <v>-18180.562321762831</v>
      </c>
      <c r="AH75" s="5">
        <f t="shared" si="82"/>
        <v>6086.8649417866036</v>
      </c>
      <c r="AI75" s="42">
        <f t="shared" si="94"/>
        <v>0</v>
      </c>
      <c r="AJ75" s="42">
        <f t="shared" si="97"/>
        <v>2678.7221618494405</v>
      </c>
      <c r="AK75" s="42">
        <f t="shared" si="91"/>
        <v>8765.587103636044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83"/>
        <v>7</v>
      </c>
      <c r="J76" s="11">
        <f t="shared" si="75"/>
        <v>33283.054098238608</v>
      </c>
      <c r="K76" s="11">
        <f t="shared" si="84"/>
        <v>332.83054098238608</v>
      </c>
      <c r="L76" s="24">
        <f t="shared" si="87"/>
        <v>3661.1359508062469</v>
      </c>
      <c r="M76" s="11">
        <f t="shared" si="74"/>
        <v>602229</v>
      </c>
      <c r="N76" s="78">
        <f t="shared" si="76"/>
        <v>0</v>
      </c>
      <c r="O76" s="35">
        <f t="shared" si="77"/>
        <v>0</v>
      </c>
      <c r="P76" s="35">
        <f t="shared" si="92"/>
        <v>6.0222899999999999</v>
      </c>
      <c r="Q76">
        <f t="shared" si="78"/>
        <v>71</v>
      </c>
      <c r="R76" s="45">
        <f>1000*VLOOKUP(Q76, '[1]Mortality (No Interventions) H'!$B$10:$O$129,10)</f>
        <v>38.325802757895822</v>
      </c>
      <c r="S76" s="46">
        <f>VLOOKUP(I76, '[1]Lapse Rates'!$A$4:$F$24, 5)</f>
        <v>1.6267663999999999E-3</v>
      </c>
      <c r="T76" s="33">
        <f t="shared" si="98"/>
        <v>0.82854842013601393</v>
      </c>
      <c r="U76" s="33">
        <f t="shared" si="88"/>
        <v>3.1754783325499067E-2</v>
      </c>
      <c r="V76" s="39">
        <f t="shared" si="85"/>
        <v>1.3478547306503509E-3</v>
      </c>
      <c r="W76" s="32">
        <f t="shared" si="89"/>
        <v>0.79544578207986449</v>
      </c>
      <c r="X76" s="32"/>
      <c r="Y76" s="5">
        <f t="shared" si="95"/>
        <v>0</v>
      </c>
      <c r="Z76" s="5">
        <f t="shared" si="86"/>
        <v>4.9897588651009155</v>
      </c>
      <c r="AA76" s="5">
        <f t="shared" si="90"/>
        <v>0</v>
      </c>
      <c r="AB76" s="5">
        <f t="shared" si="79"/>
        <v>4.7904051789617474</v>
      </c>
      <c r="AC76" s="32"/>
      <c r="AD76" s="5">
        <f t="shared" si="96"/>
        <v>26474.864997179848</v>
      </c>
      <c r="AE76" s="5">
        <f t="shared" si="80"/>
        <v>-264.7486499717985</v>
      </c>
      <c r="AF76" s="5">
        <f t="shared" si="93"/>
        <v>-2912.2351496897832</v>
      </c>
      <c r="AG76" s="5">
        <f t="shared" ref="AG76:AG89" si="99">-U76*M76</f>
        <v>-19123.651407331978</v>
      </c>
      <c r="AH76" s="5">
        <f t="shared" si="82"/>
        <v>4174.2297901862876</v>
      </c>
      <c r="AI76" s="42">
        <f t="shared" si="94"/>
        <v>0</v>
      </c>
      <c r="AJ76" s="42">
        <f t="shared" si="97"/>
        <v>2571.7019090057761</v>
      </c>
      <c r="AK76" s="42">
        <f t="shared" si="91"/>
        <v>6745.9316991920641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83"/>
        <v>8</v>
      </c>
      <c r="J77" s="11">
        <f t="shared" si="75"/>
        <v>33283.054098238608</v>
      </c>
      <c r="K77" s="11">
        <f t="shared" si="84"/>
        <v>332.83054098238608</v>
      </c>
      <c r="L77" s="24">
        <f t="shared" si="87"/>
        <v>3661.1359508062469</v>
      </c>
      <c r="M77" s="11">
        <f t="shared" si="74"/>
        <v>602229</v>
      </c>
      <c r="N77" s="78">
        <f t="shared" si="76"/>
        <v>0</v>
      </c>
      <c r="O77" s="35">
        <f t="shared" si="77"/>
        <v>0</v>
      </c>
      <c r="P77" s="35">
        <f t="shared" si="92"/>
        <v>6.0222899999999999</v>
      </c>
      <c r="Q77">
        <f t="shared" si="78"/>
        <v>72</v>
      </c>
      <c r="R77" s="45">
        <f>1000*VLOOKUP(Q77, '[1]Mortality (No Interventions) H'!$B$10:$O$129,10)</f>
        <v>42.031054683150352</v>
      </c>
      <c r="S77" s="46">
        <f>VLOOKUP(I77, '[1]Lapse Rates'!$A$4:$F$24, 5)</f>
        <v>1.427546E-3</v>
      </c>
      <c r="T77" s="33">
        <f t="shared" si="98"/>
        <v>0.79544578207986449</v>
      </c>
      <c r="U77" s="33">
        <f t="shared" si="88"/>
        <v>3.3433425164080086E-2</v>
      </c>
      <c r="V77" s="39">
        <f t="shared" si="85"/>
        <v>1.1355354444249823E-3</v>
      </c>
      <c r="W77" s="32">
        <f t="shared" si="89"/>
        <v>0.76087682147135938</v>
      </c>
      <c r="X77" s="32"/>
      <c r="Y77" s="5">
        <f t="shared" si="95"/>
        <v>0</v>
      </c>
      <c r="Z77" s="5">
        <f t="shared" si="86"/>
        <v>4.7904051789617474</v>
      </c>
      <c r="AA77" s="5">
        <f t="shared" si="90"/>
        <v>0</v>
      </c>
      <c r="AB77" s="5">
        <f t="shared" si="79"/>
        <v>4.5822208731787528</v>
      </c>
      <c r="AC77" s="32"/>
      <c r="AD77" s="5">
        <f t="shared" si="96"/>
        <v>25324.304411127094</v>
      </c>
      <c r="AE77" s="5">
        <f t="shared" si="80"/>
        <v>-253.24304411127093</v>
      </c>
      <c r="AF77" s="5">
        <f t="shared" si="93"/>
        <v>-2785.6734852239802</v>
      </c>
      <c r="AG77" s="5">
        <f t="shared" si="99"/>
        <v>-20134.578203138786</v>
      </c>
      <c r="AH77" s="5">
        <f t="shared" si="82"/>
        <v>2150.8096786530587</v>
      </c>
      <c r="AI77" s="42">
        <f t="shared" si="94"/>
        <v>0</v>
      </c>
      <c r="AJ77" s="42">
        <f t="shared" si="97"/>
        <v>2459.9410588523087</v>
      </c>
      <c r="AK77" s="42">
        <f t="shared" si="91"/>
        <v>4610.7507375053674</v>
      </c>
    </row>
    <row r="78" spans="1:39" ht="15" x14ac:dyDescent="0.2">
      <c r="A78" s="12"/>
      <c r="B78" s="13">
        <v>1</v>
      </c>
      <c r="C78" s="10">
        <f>$H$68*0.14</f>
        <v>4659.6275737534052</v>
      </c>
      <c r="D78" s="1"/>
      <c r="E78" s="81" t="s">
        <v>51</v>
      </c>
      <c r="F78" s="13"/>
      <c r="G78" s="8"/>
      <c r="I78" s="2">
        <f t="shared" si="83"/>
        <v>9</v>
      </c>
      <c r="J78" s="11">
        <f t="shared" si="75"/>
        <v>33283.054098238608</v>
      </c>
      <c r="K78" s="11">
        <f t="shared" si="84"/>
        <v>332.83054098238608</v>
      </c>
      <c r="L78" s="24">
        <f t="shared" si="87"/>
        <v>3661.1359508062469</v>
      </c>
      <c r="M78" s="11">
        <f t="shared" si="74"/>
        <v>602229</v>
      </c>
      <c r="N78" s="78">
        <f t="shared" si="76"/>
        <v>0</v>
      </c>
      <c r="O78" s="35">
        <f t="shared" si="77"/>
        <v>0</v>
      </c>
      <c r="P78" s="35">
        <f t="shared" si="92"/>
        <v>6.0222899999999999</v>
      </c>
      <c r="Q78">
        <f t="shared" si="78"/>
        <v>73</v>
      </c>
      <c r="R78" s="45">
        <f>1000*VLOOKUP(Q78, '[1]Mortality (No Interventions) H'!$B$10:$O$129,10)</f>
        <v>46.277255489521465</v>
      </c>
      <c r="S78" s="46">
        <f>VLOOKUP(I78, '[1]Lapse Rates'!$A$4:$F$24, 5)</f>
        <v>1.4710299999999999E-3</v>
      </c>
      <c r="T78" s="33">
        <f t="shared" si="98"/>
        <v>0.76087682147135938</v>
      </c>
      <c r="U78" s="33">
        <f t="shared" si="88"/>
        <v>3.5211291063285112E-2</v>
      </c>
      <c r="V78" s="39">
        <f t="shared" si="85"/>
        <v>1.1192726306890137E-3</v>
      </c>
      <c r="W78" s="32">
        <f t="shared" si="89"/>
        <v>0.72454625777738524</v>
      </c>
      <c r="X78" s="32"/>
      <c r="Y78" s="5">
        <f t="shared" si="95"/>
        <v>0</v>
      </c>
      <c r="Z78" s="5">
        <f t="shared" si="86"/>
        <v>4.5822208731787528</v>
      </c>
      <c r="AA78" s="5">
        <f t="shared" si="90"/>
        <v>0</v>
      </c>
      <c r="AB78" s="5">
        <f t="shared" si="79"/>
        <v>4.363427682750169</v>
      </c>
      <c r="AC78" s="32"/>
      <c r="AD78" s="5">
        <f t="shared" si="96"/>
        <v>24115.112294281047</v>
      </c>
      <c r="AE78" s="5">
        <f t="shared" si="80"/>
        <v>-241.1511229428105</v>
      </c>
      <c r="AF78" s="5">
        <f t="shared" si="93"/>
        <v>-2652.6623523709154</v>
      </c>
      <c r="AG78" s="5">
        <f t="shared" si="99"/>
        <v>-21205.260605751129</v>
      </c>
      <c r="AH78" s="5">
        <f t="shared" si="82"/>
        <v>16.038213216190343</v>
      </c>
      <c r="AI78" s="42">
        <f t="shared" si="94"/>
        <v>0</v>
      </c>
      <c r="AJ78" s="42">
        <f t="shared" si="97"/>
        <v>2342.48510677594</v>
      </c>
      <c r="AK78" s="42">
        <f t="shared" si="91"/>
        <v>2358.5233199921304</v>
      </c>
    </row>
    <row r="79" spans="1:39" ht="15" x14ac:dyDescent="0.2">
      <c r="A79" s="12"/>
      <c r="B79" s="70" t="s">
        <v>49</v>
      </c>
      <c r="C79" s="10">
        <f>$H$68*0.11</f>
        <v>3661.1359508062469</v>
      </c>
      <c r="D79" s="1"/>
      <c r="E79" s="1"/>
      <c r="F79" s="1"/>
      <c r="I79" s="2">
        <f t="shared" si="83"/>
        <v>10</v>
      </c>
      <c r="J79" s="11">
        <f t="shared" si="75"/>
        <v>33283.054098238608</v>
      </c>
      <c r="K79" s="11">
        <f t="shared" si="84"/>
        <v>332.83054098238608</v>
      </c>
      <c r="L79" s="24">
        <f t="shared" si="87"/>
        <v>3661.1359508062469</v>
      </c>
      <c r="M79" s="11">
        <f t="shared" si="74"/>
        <v>602229</v>
      </c>
      <c r="N79" s="78">
        <f t="shared" si="76"/>
        <v>0</v>
      </c>
      <c r="O79" s="35">
        <f t="shared" si="77"/>
        <v>0</v>
      </c>
      <c r="P79" s="35">
        <f t="shared" si="92"/>
        <v>6.0222899999999999</v>
      </c>
      <c r="Q79">
        <f t="shared" si="78"/>
        <v>74</v>
      </c>
      <c r="R79" s="45">
        <f>1000*VLOOKUP(Q79, '[1]Mortality (No Interventions) H'!$B$10:$O$129,10)</f>
        <v>51.312735663942902</v>
      </c>
      <c r="S79" s="46">
        <f>VLOOKUP(I79, '[1]Lapse Rates'!$A$4:$F$24, 5)</f>
        <v>1.273365E-3</v>
      </c>
      <c r="T79" s="33">
        <f t="shared" si="98"/>
        <v>0.72454625777738524</v>
      </c>
      <c r="U79" s="33">
        <f t="shared" si="88"/>
        <v>3.7178450601630005E-2</v>
      </c>
      <c r="V79" s="39">
        <f t="shared" si="85"/>
        <v>9.2261184553470014E-4</v>
      </c>
      <c r="W79" s="32">
        <f t="shared" si="89"/>
        <v>0.68644519533022053</v>
      </c>
      <c r="X79" s="32"/>
      <c r="Y79" s="5">
        <f t="shared" si="95"/>
        <v>0</v>
      </c>
      <c r="Z79" s="5">
        <f t="shared" si="86"/>
        <v>4.363427682750169</v>
      </c>
      <c r="AA79" s="5">
        <f t="shared" si="90"/>
        <v>0</v>
      </c>
      <c r="AB79" s="5">
        <f t="shared" si="79"/>
        <v>4.1339720353852334</v>
      </c>
      <c r="AC79" s="32"/>
      <c r="AD79" s="5">
        <f t="shared" si="96"/>
        <v>22846.992571651699</v>
      </c>
      <c r="AE79" s="5">
        <f t="shared" si="80"/>
        <v>-228.46992571651697</v>
      </c>
      <c r="AF79" s="5">
        <f t="shared" si="93"/>
        <v>-2513.169182881687</v>
      </c>
      <c r="AG79" s="5">
        <f t="shared" si="99"/>
        <v>-22389.941127369035</v>
      </c>
      <c r="AH79" s="5">
        <f>SUM(AD79:AG79)</f>
        <v>-2284.5876643155389</v>
      </c>
      <c r="AI79" s="42">
        <f t="shared" si="94"/>
        <v>0</v>
      </c>
      <c r="AJ79" s="42">
        <f t="shared" si="97"/>
        <v>2219.3051238219196</v>
      </c>
      <c r="AK79" s="42">
        <f t="shared" si="91"/>
        <v>-65.282540493619308</v>
      </c>
    </row>
    <row r="80" spans="1:39" ht="15" x14ac:dyDescent="0.2">
      <c r="D80" s="1"/>
      <c r="E80" s="1"/>
      <c r="F80" s="1"/>
      <c r="I80" s="2">
        <f t="shared" si="83"/>
        <v>11</v>
      </c>
      <c r="J80" s="11">
        <f t="shared" si="75"/>
        <v>33283.054098238608</v>
      </c>
      <c r="K80" s="11">
        <f t="shared" si="84"/>
        <v>332.83054098238608</v>
      </c>
      <c r="L80" s="24">
        <f t="shared" si="87"/>
        <v>3661.1359508062469</v>
      </c>
      <c r="M80" s="11">
        <f t="shared" si="74"/>
        <v>602229</v>
      </c>
      <c r="N80" s="78">
        <f t="shared" si="76"/>
        <v>0</v>
      </c>
      <c r="O80" s="35">
        <f t="shared" si="77"/>
        <v>0</v>
      </c>
      <c r="P80" s="35">
        <f t="shared" si="92"/>
        <v>6.0222899999999999</v>
      </c>
      <c r="Q80">
        <f t="shared" si="78"/>
        <v>75</v>
      </c>
      <c r="R80" s="45">
        <f>1000*VLOOKUP(Q80, '[1]Mortality (No Interventions) H'!$B$10:$O$129,10)</f>
        <v>57.07307053021097</v>
      </c>
      <c r="S80" s="46">
        <f>VLOOKUP(I80, '[1]Lapse Rates'!$A$4:$F$24, 5)</f>
        <v>1.2241776999999999E-3</v>
      </c>
      <c r="T80" s="33">
        <f t="shared" si="98"/>
        <v>0.68644519533022053</v>
      </c>
      <c r="U80" s="33">
        <f t="shared" si="88"/>
        <v>3.9177535048206126E-2</v>
      </c>
      <c r="V80" s="39">
        <f t="shared" si="85"/>
        <v>8.4033090039540008E-4</v>
      </c>
      <c r="W80" s="32">
        <f t="shared" si="89"/>
        <v>0.64642732938161895</v>
      </c>
      <c r="X80" s="31"/>
      <c r="Y80" s="5">
        <f t="shared" si="95"/>
        <v>0</v>
      </c>
      <c r="Z80" s="5">
        <f t="shared" si="86"/>
        <v>4.1339720353852334</v>
      </c>
      <c r="AA80" s="5">
        <f t="shared" si="90"/>
        <v>0</v>
      </c>
      <c r="AB80" s="5">
        <f t="shared" si="79"/>
        <v>3.89297284146163</v>
      </c>
      <c r="AC80" s="32"/>
      <c r="AD80" s="5">
        <f t="shared" si="96"/>
        <v>21515.075774388333</v>
      </c>
      <c r="AE80" s="5">
        <f t="shared" si="80"/>
        <v>-215.1507577438833</v>
      </c>
      <c r="AF80" s="5">
        <f t="shared" si="93"/>
        <v>-2366.6583351827167</v>
      </c>
      <c r="AG80" s="5">
        <f t="shared" si="99"/>
        <v>-23593.847754546128</v>
      </c>
      <c r="AH80" s="5">
        <f t="shared" ref="AH80:AH89" si="100">SUM(AD80:AG80)</f>
        <v>-4660.581073084395</v>
      </c>
      <c r="AI80" s="42">
        <f t="shared" si="94"/>
        <v>0</v>
      </c>
      <c r="AJ80" s="42">
        <f t="shared" si="97"/>
        <v>2089.928186789492</v>
      </c>
      <c r="AK80" s="42">
        <f t="shared" ref="AK80:AK89" si="101">SUM(AH80:AJ80)</f>
        <v>-2570.6528862949031</v>
      </c>
    </row>
    <row r="81" spans="1:37" ht="15" x14ac:dyDescent="0.2">
      <c r="A81" s="48" t="s">
        <v>52</v>
      </c>
      <c r="D81" s="1"/>
      <c r="E81" s="74"/>
      <c r="F81" s="37"/>
      <c r="I81" s="2">
        <f t="shared" si="83"/>
        <v>12</v>
      </c>
      <c r="J81" s="11">
        <f t="shared" si="75"/>
        <v>33283.054098238608</v>
      </c>
      <c r="K81" s="11">
        <f t="shared" si="84"/>
        <v>332.83054098238608</v>
      </c>
      <c r="L81" s="24">
        <f t="shared" si="87"/>
        <v>3661.1359508062469</v>
      </c>
      <c r="M81" s="11">
        <f t="shared" si="74"/>
        <v>602229</v>
      </c>
      <c r="N81" s="78">
        <f t="shared" si="76"/>
        <v>0</v>
      </c>
      <c r="O81" s="35">
        <f t="shared" si="77"/>
        <v>0</v>
      </c>
      <c r="P81" s="35">
        <f t="shared" si="92"/>
        <v>6.0222899999999999</v>
      </c>
      <c r="Q81">
        <f t="shared" si="78"/>
        <v>76</v>
      </c>
      <c r="R81" s="45">
        <f>1000*VLOOKUP(Q81, '[1]Mortality (No Interventions) H'!$B$10:$O$129,10)</f>
        <v>63.630984460333401</v>
      </c>
      <c r="S81" s="46">
        <f>VLOOKUP(I81, '[1]Lapse Rates'!$A$4:$F$24, 5)</f>
        <v>1.0124068E-3</v>
      </c>
      <c r="T81" s="33">
        <f t="shared" si="98"/>
        <v>0.64642732938161895</v>
      </c>
      <c r="U81" s="33">
        <f t="shared" si="88"/>
        <v>4.1132807350616619E-2</v>
      </c>
      <c r="V81" s="39">
        <f t="shared" si="85"/>
        <v>6.5444742397179089E-4</v>
      </c>
      <c r="W81" s="32">
        <f t="shared" si="89"/>
        <v>0.60464007460703051</v>
      </c>
      <c r="X81" s="31"/>
      <c r="Y81" s="5">
        <f t="shared" si="95"/>
        <v>0</v>
      </c>
      <c r="Z81" s="5">
        <f t="shared" si="86"/>
        <v>3.89297284146163</v>
      </c>
      <c r="AA81" s="5">
        <f t="shared" si="90"/>
        <v>0</v>
      </c>
      <c r="AB81" s="5">
        <f t="shared" si="79"/>
        <v>3.6413178749051736</v>
      </c>
      <c r="AC81" s="32"/>
      <c r="AD81" s="5">
        <f t="shared" si="96"/>
        <v>20124.268313108823</v>
      </c>
      <c r="AE81" s="5">
        <f t="shared" si="80"/>
        <v>-201.24268313108826</v>
      </c>
      <c r="AF81" s="5">
        <f t="shared" si="93"/>
        <v>-2213.6695144419709</v>
      </c>
      <c r="AG81" s="5">
        <f t="shared" si="99"/>
        <v>-24771.369437954498</v>
      </c>
      <c r="AH81" s="5">
        <f t="shared" si="100"/>
        <v>-7062.0133224187339</v>
      </c>
      <c r="AI81" s="42">
        <f t="shared" si="94"/>
        <v>0</v>
      </c>
      <c r="AJ81" s="42">
        <f t="shared" si="97"/>
        <v>1954.8307149365635</v>
      </c>
      <c r="AK81" s="42">
        <f t="shared" si="101"/>
        <v>-5107.1826074821702</v>
      </c>
    </row>
    <row r="82" spans="1:37" ht="15" x14ac:dyDescent="0.2">
      <c r="A82" s="48" t="s">
        <v>53</v>
      </c>
      <c r="D82" s="1"/>
      <c r="E82" s="1"/>
      <c r="F82" s="1"/>
      <c r="I82" s="2">
        <f t="shared" si="83"/>
        <v>13</v>
      </c>
      <c r="J82" s="11">
        <f t="shared" si="75"/>
        <v>33283.054098238608</v>
      </c>
      <c r="K82" s="11">
        <f t="shared" si="84"/>
        <v>332.83054098238608</v>
      </c>
      <c r="L82" s="24">
        <f t="shared" si="87"/>
        <v>3661.1359508062469</v>
      </c>
      <c r="M82" s="11">
        <f t="shared" si="74"/>
        <v>602229</v>
      </c>
      <c r="N82" s="78">
        <f t="shared" si="76"/>
        <v>0</v>
      </c>
      <c r="O82" s="35">
        <f t="shared" si="77"/>
        <v>0</v>
      </c>
      <c r="P82" s="35">
        <f t="shared" si="92"/>
        <v>6.0222899999999999</v>
      </c>
      <c r="Q82">
        <f t="shared" si="78"/>
        <v>77</v>
      </c>
      <c r="R82" s="45">
        <f>1000*VLOOKUP(Q82, '[1]Mortality (No Interventions) H'!$B$10:$O$129,10)</f>
        <v>71.141090744877886</v>
      </c>
      <c r="S82" s="46">
        <f>VLOOKUP(I82, '[1]Lapse Rates'!$A$4:$F$24, 5)</f>
        <v>8.7385670000000003E-4</v>
      </c>
      <c r="T82" s="33">
        <f t="shared" si="98"/>
        <v>0.60464007460703051</v>
      </c>
      <c r="U82" s="33">
        <f t="shared" si="88"/>
        <v>4.3014754415608494E-2</v>
      </c>
      <c r="V82" s="39">
        <f t="shared" si="85"/>
        <v>5.2836878028385346E-4</v>
      </c>
      <c r="W82" s="32">
        <f t="shared" si="89"/>
        <v>0.56109695141113813</v>
      </c>
      <c r="X82" s="31"/>
      <c r="Y82" s="5">
        <f t="shared" si="95"/>
        <v>0</v>
      </c>
      <c r="Z82" s="5">
        <f t="shared" si="86"/>
        <v>3.6413178749051736</v>
      </c>
      <c r="AA82" s="5">
        <f t="shared" si="90"/>
        <v>0</v>
      </c>
      <c r="AB82" s="5">
        <f t="shared" si="79"/>
        <v>3.3790885595137832</v>
      </c>
      <c r="AC82" s="32"/>
      <c r="AD82" s="5">
        <f t="shared" si="96"/>
        <v>18675.020188173672</v>
      </c>
      <c r="AE82" s="5">
        <f t="shared" si="80"/>
        <v>-186.7502018817367</v>
      </c>
      <c r="AF82" s="5">
        <f t="shared" si="93"/>
        <v>-2054.2522206991039</v>
      </c>
      <c r="AG82" s="5">
        <f t="shared" si="99"/>
        <v>-25904.732536957486</v>
      </c>
      <c r="AH82" s="5">
        <f t="shared" si="100"/>
        <v>-9470.7147713646555</v>
      </c>
      <c r="AI82" s="42">
        <f t="shared" si="94"/>
        <v>0</v>
      </c>
      <c r="AJ82" s="42">
        <f t="shared" si="97"/>
        <v>1814.0564989387674</v>
      </c>
      <c r="AK82" s="42">
        <f t="shared" si="101"/>
        <v>-7656.6582724258878</v>
      </c>
    </row>
    <row r="83" spans="1:37" ht="15" x14ac:dyDescent="0.2">
      <c r="A83" s="48" t="s">
        <v>54</v>
      </c>
      <c r="D83" s="1"/>
      <c r="E83" s="1"/>
      <c r="F83" s="37"/>
      <c r="I83" s="2">
        <f t="shared" si="83"/>
        <v>14</v>
      </c>
      <c r="J83" s="11">
        <f t="shared" si="75"/>
        <v>33283.054098238608</v>
      </c>
      <c r="K83" s="11">
        <f t="shared" si="84"/>
        <v>332.83054098238608</v>
      </c>
      <c r="L83" s="24">
        <f t="shared" si="87"/>
        <v>3661.1359508062469</v>
      </c>
      <c r="M83" s="11">
        <f t="shared" si="74"/>
        <v>602229</v>
      </c>
      <c r="N83" s="78">
        <f t="shared" si="76"/>
        <v>0</v>
      </c>
      <c r="O83" s="35">
        <f t="shared" si="77"/>
        <v>0</v>
      </c>
      <c r="P83" s="35">
        <f t="shared" si="92"/>
        <v>6.0222899999999999</v>
      </c>
      <c r="Q83">
        <f t="shared" si="78"/>
        <v>78</v>
      </c>
      <c r="R83" s="45">
        <f>1000*VLOOKUP(Q83, '[1]Mortality (No Interventions) H'!$B$10:$O$129,10)</f>
        <v>79.440401154860737</v>
      </c>
      <c r="S83" s="46">
        <f>VLOOKUP(I83, '[1]Lapse Rates'!$A$4:$F$24, 5)</f>
        <v>8.3940749999999998E-4</v>
      </c>
      <c r="T83" s="33">
        <f t="shared" si="98"/>
        <v>0.56109695141113813</v>
      </c>
      <c r="U83" s="33">
        <f t="shared" si="88"/>
        <v>4.4573766906870219E-2</v>
      </c>
      <c r="V83" s="39">
        <f t="shared" si="85"/>
        <v>4.7098898924164491E-4</v>
      </c>
      <c r="W83" s="32">
        <f t="shared" si="89"/>
        <v>0.51605219551502624</v>
      </c>
      <c r="X83" s="31"/>
      <c r="Y83" s="5">
        <f t="shared" si="95"/>
        <v>0</v>
      </c>
      <c r="Z83" s="5">
        <f t="shared" si="86"/>
        <v>3.3790885595137832</v>
      </c>
      <c r="AA83" s="5">
        <f t="shared" si="90"/>
        <v>0</v>
      </c>
      <c r="AB83" s="5">
        <f t="shared" si="79"/>
        <v>3.1078159765281872</v>
      </c>
      <c r="AC83" s="32"/>
      <c r="AD83" s="5">
        <f t="shared" si="96"/>
        <v>17175.793140841426</v>
      </c>
      <c r="AE83" s="5">
        <f t="shared" si="80"/>
        <v>-171.75793140841427</v>
      </c>
      <c r="AF83" s="5">
        <f t="shared" si="93"/>
        <v>-1889.3372454925568</v>
      </c>
      <c r="AG83" s="5">
        <f t="shared" si="99"/>
        <v>-26843.615070557546</v>
      </c>
      <c r="AH83" s="5">
        <f t="shared" si="100"/>
        <v>-11728.917106617091</v>
      </c>
      <c r="AI83" s="42">
        <f t="shared" si="94"/>
        <v>0</v>
      </c>
      <c r="AJ83" s="42">
        <f t="shared" si="97"/>
        <v>1668.4273426330669</v>
      </c>
      <c r="AK83" s="42">
        <f t="shared" si="101"/>
        <v>-10060.489763984024</v>
      </c>
    </row>
    <row r="84" spans="1:37" ht="15" x14ac:dyDescent="0.2">
      <c r="A84" s="48" t="s">
        <v>55</v>
      </c>
      <c r="D84" s="1"/>
      <c r="E84" s="1"/>
      <c r="F84" s="1"/>
      <c r="I84" s="2">
        <f t="shared" si="83"/>
        <v>15</v>
      </c>
      <c r="J84" s="11">
        <f t="shared" si="75"/>
        <v>33283.054098238608</v>
      </c>
      <c r="K84" s="11">
        <f t="shared" si="84"/>
        <v>332.83054098238608</v>
      </c>
      <c r="L84" s="24">
        <f t="shared" si="87"/>
        <v>3661.1359508062469</v>
      </c>
      <c r="M84" s="11">
        <f t="shared" si="74"/>
        <v>602229</v>
      </c>
      <c r="N84" s="78">
        <f t="shared" si="76"/>
        <v>0</v>
      </c>
      <c r="O84" s="35">
        <f t="shared" si="77"/>
        <v>0</v>
      </c>
      <c r="P84" s="35">
        <f t="shared" si="92"/>
        <v>6.0222899999999999</v>
      </c>
      <c r="Q84">
        <f t="shared" si="78"/>
        <v>79</v>
      </c>
      <c r="R84" s="45">
        <f>1000*VLOOKUP(Q84, '[1]Mortality (No Interventions) H'!$B$10:$O$129,10)</f>
        <v>88.563625442639633</v>
      </c>
      <c r="S84" s="46">
        <f>VLOOKUP(I84, '[1]Lapse Rates'!$A$4:$F$24, 5)</f>
        <v>7.2940090000000004E-4</v>
      </c>
      <c r="T84" s="33">
        <f t="shared" si="98"/>
        <v>0.51605219551502624</v>
      </c>
      <c r="U84" s="33">
        <f t="shared" si="88"/>
        <v>4.570345335244462E-2</v>
      </c>
      <c r="V84" s="39">
        <f t="shared" si="85"/>
        <v>3.764089358556361E-4</v>
      </c>
      <c r="W84" s="32">
        <f t="shared" si="89"/>
        <v>0.46997233322672599</v>
      </c>
      <c r="X84" s="31"/>
      <c r="Y84" s="5">
        <f t="shared" si="95"/>
        <v>0</v>
      </c>
      <c r="Z84" s="5">
        <f t="shared" si="86"/>
        <v>3.1078159765281872</v>
      </c>
      <c r="AA84" s="5">
        <f t="shared" si="90"/>
        <v>0</v>
      </c>
      <c r="AB84" s="5">
        <f t="shared" si="79"/>
        <v>2.8303096826679797</v>
      </c>
      <c r="AC84" s="32"/>
      <c r="AD84" s="5">
        <f t="shared" si="96"/>
        <v>15642.114591460544</v>
      </c>
      <c r="AE84" s="5">
        <f t="shared" si="80"/>
        <v>-156.42114591460543</v>
      </c>
      <c r="AF84" s="5">
        <f t="shared" si="93"/>
        <v>-1720.6326050606597</v>
      </c>
      <c r="AG84" s="5">
        <f t="shared" si="99"/>
        <v>-27523.945008989373</v>
      </c>
      <c r="AH84" s="5">
        <f t="shared" si="100"/>
        <v>-13758.884168504095</v>
      </c>
      <c r="AI84" s="42">
        <f t="shared" si="94"/>
        <v>0</v>
      </c>
      <c r="AJ84" s="42">
        <f t="shared" si="97"/>
        <v>1519.451403755354</v>
      </c>
      <c r="AK84" s="42">
        <f t="shared" si="101"/>
        <v>-12239.432764748741</v>
      </c>
    </row>
    <row r="85" spans="1:37" ht="15" x14ac:dyDescent="0.2">
      <c r="I85" s="2">
        <f t="shared" si="83"/>
        <v>16</v>
      </c>
      <c r="J85" s="11">
        <f t="shared" si="75"/>
        <v>33283.054098238608</v>
      </c>
      <c r="K85" s="11">
        <f t="shared" si="84"/>
        <v>332.83054098238608</v>
      </c>
      <c r="L85" s="24">
        <f t="shared" si="87"/>
        <v>3661.1359508062469</v>
      </c>
      <c r="M85" s="11">
        <f t="shared" si="74"/>
        <v>602229</v>
      </c>
      <c r="N85" s="78">
        <f t="shared" si="76"/>
        <v>0</v>
      </c>
      <c r="O85" s="35">
        <f t="shared" si="77"/>
        <v>0</v>
      </c>
      <c r="P85" s="35">
        <f t="shared" si="92"/>
        <v>6.0222899999999999</v>
      </c>
      <c r="Q85">
        <f t="shared" si="78"/>
        <v>80</v>
      </c>
      <c r="R85" s="45">
        <f>1000*VLOOKUP(Q85, '[1]Mortality (No Interventions) H'!$B$10:$O$129,10)</f>
        <v>98.382672221240938</v>
      </c>
      <c r="S85" s="46">
        <f>VLOOKUP(I85, '[1]Lapse Rates'!$A$4:$F$24, 5)</f>
        <v>6.1234970000000001E-4</v>
      </c>
      <c r="T85" s="33">
        <f t="shared" si="98"/>
        <v>0.46997233322672599</v>
      </c>
      <c r="U85" s="33">
        <f t="shared" si="88"/>
        <v>4.6237134012896801E-2</v>
      </c>
      <c r="V85" s="39">
        <f t="shared" si="85"/>
        <v>2.8778741725968569E-4</v>
      </c>
      <c r="W85" s="32">
        <f t="shared" si="89"/>
        <v>0.42344741179656953</v>
      </c>
      <c r="X85" s="31"/>
      <c r="Y85" s="5">
        <f t="shared" si="95"/>
        <v>0</v>
      </c>
      <c r="Z85" s="5">
        <f t="shared" si="86"/>
        <v>2.8303096826679797</v>
      </c>
      <c r="AA85" s="5">
        <f t="shared" si="90"/>
        <v>0</v>
      </c>
      <c r="AB85" s="5">
        <f t="shared" si="79"/>
        <v>2.5501231135883629</v>
      </c>
      <c r="AC85" s="32"/>
      <c r="AD85" s="5">
        <f t="shared" si="96"/>
        <v>14093.623114584345</v>
      </c>
      <c r="AE85" s="5">
        <f t="shared" si="80"/>
        <v>-140.93623114584344</v>
      </c>
      <c r="AF85" s="5">
        <f t="shared" si="93"/>
        <v>-1550.2985426042781</v>
      </c>
      <c r="AG85" s="5">
        <f t="shared" si="99"/>
        <v>-27845.342979452827</v>
      </c>
      <c r="AH85" s="5">
        <f t="shared" si="100"/>
        <v>-15442.954638618603</v>
      </c>
      <c r="AI85" s="42">
        <f t="shared" si="94"/>
        <v>0</v>
      </c>
      <c r="AJ85" s="42">
        <f t="shared" si="97"/>
        <v>1369.0362366451868</v>
      </c>
      <c r="AK85" s="42">
        <f t="shared" si="101"/>
        <v>-14073.918401973417</v>
      </c>
    </row>
    <row r="86" spans="1:37" ht="15" x14ac:dyDescent="0.2">
      <c r="I86" s="2">
        <f t="shared" si="83"/>
        <v>17</v>
      </c>
      <c r="J86" s="11">
        <f t="shared" si="75"/>
        <v>33283.054098238608</v>
      </c>
      <c r="K86" s="11">
        <f t="shared" si="84"/>
        <v>332.83054098238608</v>
      </c>
      <c r="L86" s="24">
        <f t="shared" si="87"/>
        <v>3661.1359508062469</v>
      </c>
      <c r="M86" s="11">
        <f t="shared" si="74"/>
        <v>602229</v>
      </c>
      <c r="N86" s="78">
        <f t="shared" si="76"/>
        <v>0</v>
      </c>
      <c r="O86" s="35">
        <f t="shared" si="77"/>
        <v>0</v>
      </c>
      <c r="P86" s="35">
        <f t="shared" si="92"/>
        <v>6.0222899999999999</v>
      </c>
      <c r="Q86">
        <f t="shared" si="78"/>
        <v>81</v>
      </c>
      <c r="R86" s="45">
        <f>1000*VLOOKUP(Q86, '[1]Mortality (No Interventions) H'!$B$10:$O$129,10)</f>
        <v>109.03334244015088</v>
      </c>
      <c r="S86" s="46">
        <f>VLOOKUP(I86, '[1]Lapse Rates'!$A$4:$F$24, 5)</f>
        <v>4.6742110000000002E-4</v>
      </c>
      <c r="T86" s="33">
        <f t="shared" si="98"/>
        <v>0.42344741179656953</v>
      </c>
      <c r="U86" s="33">
        <f t="shared" si="88"/>
        <v>4.6169886655810947E-2</v>
      </c>
      <c r="V86" s="39">
        <f t="shared" si="85"/>
        <v>1.979282550141055E-4</v>
      </c>
      <c r="W86" s="32">
        <f t="shared" si="89"/>
        <v>0.37707959688574449</v>
      </c>
      <c r="X86" s="31"/>
      <c r="Y86" s="5">
        <f t="shared" si="95"/>
        <v>0</v>
      </c>
      <c r="Z86" s="5">
        <f t="shared" si="86"/>
        <v>2.5501231135883629</v>
      </c>
      <c r="AA86" s="5">
        <f t="shared" si="90"/>
        <v>0</v>
      </c>
      <c r="AB86" s="5">
        <f t="shared" si="79"/>
        <v>2.2708826855290503</v>
      </c>
      <c r="AC86" s="32"/>
      <c r="AD86" s="5">
        <f t="shared" si="96"/>
        <v>12550.360622490241</v>
      </c>
      <c r="AE86" s="5">
        <f t="shared" si="80"/>
        <v>-125.50360622490241</v>
      </c>
      <c r="AF86" s="5">
        <f t="shared" si="93"/>
        <v>-1380.5396684739264</v>
      </c>
      <c r="AG86" s="5">
        <f t="shared" si="99"/>
        <v>-27804.844670842373</v>
      </c>
      <c r="AH86" s="5">
        <f t="shared" si="100"/>
        <v>-16760.527323050959</v>
      </c>
      <c r="AI86" s="42">
        <f t="shared" si="94"/>
        <v>0</v>
      </c>
      <c r="AJ86" s="42">
        <f t="shared" si="97"/>
        <v>1219.1286403730728</v>
      </c>
      <c r="AK86" s="42">
        <f t="shared" si="101"/>
        <v>-15541.398682677886</v>
      </c>
    </row>
    <row r="87" spans="1:37" ht="15" x14ac:dyDescent="0.2">
      <c r="I87" s="2">
        <f t="shared" si="83"/>
        <v>18</v>
      </c>
      <c r="J87" s="11">
        <f t="shared" si="75"/>
        <v>33283.054098238608</v>
      </c>
      <c r="K87" s="11">
        <f t="shared" si="84"/>
        <v>332.83054098238608</v>
      </c>
      <c r="L87" s="24">
        <f t="shared" si="87"/>
        <v>3661.1359508062469</v>
      </c>
      <c r="M87" s="11">
        <f t="shared" si="74"/>
        <v>602229</v>
      </c>
      <c r="N87" s="78">
        <f t="shared" si="76"/>
        <v>0</v>
      </c>
      <c r="O87" s="35">
        <f t="shared" si="77"/>
        <v>0</v>
      </c>
      <c r="P87" s="35">
        <f t="shared" si="92"/>
        <v>6.0222899999999999</v>
      </c>
      <c r="Q87">
        <f t="shared" si="78"/>
        <v>82</v>
      </c>
      <c r="R87" s="45">
        <f>1000*VLOOKUP(Q87, '[1]Mortality (No Interventions) H'!$B$10:$O$129,10)</f>
        <v>120.88411569170621</v>
      </c>
      <c r="S87" s="46">
        <f>VLOOKUP(I87, '[1]Lapse Rates'!$A$4:$F$24, 5)</f>
        <v>4.0205260000000001E-4</v>
      </c>
      <c r="T87" s="33">
        <f t="shared" si="98"/>
        <v>0.37707959688574449</v>
      </c>
      <c r="U87" s="33">
        <f t="shared" si="88"/>
        <v>4.5582933614918282E-2</v>
      </c>
      <c r="V87" s="39">
        <f t="shared" si="85"/>
        <v>1.5160583233486547E-4</v>
      </c>
      <c r="W87" s="32">
        <f t="shared" si="89"/>
        <v>0.33134505743849135</v>
      </c>
      <c r="X87" s="31"/>
      <c r="Y87" s="5">
        <f t="shared" si="95"/>
        <v>0</v>
      </c>
      <c r="Z87" s="5">
        <f t="shared" si="86"/>
        <v>2.2708826855290503</v>
      </c>
      <c r="AA87" s="5">
        <f t="shared" si="90"/>
        <v>0</v>
      </c>
      <c r="AB87" s="5">
        <f t="shared" si="79"/>
        <v>1.9954560259612522</v>
      </c>
      <c r="AC87" s="32"/>
      <c r="AD87" s="5">
        <f t="shared" si="96"/>
        <v>11028.175471909286</v>
      </c>
      <c r="AE87" s="5">
        <f t="shared" si="80"/>
        <v>-110.28175471909287</v>
      </c>
      <c r="AF87" s="5">
        <f t="shared" si="93"/>
        <v>-1213.0993019100215</v>
      </c>
      <c r="AG87" s="5">
        <f t="shared" si="99"/>
        <v>-27451.364527978621</v>
      </c>
      <c r="AH87" s="5">
        <f t="shared" si="100"/>
        <v>-17746.57011269845</v>
      </c>
      <c r="AI87" s="42">
        <f t="shared" si="94"/>
        <v>0</v>
      </c>
      <c r="AJ87" s="42">
        <f t="shared" si="97"/>
        <v>1071.2681472478084</v>
      </c>
      <c r="AK87" s="42">
        <f t="shared" si="101"/>
        <v>-16675.301965450642</v>
      </c>
    </row>
    <row r="88" spans="1:37" ht="15" x14ac:dyDescent="0.2">
      <c r="I88" s="2">
        <f t="shared" si="83"/>
        <v>19</v>
      </c>
      <c r="J88" s="11">
        <f t="shared" si="75"/>
        <v>33283.054098238608</v>
      </c>
      <c r="K88" s="11">
        <f t="shared" si="84"/>
        <v>332.83054098238608</v>
      </c>
      <c r="L88" s="24">
        <f t="shared" si="87"/>
        <v>3661.1359508062469</v>
      </c>
      <c r="M88" s="11">
        <f t="shared" si="74"/>
        <v>602229</v>
      </c>
      <c r="N88" s="78">
        <f t="shared" si="76"/>
        <v>0</v>
      </c>
      <c r="O88" s="35">
        <f t="shared" si="77"/>
        <v>0</v>
      </c>
      <c r="P88" s="35">
        <f t="shared" si="92"/>
        <v>6.0222899999999999</v>
      </c>
      <c r="Q88">
        <f t="shared" si="78"/>
        <v>83</v>
      </c>
      <c r="R88" s="45">
        <f>1000*VLOOKUP(Q88, '[1]Mortality (No Interventions) H'!$B$10:$O$129,10)</f>
        <v>134.05006329917347</v>
      </c>
      <c r="S88" s="46">
        <f>VLOOKUP(I88, '[1]Lapse Rates'!$A$4:$F$24, 5)</f>
        <v>3.3283375800000001E-2</v>
      </c>
      <c r="T88" s="33">
        <f t="shared" si="98"/>
        <v>0.33134505743849135</v>
      </c>
      <c r="U88" s="33">
        <f t="shared" si="88"/>
        <v>4.4416825923498035E-2</v>
      </c>
      <c r="V88" s="39">
        <f t="shared" si="85"/>
        <v>1.1028282066197893E-2</v>
      </c>
      <c r="W88" s="32">
        <f t="shared" si="89"/>
        <v>0.27589994944879542</v>
      </c>
      <c r="X88" s="31"/>
      <c r="Y88" s="5">
        <f t="shared" si="95"/>
        <v>0</v>
      </c>
      <c r="Z88" s="5">
        <f t="shared" si="86"/>
        <v>1.9954560259612522</v>
      </c>
      <c r="AA88" s="5">
        <f t="shared" si="90"/>
        <v>0</v>
      </c>
      <c r="AB88" s="5">
        <f t="shared" si="79"/>
        <v>1.6615495065659862</v>
      </c>
      <c r="AC88" s="32"/>
      <c r="AD88" s="5">
        <f t="shared" si="96"/>
        <v>9182.7929432055553</v>
      </c>
      <c r="AE88" s="5">
        <f t="shared" si="80"/>
        <v>-91.827929432055555</v>
      </c>
      <c r="AF88" s="5">
        <f t="shared" si="93"/>
        <v>-1010.107223752611</v>
      </c>
      <c r="AG88" s="5">
        <f t="shared" si="99"/>
        <v>-26749.100659082298</v>
      </c>
      <c r="AH88" s="5">
        <f t="shared" si="100"/>
        <v>-18668.242869061411</v>
      </c>
      <c r="AI88" s="42">
        <f t="shared" si="94"/>
        <v>0</v>
      </c>
      <c r="AJ88" s="42">
        <f t="shared" si="97"/>
        <v>892.01942208732714</v>
      </c>
      <c r="AK88" s="42">
        <f t="shared" si="101"/>
        <v>-17776.223446974083</v>
      </c>
    </row>
    <row r="89" spans="1:37" ht="15" x14ac:dyDescent="0.2">
      <c r="I89" s="2">
        <f t="shared" si="83"/>
        <v>20</v>
      </c>
      <c r="J89" s="11">
        <f t="shared" si="75"/>
        <v>33283.054098238608</v>
      </c>
      <c r="K89" s="11">
        <f t="shared" si="84"/>
        <v>332.83054098238608</v>
      </c>
      <c r="L89" s="24">
        <f t="shared" si="87"/>
        <v>3661.1359508062469</v>
      </c>
      <c r="M89" s="11">
        <f t="shared" si="74"/>
        <v>602229</v>
      </c>
      <c r="N89" s="78">
        <f t="shared" si="76"/>
        <v>0</v>
      </c>
      <c r="O89" s="35">
        <f t="shared" si="77"/>
        <v>0</v>
      </c>
      <c r="P89" s="35">
        <f t="shared" si="92"/>
        <v>6.0222899999999999</v>
      </c>
      <c r="Q89">
        <f t="shared" si="78"/>
        <v>84</v>
      </c>
      <c r="R89" s="45">
        <f>1000*VLOOKUP(Q89, '[1]Mortality (No Interventions) H'!$B$10:$O$129,10)</f>
        <v>148.73383810075237</v>
      </c>
      <c r="S89" s="46">
        <f>VLOOKUP(I89, '[1]Lapse Rates'!$A$4:$F$24, 5)</f>
        <v>0</v>
      </c>
      <c r="T89" s="33">
        <f t="shared" si="98"/>
        <v>0.27589994944879542</v>
      </c>
      <c r="U89" s="33">
        <f t="shared" si="88"/>
        <v>4.1035658413322899E-2</v>
      </c>
      <c r="V89" s="39">
        <f t="shared" si="85"/>
        <v>0</v>
      </c>
      <c r="W89" s="32">
        <f t="shared" si="89"/>
        <v>0.23486429103547252</v>
      </c>
      <c r="X89" s="31"/>
      <c r="Y89" s="5">
        <f t="shared" si="95"/>
        <v>0</v>
      </c>
      <c r="Z89" s="5">
        <f t="shared" si="86"/>
        <v>1.6615495065659862</v>
      </c>
      <c r="AA89" s="5">
        <f t="shared" si="90"/>
        <v>0</v>
      </c>
      <c r="AB89" s="5">
        <f t="shared" si="79"/>
        <v>1.4144208712600157</v>
      </c>
      <c r="AC89" s="32"/>
      <c r="AD89" s="5">
        <f>$W89*J89</f>
        <v>7817.0009042780885</v>
      </c>
      <c r="AE89" s="5">
        <f t="shared" si="80"/>
        <v>-78.17000904278089</v>
      </c>
      <c r="AF89" s="5">
        <f t="shared" si="93"/>
        <v>-859.87009947058982</v>
      </c>
      <c r="AG89" s="5">
        <f t="shared" si="99"/>
        <v>-24712.863530597035</v>
      </c>
      <c r="AH89" s="5">
        <f t="shared" si="100"/>
        <v>-17833.902734832318</v>
      </c>
      <c r="AI89" s="42">
        <f t="shared" si="94"/>
        <v>0</v>
      </c>
      <c r="AJ89" s="42">
        <f t="shared" si="97"/>
        <v>759.3423088291778</v>
      </c>
      <c r="AK89" s="42">
        <f t="shared" si="101"/>
        <v>-17074.56042600314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460285.57299905532</v>
      </c>
      <c r="AE92" s="21">
        <f t="shared" ref="AE92:AK92" si="102">SUM(AE69:AE89)</f>
        <v>-17258.921335679694</v>
      </c>
      <c r="AF92" s="21">
        <f t="shared" si="102"/>
        <v>-48062.324233980165</v>
      </c>
      <c r="AG92" s="21">
        <f t="shared" si="102"/>
        <v>-442486.72114314348</v>
      </c>
      <c r="AH92" s="21">
        <f t="shared" si="102"/>
        <v>-47522.393713748104</v>
      </c>
      <c r="AI92" s="21">
        <f t="shared" si="102"/>
        <v>0</v>
      </c>
      <c r="AJ92" s="21">
        <f t="shared" si="102"/>
        <v>41509.905450208957</v>
      </c>
      <c r="AK92" s="21">
        <f t="shared" si="102"/>
        <v>-6012.4882635391441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249974.29306084881</v>
      </c>
      <c r="AE94" s="21">
        <f t="shared" ref="AE94:AK94" si="103">AE69+NPV($D$6,AE70:AE89)</f>
        <v>-15184.782519383329</v>
      </c>
      <c r="AF94" s="21">
        <f t="shared" si="103"/>
        <v>-25246.797254720146</v>
      </c>
      <c r="AG94" s="21">
        <f t="shared" si="103"/>
        <v>-170249.62873784357</v>
      </c>
      <c r="AH94" s="21">
        <f t="shared" si="103"/>
        <v>39293.084548901781</v>
      </c>
      <c r="AI94" s="21">
        <f t="shared" si="103"/>
        <v>0</v>
      </c>
      <c r="AJ94" s="21">
        <f t="shared" si="103"/>
        <v>21077.83171716908</v>
      </c>
      <c r="AK94" s="21">
        <f t="shared" si="103"/>
        <v>60370.916266070853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354346.1897760334</v>
      </c>
      <c r="AE96" s="21">
        <f t="shared" ref="AE96:AK96" si="104">AE69+NPV($D$7,AE70:AE89)</f>
        <v>-16210.92600951639</v>
      </c>
      <c r="AF96" s="21">
        <f t="shared" si="104"/>
        <v>-36534.37564618382</v>
      </c>
      <c r="AG96" s="21">
        <f t="shared" si="104"/>
        <v>-297384.30836832756</v>
      </c>
      <c r="AH96" s="21">
        <f t="shared" si="104"/>
        <v>4216.579752005644</v>
      </c>
      <c r="AI96" s="21">
        <f t="shared" si="104"/>
        <v>0</v>
      </c>
      <c r="AJ96" s="21">
        <f t="shared" si="104"/>
        <v>31218.03207685328</v>
      </c>
      <c r="AK96" s="21">
        <f t="shared" si="104"/>
        <v>35434.611828858957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34975.407884088403</v>
      </c>
    </row>
    <row r="101" spans="1:39" x14ac:dyDescent="0.15">
      <c r="G101" s="49" t="s">
        <v>60</v>
      </c>
      <c r="I101" s="1">
        <v>0</v>
      </c>
      <c r="J101" s="11">
        <f>H$100</f>
        <v>34975.407884088403</v>
      </c>
      <c r="K101" s="11">
        <f>J101*$C$10</f>
        <v>13990.163153635362</v>
      </c>
      <c r="L101" s="24">
        <f>$C$110</f>
        <v>4896.5571037723766</v>
      </c>
      <c r="M101" s="11">
        <f t="shared" ref="M101:M121" si="105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>O101*W101</f>
        <v>0</v>
      </c>
      <c r="AB101" s="5">
        <f>P101*W101</f>
        <v>6.0222899999999999</v>
      </c>
      <c r="AC101" s="32"/>
      <c r="AD101" s="5">
        <f>$W101*J101</f>
        <v>34975.407884088403</v>
      </c>
      <c r="AE101" s="5">
        <f>-$W101*K101</f>
        <v>-13990.163153635362</v>
      </c>
      <c r="AF101" s="5">
        <f>-$W101*L101</f>
        <v>-4896.5571037723766</v>
      </c>
      <c r="AG101" s="5"/>
      <c r="AH101" s="5">
        <f>SUM(AD101:AG101)</f>
        <v>16088.687626680667</v>
      </c>
      <c r="AI101" s="42">
        <f>Y101-AA101</f>
        <v>0</v>
      </c>
      <c r="AJ101" s="42"/>
      <c r="AK101" s="42">
        <f>SUM(AH101:AJ101)</f>
        <v>16088.687626680667</v>
      </c>
      <c r="AL101" s="6" t="s">
        <v>39</v>
      </c>
      <c r="AM101" s="36">
        <f>AK128</f>
        <v>36876.804358373833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34975.407884088403</v>
      </c>
      <c r="K102" s="11"/>
      <c r="L102" s="24"/>
      <c r="M102" s="11">
        <f t="shared" si="105"/>
        <v>602229</v>
      </c>
      <c r="N102" s="78">
        <f t="shared" ref="N102:N121" si="106">N70</f>
        <v>0</v>
      </c>
      <c r="O102" s="35">
        <f t="shared" ref="O102:O121" si="107">M102*N102/1000</f>
        <v>0</v>
      </c>
      <c r="P102" s="35">
        <f>$H$14*M102/1000</f>
        <v>6.0222899999999999</v>
      </c>
      <c r="Q102">
        <f t="shared" ref="Q102:Q121" si="108">Q5</f>
        <v>65</v>
      </c>
      <c r="R102" s="84">
        <f>1000*VLOOKUP(Q102, '[1]Mortality (No Interventions) H'!$B$10:$O$129,13)</f>
        <v>24.709282807293455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2.4709282807293457E-2</v>
      </c>
      <c r="V102" s="39">
        <f>MIN(S102*T102,T102-U102)</f>
        <v>1.1402544E-3</v>
      </c>
      <c r="W102" s="32">
        <f>T102-SUM(U102:V102)</f>
        <v>0.97415046279270656</v>
      </c>
      <c r="X102" s="32"/>
      <c r="Y102" s="5">
        <f>AA101</f>
        <v>0</v>
      </c>
      <c r="Z102" s="5">
        <f>AB101</f>
        <v>6.0222899999999999</v>
      </c>
      <c r="AA102" s="5">
        <f>O102*W102</f>
        <v>0</v>
      </c>
      <c r="AB102" s="5">
        <f t="shared" ref="AB102:AB121" si="109">P102*W102</f>
        <v>5.8666165905718888</v>
      </c>
      <c r="AC102" s="32"/>
      <c r="AD102" s="5">
        <f>$W102*J102</f>
        <v>34071.309776648399</v>
      </c>
      <c r="AE102" s="5">
        <f t="shared" ref="AE102:AE121" si="110">-$W102*K102</f>
        <v>0</v>
      </c>
      <c r="AF102" s="5">
        <f>-$W102*L102</f>
        <v>0</v>
      </c>
      <c r="AG102" s="5">
        <f t="shared" ref="AG102:AG107" si="111">-U102*M102</f>
        <v>-14880.646675753531</v>
      </c>
      <c r="AH102" s="5">
        <f t="shared" ref="AH102:AH110" si="112">SUM(AD102:AG102)</f>
        <v>19190.663100894868</v>
      </c>
      <c r="AI102" s="42">
        <f>-M102*$W101*(N102-N101)/1000</f>
        <v>0</v>
      </c>
      <c r="AJ102" s="42">
        <f>$D$6*SUM(Y102:Z102,AD102:AE102)</f>
        <v>3342.9862757382084</v>
      </c>
      <c r="AK102" s="42">
        <f>SUM(AH102:AJ102)</f>
        <v>22533.649376633075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113">I102+1</f>
        <v>2</v>
      </c>
      <c r="J103" s="11">
        <f t="shared" ref="J103:J121" si="114">H$100</f>
        <v>34975.407884088403</v>
      </c>
      <c r="K103" s="11">
        <f t="shared" ref="K103:K121" si="115">J103*$C$11</f>
        <v>349.75407884088406</v>
      </c>
      <c r="L103" s="24">
        <f>$C$111</f>
        <v>3847.2948672497246</v>
      </c>
      <c r="M103" s="11">
        <f t="shared" si="105"/>
        <v>602229</v>
      </c>
      <c r="N103" s="78">
        <f t="shared" si="106"/>
        <v>0</v>
      </c>
      <c r="O103" s="35">
        <f t="shared" si="107"/>
        <v>0</v>
      </c>
      <c r="P103" s="35">
        <f>$H$14*M103/1000</f>
        <v>6.0222899999999999</v>
      </c>
      <c r="Q103">
        <f t="shared" si="108"/>
        <v>66</v>
      </c>
      <c r="R103" s="45">
        <f>1000*VLOOKUP(Q103, '[1]Mortality (No Interventions) H'!$B$10:$O$129,13)</f>
        <v>26.876628425506937</v>
      </c>
      <c r="S103" s="46">
        <f>VLOOKUP(I103, '[1]Lapse Rates'!$A$4:$F$24, 6)</f>
        <v>1.1150343000000001E-3</v>
      </c>
      <c r="T103" s="33">
        <f>W102</f>
        <v>0.97415046279270656</v>
      </c>
      <c r="U103" s="33">
        <f>T103*R103/1000</f>
        <v>2.6181880019015197E-2</v>
      </c>
      <c r="V103" s="39">
        <f t="shared" ref="V103:V121" si="116">MIN(S103*T103,T103-U103)</f>
        <v>1.0862111793747417E-3</v>
      </c>
      <c r="W103" s="32">
        <f>T103-SUM(U103:V103)</f>
        <v>0.94688237159431665</v>
      </c>
      <c r="X103" s="32"/>
      <c r="Y103" s="5">
        <f>AA102</f>
        <v>0</v>
      </c>
      <c r="Z103" s="5">
        <f t="shared" ref="Z103:Z121" si="117">AB102</f>
        <v>5.8666165905718888</v>
      </c>
      <c r="AA103" s="5">
        <f>O103*W103</f>
        <v>0</v>
      </c>
      <c r="AB103" s="5">
        <f t="shared" si="109"/>
        <v>5.702400237628737</v>
      </c>
      <c r="AC103" s="32"/>
      <c r="AD103" s="5">
        <f>$W103*J103</f>
        <v>33117.597164764185</v>
      </c>
      <c r="AE103" s="5">
        <f t="shared" si="110"/>
        <v>-331.17597164764192</v>
      </c>
      <c r="AF103" s="5">
        <f>-$W103*L103</f>
        <v>-3642.935688124061</v>
      </c>
      <c r="AG103" s="5">
        <f t="shared" si="111"/>
        <v>-15767.487421971502</v>
      </c>
      <c r="AH103" s="5">
        <f t="shared" si="112"/>
        <v>13375.998083020979</v>
      </c>
      <c r="AI103" s="42">
        <f>-M103*($W102*N103-$W101*N102)/1000</f>
        <v>0</v>
      </c>
      <c r="AJ103" s="42">
        <f>$D$6*SUM(Y103:Z103,AD103:AE103)</f>
        <v>3216.9234341322681</v>
      </c>
      <c r="AK103" s="42">
        <f>SUM(AH103:AJ103)</f>
        <v>16592.921517153249</v>
      </c>
      <c r="AL103" s="48" t="s">
        <v>59</v>
      </c>
      <c r="AM103" s="54">
        <f>AK128/AD128</f>
        <v>0.10000000445229752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113"/>
        <v>3</v>
      </c>
      <c r="J104" s="11">
        <f t="shared" si="114"/>
        <v>34975.407884088403</v>
      </c>
      <c r="K104" s="11">
        <f t="shared" si="115"/>
        <v>349.75407884088406</v>
      </c>
      <c r="L104" s="24">
        <f t="shared" ref="L104:L121" si="118">$C$111</f>
        <v>3847.2948672497246</v>
      </c>
      <c r="M104" s="11">
        <f t="shared" si="105"/>
        <v>602229</v>
      </c>
      <c r="N104" s="78">
        <f t="shared" si="106"/>
        <v>0</v>
      </c>
      <c r="O104" s="35">
        <f t="shared" si="107"/>
        <v>0</v>
      </c>
      <c r="P104" s="35">
        <f>$H$14*M104/1000</f>
        <v>6.0222899999999999</v>
      </c>
      <c r="Q104">
        <f t="shared" si="108"/>
        <v>67</v>
      </c>
      <c r="R104" s="45">
        <f>1000*VLOOKUP(Q104, '[1]Mortality (No Interventions) H'!$B$10:$O$129,13)</f>
        <v>29.159224992165878</v>
      </c>
      <c r="S104" s="46">
        <f>VLOOKUP(I104, '[1]Lapse Rates'!$A$4:$F$24, 6)</f>
        <v>9.1335750000000001E-4</v>
      </c>
      <c r="T104" s="33">
        <f>W103</f>
        <v>0.94688237159431665</v>
      </c>
      <c r="U104" s="33">
        <f t="shared" ref="U104:U121" si="119">T104*R104/1000</f>
        <v>2.7610356114434294E-2</v>
      </c>
      <c r="V104" s="39">
        <f t="shared" si="116"/>
        <v>8.6484211571345607E-4</v>
      </c>
      <c r="W104" s="32">
        <f t="shared" ref="W104:W121" si="120">T104-SUM(U104:V104)</f>
        <v>0.91840717336416888</v>
      </c>
      <c r="X104" s="32"/>
      <c r="Y104" s="5">
        <f>AA103</f>
        <v>0</v>
      </c>
      <c r="Z104" s="5">
        <f t="shared" si="117"/>
        <v>5.702400237628737</v>
      </c>
      <c r="AA104" s="5">
        <f t="shared" ref="AA104:AA121" si="121">O104*W104</f>
        <v>0</v>
      </c>
      <c r="AB104" s="5">
        <f t="shared" si="109"/>
        <v>5.5309143360793005</v>
      </c>
      <c r="AC104" s="32"/>
      <c r="AD104" s="5">
        <f>$W104*J104</f>
        <v>32121.665492084496</v>
      </c>
      <c r="AE104" s="5">
        <f t="shared" si="110"/>
        <v>-321.21665492084497</v>
      </c>
      <c r="AF104" s="5">
        <f>-$W104*L104</f>
        <v>-3533.3832041292949</v>
      </c>
      <c r="AG104" s="5">
        <f t="shared" si="111"/>
        <v>-16627.757152439652</v>
      </c>
      <c r="AH104" s="5">
        <f t="shared" si="112"/>
        <v>11639.308480594704</v>
      </c>
      <c r="AI104" s="42">
        <f>-M104*($W103*N104-$W102*N103)/1000</f>
        <v>0</v>
      </c>
      <c r="AJ104" s="42">
        <f>$D$6*SUM(Y104:Z104,AD104:AE104)</f>
        <v>3120.1834363890657</v>
      </c>
      <c r="AK104" s="42">
        <f t="shared" ref="AK104:AK111" si="122">SUM(AH104:AJ104)</f>
        <v>14759.49191698377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113"/>
        <v>4</v>
      </c>
      <c r="J105" s="11">
        <f t="shared" si="114"/>
        <v>34975.407884088403</v>
      </c>
      <c r="K105" s="11">
        <f t="shared" si="115"/>
        <v>349.75407884088406</v>
      </c>
      <c r="L105" s="24">
        <f t="shared" si="118"/>
        <v>3847.2948672497246</v>
      </c>
      <c r="M105" s="11">
        <f t="shared" si="105"/>
        <v>602229</v>
      </c>
      <c r="N105" s="78">
        <f t="shared" si="106"/>
        <v>0</v>
      </c>
      <c r="O105" s="35">
        <f t="shared" si="107"/>
        <v>0</v>
      </c>
      <c r="P105" s="35">
        <f t="shared" ref="P105:P121" si="123">$H$14*M105/1000</f>
        <v>6.0222899999999999</v>
      </c>
      <c r="Q105">
        <f t="shared" si="108"/>
        <v>68</v>
      </c>
      <c r="R105" s="45">
        <f>1000*VLOOKUP(Q105, '[1]Mortality (No Interventions) H'!$B$10:$O$129,13)</f>
        <v>31.552799169088804</v>
      </c>
      <c r="S105" s="46">
        <f>VLOOKUP(I105, '[1]Lapse Rates'!$A$4:$F$24, 6)</f>
        <v>8.7679360000000005E-4</v>
      </c>
      <c r="T105" s="33">
        <f>W104</f>
        <v>0.91840717336416888</v>
      </c>
      <c r="U105" s="33">
        <f t="shared" si="119"/>
        <v>2.8978317096610143E-2</v>
      </c>
      <c r="V105" s="39">
        <f t="shared" si="116"/>
        <v>8.0525353179979379E-4</v>
      </c>
      <c r="W105" s="32">
        <f t="shared" si="120"/>
        <v>0.88862360273575891</v>
      </c>
      <c r="X105" s="32"/>
      <c r="Y105" s="5">
        <f>AA104</f>
        <v>0</v>
      </c>
      <c r="Z105" s="5">
        <f t="shared" si="117"/>
        <v>5.5309143360793005</v>
      </c>
      <c r="AA105" s="5">
        <f t="shared" si="121"/>
        <v>0</v>
      </c>
      <c r="AB105" s="5">
        <f t="shared" si="109"/>
        <v>5.3515490365195335</v>
      </c>
      <c r="AC105" s="32"/>
      <c r="AD105" s="5">
        <f>$W105*J105</f>
        <v>31079.972961111303</v>
      </c>
      <c r="AE105" s="5">
        <f t="shared" si="110"/>
        <v>-310.79972961111304</v>
      </c>
      <c r="AF105" s="5">
        <f t="shared" ref="AF105:AF121" si="124">-$W105*L105</f>
        <v>-3418.7970257222437</v>
      </c>
      <c r="AG105" s="5">
        <f t="shared" si="111"/>
        <v>-17451.58292677443</v>
      </c>
      <c r="AH105" s="5">
        <f t="shared" si="112"/>
        <v>9898.7932790035156</v>
      </c>
      <c r="AI105" s="42">
        <f t="shared" ref="AI105:AI121" si="125">-M105*($W104*N105-$W103*N104)/1000</f>
        <v>0</v>
      </c>
      <c r="AJ105" s="42">
        <f>$D$6*SUM(Y105:Z105,AD105:AE105)</f>
        <v>3018.998476706538</v>
      </c>
      <c r="AK105" s="42">
        <f t="shared" si="122"/>
        <v>12917.791755710054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113"/>
        <v>5</v>
      </c>
      <c r="J106" s="11">
        <f t="shared" si="114"/>
        <v>34975.407884088403</v>
      </c>
      <c r="K106" s="11">
        <f t="shared" si="115"/>
        <v>349.75407884088406</v>
      </c>
      <c r="L106" s="24">
        <f t="shared" si="118"/>
        <v>3847.2948672497246</v>
      </c>
      <c r="M106" s="11">
        <f t="shared" si="105"/>
        <v>602229</v>
      </c>
      <c r="N106" s="78">
        <f t="shared" si="106"/>
        <v>0</v>
      </c>
      <c r="O106" s="35">
        <f t="shared" si="107"/>
        <v>0</v>
      </c>
      <c r="P106" s="35">
        <f t="shared" si="123"/>
        <v>6.0222899999999999</v>
      </c>
      <c r="Q106">
        <f t="shared" si="108"/>
        <v>69</v>
      </c>
      <c r="R106" s="45">
        <f>1000*VLOOKUP(Q106, '[1]Mortality (No Interventions) H'!$B$10:$O$129,13)</f>
        <v>34.22664901578959</v>
      </c>
      <c r="S106" s="46">
        <f>VLOOKUP(I106, '[1]Lapse Rates'!$A$4:$F$24, 6)</f>
        <v>8.7786349999999995E-4</v>
      </c>
      <c r="T106" s="33">
        <f>W105</f>
        <v>0.88862360273575891</v>
      </c>
      <c r="U106" s="33">
        <f t="shared" si="119"/>
        <v>3.0414608157983265E-2</v>
      </c>
      <c r="V106" s="39">
        <f t="shared" si="116"/>
        <v>7.800902260802229E-4</v>
      </c>
      <c r="W106" s="32">
        <f t="shared" si="120"/>
        <v>0.85742890435169539</v>
      </c>
      <c r="X106" s="32"/>
      <c r="Y106" s="5">
        <f t="shared" ref="Y106:Y121" si="126">AA105</f>
        <v>0</v>
      </c>
      <c r="Z106" s="5">
        <f t="shared" si="117"/>
        <v>5.3515490365195335</v>
      </c>
      <c r="AA106" s="5">
        <f t="shared" si="121"/>
        <v>0</v>
      </c>
      <c r="AB106" s="5">
        <f t="shared" si="109"/>
        <v>5.1636855163881714</v>
      </c>
      <c r="AC106" s="32"/>
      <c r="AD106" s="5">
        <f t="shared" ref="AD106:AD120" si="127">$W106*J106</f>
        <v>29988.925661307567</v>
      </c>
      <c r="AE106" s="5">
        <f t="shared" si="110"/>
        <v>-299.8892566130757</v>
      </c>
      <c r="AF106" s="5">
        <f t="shared" si="124"/>
        <v>-3298.7818227438329</v>
      </c>
      <c r="AG106" s="5">
        <f t="shared" si="111"/>
        <v>-18316.559056374103</v>
      </c>
      <c r="AH106" s="5">
        <f t="shared" si="112"/>
        <v>8073.695525576557</v>
      </c>
      <c r="AI106" s="42">
        <f t="shared" si="125"/>
        <v>0</v>
      </c>
      <c r="AJ106" s="42">
        <f t="shared" ref="AJ106:AJ121" si="128">$D$6*SUM(Y106:Z106,AD106:AE106)</f>
        <v>2913.0194582610125</v>
      </c>
      <c r="AK106" s="42">
        <f t="shared" si="122"/>
        <v>10986.71498383757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500000</v>
      </c>
      <c r="F107" s="16"/>
      <c r="G107" s="8"/>
      <c r="I107" s="2">
        <f t="shared" si="113"/>
        <v>6</v>
      </c>
      <c r="J107" s="11">
        <f t="shared" si="114"/>
        <v>34975.407884088403</v>
      </c>
      <c r="K107" s="11">
        <f t="shared" si="115"/>
        <v>349.75407884088406</v>
      </c>
      <c r="L107" s="24">
        <f t="shared" si="118"/>
        <v>3847.2948672497246</v>
      </c>
      <c r="M107" s="11">
        <f t="shared" si="105"/>
        <v>602229</v>
      </c>
      <c r="N107" s="78">
        <f t="shared" si="106"/>
        <v>0</v>
      </c>
      <c r="O107" s="35">
        <f t="shared" si="107"/>
        <v>0</v>
      </c>
      <c r="P107" s="35">
        <f t="shared" si="123"/>
        <v>6.0222899999999999</v>
      </c>
      <c r="Q107">
        <f t="shared" si="108"/>
        <v>70</v>
      </c>
      <c r="R107" s="45">
        <f>1000*VLOOKUP(Q107, '[1]Mortality (No Interventions) H'!$B$10:$O$129,13)</f>
        <v>37.217542220085861</v>
      </c>
      <c r="S107" s="46">
        <f>VLOOKUP(I107, '[1]Lapse Rates'!$A$4:$F$24, 6)</f>
        <v>8.7081910000000003E-4</v>
      </c>
      <c r="T107" s="33">
        <f t="shared" ref="T107:T121" si="129">W106</f>
        <v>0.85742890435169539</v>
      </c>
      <c r="U107" s="33">
        <f t="shared" si="119"/>
        <v>3.1911396448431183E-2</v>
      </c>
      <c r="V107" s="39">
        <f t="shared" si="116"/>
        <v>7.4666546680152949E-4</v>
      </c>
      <c r="W107" s="32">
        <f t="shared" si="120"/>
        <v>0.8247708424364627</v>
      </c>
      <c r="X107" s="32"/>
      <c r="Y107" s="5">
        <f t="shared" si="126"/>
        <v>0</v>
      </c>
      <c r="Z107" s="5">
        <f t="shared" si="117"/>
        <v>5.1636855163881714</v>
      </c>
      <c r="AA107" s="5">
        <f t="shared" si="121"/>
        <v>0</v>
      </c>
      <c r="AB107" s="5">
        <f t="shared" si="109"/>
        <v>4.9670091966966847</v>
      </c>
      <c r="AC107" s="32"/>
      <c r="AD107" s="5">
        <f t="shared" si="127"/>
        <v>28846.696625118493</v>
      </c>
      <c r="AE107" s="5">
        <f t="shared" si="110"/>
        <v>-288.46696625118494</v>
      </c>
      <c r="AF107" s="5">
        <f t="shared" si="124"/>
        <v>-3173.1366287630344</v>
      </c>
      <c r="AG107" s="5">
        <f t="shared" si="111"/>
        <v>-19217.968371742263</v>
      </c>
      <c r="AH107" s="5">
        <f t="shared" si="112"/>
        <v>6167.1246583620123</v>
      </c>
      <c r="AI107" s="42">
        <f t="shared" si="125"/>
        <v>0</v>
      </c>
      <c r="AJ107" s="42">
        <f t="shared" si="128"/>
        <v>2802.0688870840409</v>
      </c>
      <c r="AK107" s="42">
        <f t="shared" si="122"/>
        <v>8969.1935454460527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113"/>
        <v>7</v>
      </c>
      <c r="J108" s="11">
        <f t="shared" si="114"/>
        <v>34975.407884088403</v>
      </c>
      <c r="K108" s="11">
        <f t="shared" si="115"/>
        <v>349.75407884088406</v>
      </c>
      <c r="L108" s="24">
        <f t="shared" si="118"/>
        <v>3847.2948672497246</v>
      </c>
      <c r="M108" s="11">
        <f t="shared" si="105"/>
        <v>602229</v>
      </c>
      <c r="N108" s="78">
        <f t="shared" si="106"/>
        <v>0</v>
      </c>
      <c r="O108" s="35">
        <f t="shared" si="107"/>
        <v>0</v>
      </c>
      <c r="P108" s="35">
        <f t="shared" si="123"/>
        <v>6.0222899999999999</v>
      </c>
      <c r="Q108">
        <f t="shared" si="108"/>
        <v>71</v>
      </c>
      <c r="R108" s="45">
        <f>1000*VLOOKUP(Q108, '[1]Mortality (No Interventions) H'!$B$10:$O$129,13)</f>
        <v>40.620823512354896</v>
      </c>
      <c r="S108" s="46">
        <f>VLOOKUP(I108, '[1]Lapse Rates'!$A$4:$F$24, 6)</f>
        <v>7.8743759999999998E-4</v>
      </c>
      <c r="T108" s="33">
        <f t="shared" si="129"/>
        <v>0.8247708424364627</v>
      </c>
      <c r="U108" s="33">
        <f t="shared" si="119"/>
        <v>3.3502870828747817E-2</v>
      </c>
      <c r="V108" s="39">
        <f t="shared" si="116"/>
        <v>6.494555727181463E-4</v>
      </c>
      <c r="W108" s="32">
        <f t="shared" si="120"/>
        <v>0.79061851603499678</v>
      </c>
      <c r="X108" s="32"/>
      <c r="Y108" s="5">
        <f t="shared" si="126"/>
        <v>0</v>
      </c>
      <c r="Z108" s="5">
        <f t="shared" si="117"/>
        <v>4.9670091966966847</v>
      </c>
      <c r="AA108" s="5">
        <f t="shared" si="121"/>
        <v>0</v>
      </c>
      <c r="AB108" s="5">
        <f t="shared" si="109"/>
        <v>4.7613339829324008</v>
      </c>
      <c r="AC108" s="32"/>
      <c r="AD108" s="5">
        <f t="shared" si="127"/>
        <v>27652.205079036699</v>
      </c>
      <c r="AE108" s="5">
        <f t="shared" si="110"/>
        <v>-276.52205079036702</v>
      </c>
      <c r="AF108" s="5">
        <f t="shared" si="124"/>
        <v>-3041.7425586940371</v>
      </c>
      <c r="AG108" s="5">
        <f t="shared" ref="AG108:AG121" si="130">-U108*M108</f>
        <v>-20176.400396325971</v>
      </c>
      <c r="AH108" s="5">
        <f t="shared" si="112"/>
        <v>4157.5400732263224</v>
      </c>
      <c r="AI108" s="42">
        <f t="shared" si="125"/>
        <v>0</v>
      </c>
      <c r="AJ108" s="42">
        <f t="shared" si="128"/>
        <v>2686.0417686731612</v>
      </c>
      <c r="AK108" s="42">
        <f t="shared" si="122"/>
        <v>6843.5818418994841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113"/>
        <v>8</v>
      </c>
      <c r="J109" s="11">
        <f t="shared" si="114"/>
        <v>34975.407884088403</v>
      </c>
      <c r="K109" s="11">
        <f t="shared" si="115"/>
        <v>349.75407884088406</v>
      </c>
      <c r="L109" s="24">
        <f t="shared" si="118"/>
        <v>3847.2948672497246</v>
      </c>
      <c r="M109" s="11">
        <f t="shared" si="105"/>
        <v>602229</v>
      </c>
      <c r="N109" s="78">
        <f t="shared" si="106"/>
        <v>0</v>
      </c>
      <c r="O109" s="35">
        <f t="shared" si="107"/>
        <v>0</v>
      </c>
      <c r="P109" s="35">
        <f t="shared" si="123"/>
        <v>6.0222899999999999</v>
      </c>
      <c r="Q109">
        <f t="shared" si="108"/>
        <v>72</v>
      </c>
      <c r="R109" s="45">
        <f>1000*VLOOKUP(Q109, '[1]Mortality (No Interventions) H'!$B$10:$O$129,13)</f>
        <v>44.520131297685801</v>
      </c>
      <c r="S109" s="46">
        <f>VLOOKUP(I109, '[1]Lapse Rates'!$A$4:$F$24, 6)</f>
        <v>7.0183349999999997E-4</v>
      </c>
      <c r="T109" s="33">
        <f t="shared" si="129"/>
        <v>0.79061851603499678</v>
      </c>
      <c r="U109" s="33">
        <f t="shared" si="119"/>
        <v>3.5198440140259565E-2</v>
      </c>
      <c r="V109" s="39">
        <f t="shared" si="116"/>
        <v>5.5488256027364793E-4</v>
      </c>
      <c r="W109" s="32">
        <f t="shared" si="120"/>
        <v>0.75486519333446356</v>
      </c>
      <c r="X109" s="32"/>
      <c r="Y109" s="5">
        <f t="shared" si="126"/>
        <v>0</v>
      </c>
      <c r="Z109" s="5">
        <f t="shared" si="117"/>
        <v>4.7613339829324008</v>
      </c>
      <c r="AA109" s="5">
        <f t="shared" si="121"/>
        <v>0</v>
      </c>
      <c r="AB109" s="5">
        <f t="shared" si="109"/>
        <v>4.5460171051662064</v>
      </c>
      <c r="AC109" s="32"/>
      <c r="AD109" s="5">
        <f t="shared" si="127"/>
        <v>26401.718034374113</v>
      </c>
      <c r="AE109" s="5">
        <f t="shared" si="110"/>
        <v>-264.01718034374113</v>
      </c>
      <c r="AF109" s="5">
        <f t="shared" si="124"/>
        <v>-2904.1889837811527</v>
      </c>
      <c r="AG109" s="5">
        <f t="shared" si="130"/>
        <v>-21197.521407228378</v>
      </c>
      <c r="AH109" s="5">
        <f t="shared" si="112"/>
        <v>2035.9904630208403</v>
      </c>
      <c r="AI109" s="42">
        <f t="shared" si="125"/>
        <v>0</v>
      </c>
      <c r="AJ109" s="42">
        <f t="shared" si="128"/>
        <v>2564.5755406441053</v>
      </c>
      <c r="AK109" s="42">
        <f t="shared" si="122"/>
        <v>4600.566003664946</v>
      </c>
    </row>
    <row r="110" spans="1:39" ht="15" x14ac:dyDescent="0.2">
      <c r="A110" s="12"/>
      <c r="B110" s="13">
        <v>1</v>
      </c>
      <c r="C110" s="10">
        <f>$H$100*0.14</f>
        <v>4896.5571037723766</v>
      </c>
      <c r="D110" s="1"/>
      <c r="E110" s="81" t="s">
        <v>51</v>
      </c>
      <c r="F110" s="13"/>
      <c r="G110" s="8"/>
      <c r="I110" s="2">
        <f t="shared" si="113"/>
        <v>9</v>
      </c>
      <c r="J110" s="11">
        <f t="shared" si="114"/>
        <v>34975.407884088403</v>
      </c>
      <c r="K110" s="11">
        <f t="shared" si="115"/>
        <v>349.75407884088406</v>
      </c>
      <c r="L110" s="24">
        <f t="shared" si="118"/>
        <v>3847.2948672497246</v>
      </c>
      <c r="M110" s="11">
        <f t="shared" si="105"/>
        <v>602229</v>
      </c>
      <c r="N110" s="78">
        <f t="shared" si="106"/>
        <v>0</v>
      </c>
      <c r="O110" s="35">
        <f t="shared" si="107"/>
        <v>0</v>
      </c>
      <c r="P110" s="35">
        <f t="shared" si="123"/>
        <v>6.0222899999999999</v>
      </c>
      <c r="Q110">
        <f t="shared" si="108"/>
        <v>73</v>
      </c>
      <c r="R110" s="45">
        <f>1000*VLOOKUP(Q110, '[1]Mortality (No Interventions) H'!$B$10:$O$129,13)</f>
        <v>48.986568968522398</v>
      </c>
      <c r="S110" s="46">
        <f>VLOOKUP(I110, '[1]Lapse Rates'!$A$4:$F$24, 6)</f>
        <v>6.5742610000000005E-4</v>
      </c>
      <c r="T110" s="33">
        <f t="shared" si="129"/>
        <v>0.75486519333446356</v>
      </c>
      <c r="U110" s="33">
        <f t="shared" si="119"/>
        <v>3.6978255855215691E-2</v>
      </c>
      <c r="V110" s="39">
        <f t="shared" si="116"/>
        <v>4.9626808007962242E-4</v>
      </c>
      <c r="W110" s="32">
        <f t="shared" si="120"/>
        <v>0.71739066939916829</v>
      </c>
      <c r="X110" s="32"/>
      <c r="Y110" s="5">
        <f t="shared" si="126"/>
        <v>0</v>
      </c>
      <c r="Z110" s="5">
        <f t="shared" si="117"/>
        <v>4.5460171051662064</v>
      </c>
      <c r="AA110" s="5">
        <f t="shared" si="121"/>
        <v>0</v>
      </c>
      <c r="AB110" s="5">
        <f t="shared" si="109"/>
        <v>4.3203346544159169</v>
      </c>
      <c r="AC110" s="32"/>
      <c r="AD110" s="5">
        <f t="shared" si="127"/>
        <v>25091.031274475128</v>
      </c>
      <c r="AE110" s="5">
        <f t="shared" si="110"/>
        <v>-250.91031274475131</v>
      </c>
      <c r="AF110" s="5">
        <f t="shared" si="124"/>
        <v>-2760.0134401922642</v>
      </c>
      <c r="AG110" s="5">
        <f t="shared" si="130"/>
        <v>-22269.378045430691</v>
      </c>
      <c r="AH110" s="5">
        <f t="shared" si="112"/>
        <v>-189.27052389257733</v>
      </c>
      <c r="AI110" s="42">
        <f t="shared" si="125"/>
        <v>0</v>
      </c>
      <c r="AJ110" s="42">
        <f t="shared" si="128"/>
        <v>2437.2618306237669</v>
      </c>
      <c r="AK110" s="42">
        <f t="shared" si="122"/>
        <v>2247.9913067311895</v>
      </c>
    </row>
    <row r="111" spans="1:39" ht="15" x14ac:dyDescent="0.2">
      <c r="A111" s="12"/>
      <c r="B111" s="70" t="s">
        <v>49</v>
      </c>
      <c r="C111" s="10">
        <f>$H$100*0.11</f>
        <v>3847.2948672497246</v>
      </c>
      <c r="D111" s="1"/>
      <c r="E111" s="1"/>
      <c r="F111" s="1"/>
      <c r="I111" s="2">
        <f t="shared" si="113"/>
        <v>10</v>
      </c>
      <c r="J111" s="11">
        <f t="shared" si="114"/>
        <v>34975.407884088403</v>
      </c>
      <c r="K111" s="11">
        <f t="shared" si="115"/>
        <v>349.75407884088406</v>
      </c>
      <c r="L111" s="24">
        <f t="shared" si="118"/>
        <v>3847.2948672497246</v>
      </c>
      <c r="M111" s="11">
        <f t="shared" si="105"/>
        <v>602229</v>
      </c>
      <c r="N111" s="78">
        <f t="shared" si="106"/>
        <v>0</v>
      </c>
      <c r="O111" s="35">
        <f t="shared" si="107"/>
        <v>0</v>
      </c>
      <c r="P111" s="35">
        <f t="shared" si="123"/>
        <v>6.0222899999999999</v>
      </c>
      <c r="Q111">
        <f t="shared" si="108"/>
        <v>74</v>
      </c>
      <c r="R111" s="45">
        <f>1000*VLOOKUP(Q111, '[1]Mortality (No Interventions) H'!$B$10:$O$129,13)</f>
        <v>54.281558226513432</v>
      </c>
      <c r="S111" s="46">
        <f>VLOOKUP(I111, '[1]Lapse Rates'!$A$4:$F$24, 6)</f>
        <v>5.9033320000000003E-4</v>
      </c>
      <c r="T111" s="33">
        <f t="shared" si="129"/>
        <v>0.71739066939916829</v>
      </c>
      <c r="U111" s="33">
        <f t="shared" si="119"/>
        <v>3.8941083392148398E-2</v>
      </c>
      <c r="V111" s="39">
        <f t="shared" si="116"/>
        <v>4.2349952951655309E-4</v>
      </c>
      <c r="W111" s="32">
        <f t="shared" si="120"/>
        <v>0.67802608647750329</v>
      </c>
      <c r="X111" s="32"/>
      <c r="Y111" s="5">
        <f t="shared" si="126"/>
        <v>0</v>
      </c>
      <c r="Z111" s="5">
        <f t="shared" si="117"/>
        <v>4.3203346544159169</v>
      </c>
      <c r="AA111" s="5">
        <f t="shared" si="121"/>
        <v>0</v>
      </c>
      <c r="AB111" s="5">
        <f t="shared" si="109"/>
        <v>4.0832697203326029</v>
      </c>
      <c r="AC111" s="32"/>
      <c r="AD111" s="5">
        <f t="shared" si="127"/>
        <v>23714.238930602874</v>
      </c>
      <c r="AE111" s="5">
        <f t="shared" si="110"/>
        <v>-237.14238930602875</v>
      </c>
      <c r="AF111" s="5">
        <f t="shared" si="124"/>
        <v>-2608.5662823663165</v>
      </c>
      <c r="AG111" s="5">
        <f t="shared" si="130"/>
        <v>-23451.449710170138</v>
      </c>
      <c r="AH111" s="5">
        <f>SUM(AD111:AG111)</f>
        <v>-2582.9194512396061</v>
      </c>
      <c r="AI111" s="42">
        <f t="shared" si="125"/>
        <v>0</v>
      </c>
      <c r="AJ111" s="42">
        <f t="shared" si="128"/>
        <v>2303.526995530819</v>
      </c>
      <c r="AK111" s="42">
        <f t="shared" si="122"/>
        <v>-279.39245570878711</v>
      </c>
    </row>
    <row r="112" spans="1:39" ht="15" x14ac:dyDescent="0.2">
      <c r="D112" s="1"/>
      <c r="E112" s="1"/>
      <c r="F112" s="1"/>
      <c r="I112" s="2">
        <f t="shared" si="113"/>
        <v>11</v>
      </c>
      <c r="J112" s="11">
        <f t="shared" si="114"/>
        <v>34975.407884088403</v>
      </c>
      <c r="K112" s="11">
        <f t="shared" si="115"/>
        <v>349.75407884088406</v>
      </c>
      <c r="L112" s="24">
        <f t="shared" si="118"/>
        <v>3847.2948672497246</v>
      </c>
      <c r="M112" s="11">
        <f t="shared" si="105"/>
        <v>602229</v>
      </c>
      <c r="N112" s="78">
        <f t="shared" si="106"/>
        <v>0</v>
      </c>
      <c r="O112" s="35">
        <f t="shared" si="107"/>
        <v>0</v>
      </c>
      <c r="P112" s="35">
        <f t="shared" si="123"/>
        <v>6.0222899999999999</v>
      </c>
      <c r="Q112">
        <f t="shared" si="108"/>
        <v>75</v>
      </c>
      <c r="R112" s="45">
        <f>1000*VLOOKUP(Q112, '[1]Mortality (No Interventions) H'!$B$10:$O$129,13)</f>
        <v>60.335142888193239</v>
      </c>
      <c r="S112" s="46">
        <f>VLOOKUP(I112, '[1]Lapse Rates'!$A$4:$F$24, 6)</f>
        <v>5.0522920000000001E-4</v>
      </c>
      <c r="T112" s="33">
        <f t="shared" si="129"/>
        <v>0.67802608647750329</v>
      </c>
      <c r="U112" s="33">
        <f t="shared" si="119"/>
        <v>4.0908800809542629E-2</v>
      </c>
      <c r="V112" s="39">
        <f t="shared" si="116"/>
        <v>3.425585772501598E-4</v>
      </c>
      <c r="W112" s="32">
        <f t="shared" si="120"/>
        <v>0.63677472709071048</v>
      </c>
      <c r="X112" s="31"/>
      <c r="Y112" s="5">
        <f t="shared" si="126"/>
        <v>0</v>
      </c>
      <c r="Z112" s="5">
        <f t="shared" si="117"/>
        <v>4.0832697203326029</v>
      </c>
      <c r="AA112" s="5">
        <f t="shared" si="121"/>
        <v>0</v>
      </c>
      <c r="AB112" s="5">
        <f t="shared" si="109"/>
        <v>3.8348420712111149</v>
      </c>
      <c r="AC112" s="32"/>
      <c r="AD112" s="5">
        <f t="shared" si="127"/>
        <v>22271.455810276675</v>
      </c>
      <c r="AE112" s="5">
        <f t="shared" si="110"/>
        <v>-222.71455810276677</v>
      </c>
      <c r="AF112" s="5">
        <f t="shared" si="124"/>
        <v>-2449.8601391304346</v>
      </c>
      <c r="AG112" s="5">
        <f t="shared" si="130"/>
        <v>-24636.466202730047</v>
      </c>
      <c r="AH112" s="5">
        <f t="shared" ref="AH112:AH121" si="131">SUM(AD112:AG112)</f>
        <v>-5037.5850896865704</v>
      </c>
      <c r="AI112" s="42">
        <f t="shared" si="125"/>
        <v>0</v>
      </c>
      <c r="AJ112" s="42">
        <f t="shared" si="128"/>
        <v>2163.3820855978252</v>
      </c>
      <c r="AK112" s="42">
        <f t="shared" ref="AK112:AK121" si="132">SUM(AH112:AJ112)</f>
        <v>-2874.2030040887453</v>
      </c>
    </row>
    <row r="113" spans="1:37" ht="15" x14ac:dyDescent="0.2">
      <c r="A113" s="48" t="s">
        <v>52</v>
      </c>
      <c r="D113" s="1"/>
      <c r="E113" s="74"/>
      <c r="F113" s="37"/>
      <c r="I113" s="2">
        <f t="shared" si="113"/>
        <v>12</v>
      </c>
      <c r="J113" s="11">
        <f t="shared" si="114"/>
        <v>34975.407884088403</v>
      </c>
      <c r="K113" s="11">
        <f t="shared" si="115"/>
        <v>349.75407884088406</v>
      </c>
      <c r="L113" s="24">
        <f t="shared" si="118"/>
        <v>3847.2948672497246</v>
      </c>
      <c r="M113" s="11">
        <f t="shared" si="105"/>
        <v>602229</v>
      </c>
      <c r="N113" s="78">
        <f t="shared" si="106"/>
        <v>0</v>
      </c>
      <c r="O113" s="35">
        <f t="shared" si="107"/>
        <v>0</v>
      </c>
      <c r="P113" s="35">
        <f t="shared" si="123"/>
        <v>6.0222899999999999</v>
      </c>
      <c r="Q113">
        <f t="shared" si="108"/>
        <v>76</v>
      </c>
      <c r="R113" s="45">
        <f>1000*VLOOKUP(Q113, '[1]Mortality (No Interventions) H'!$B$10:$O$129,13)</f>
        <v>67.222367505412294</v>
      </c>
      <c r="S113" s="46">
        <f>VLOOKUP(I113, '[1]Lapse Rates'!$A$4:$F$24, 6)</f>
        <v>4.8306569999999999E-4</v>
      </c>
      <c r="T113" s="33">
        <f t="shared" si="129"/>
        <v>0.63677472709071048</v>
      </c>
      <c r="U113" s="33">
        <f t="shared" si="119"/>
        <v>4.2805504722650357E-2</v>
      </c>
      <c r="V113" s="39">
        <f t="shared" si="116"/>
        <v>3.0760402928438303E-4</v>
      </c>
      <c r="W113" s="32">
        <f t="shared" si="120"/>
        <v>0.59366161833877573</v>
      </c>
      <c r="X113" s="31"/>
      <c r="Y113" s="5">
        <f t="shared" si="126"/>
        <v>0</v>
      </c>
      <c r="Z113" s="5">
        <f t="shared" si="117"/>
        <v>3.8348420712111149</v>
      </c>
      <c r="AA113" s="5">
        <f t="shared" si="121"/>
        <v>0</v>
      </c>
      <c r="AB113" s="5">
        <f t="shared" si="109"/>
        <v>3.5752024275054257</v>
      </c>
      <c r="AC113" s="32"/>
      <c r="AD113" s="5">
        <f t="shared" si="127"/>
        <v>20763.557246526696</v>
      </c>
      <c r="AE113" s="5">
        <f t="shared" si="110"/>
        <v>-207.63557246526699</v>
      </c>
      <c r="AF113" s="5">
        <f t="shared" si="124"/>
        <v>-2283.9912971179369</v>
      </c>
      <c r="AG113" s="5">
        <f t="shared" si="130"/>
        <v>-25778.716303617002</v>
      </c>
      <c r="AH113" s="5">
        <f t="shared" si="131"/>
        <v>-7506.7859266735104</v>
      </c>
      <c r="AI113" s="42">
        <f t="shared" si="125"/>
        <v>0</v>
      </c>
      <c r="AJ113" s="42">
        <f t="shared" si="128"/>
        <v>2016.9121142326119</v>
      </c>
      <c r="AK113" s="42">
        <f t="shared" si="132"/>
        <v>-5489.8738124408983</v>
      </c>
    </row>
    <row r="114" spans="1:37" ht="15" x14ac:dyDescent="0.2">
      <c r="A114" s="48" t="s">
        <v>53</v>
      </c>
      <c r="D114" s="1"/>
      <c r="E114" s="1"/>
      <c r="F114" s="1"/>
      <c r="I114" s="2">
        <f t="shared" si="113"/>
        <v>13</v>
      </c>
      <c r="J114" s="11">
        <f t="shared" si="114"/>
        <v>34975.407884088403</v>
      </c>
      <c r="K114" s="11">
        <f t="shared" si="115"/>
        <v>349.75407884088406</v>
      </c>
      <c r="L114" s="24">
        <f t="shared" si="118"/>
        <v>3847.2948672497246</v>
      </c>
      <c r="M114" s="11">
        <f t="shared" si="105"/>
        <v>602229</v>
      </c>
      <c r="N114" s="78">
        <f t="shared" si="106"/>
        <v>0</v>
      </c>
      <c r="O114" s="35">
        <f t="shared" si="107"/>
        <v>0</v>
      </c>
      <c r="P114" s="35">
        <f t="shared" si="123"/>
        <v>6.0222899999999999</v>
      </c>
      <c r="Q114">
        <f t="shared" si="108"/>
        <v>77</v>
      </c>
      <c r="R114" s="45">
        <f>1000*VLOOKUP(Q114, '[1]Mortality (No Interventions) H'!$B$10:$O$129,13)</f>
        <v>75.104443852832446</v>
      </c>
      <c r="S114" s="46">
        <f>VLOOKUP(I114, '[1]Lapse Rates'!$A$4:$F$24, 6)</f>
        <v>4.5965829999999999E-4</v>
      </c>
      <c r="T114" s="33">
        <f t="shared" si="129"/>
        <v>0.59366161833877573</v>
      </c>
      <c r="U114" s="33">
        <f t="shared" si="119"/>
        <v>4.4586625682106223E-2</v>
      </c>
      <c r="V114" s="39">
        <f t="shared" si="116"/>
        <v>2.7288149026085046E-4</v>
      </c>
      <c r="W114" s="32">
        <f t="shared" si="120"/>
        <v>0.54880211116640865</v>
      </c>
      <c r="X114" s="31"/>
      <c r="Y114" s="5">
        <f t="shared" si="126"/>
        <v>0</v>
      </c>
      <c r="Z114" s="5">
        <f t="shared" si="117"/>
        <v>3.5752024275054257</v>
      </c>
      <c r="AA114" s="5">
        <f t="shared" si="121"/>
        <v>0</v>
      </c>
      <c r="AB114" s="5">
        <f t="shared" si="109"/>
        <v>3.3050454660563511</v>
      </c>
      <c r="AC114" s="32"/>
      <c r="AD114" s="5">
        <f t="shared" si="127"/>
        <v>19194.57768569397</v>
      </c>
      <c r="AE114" s="5">
        <f t="shared" si="110"/>
        <v>-191.94577685693972</v>
      </c>
      <c r="AF114" s="5">
        <f t="shared" si="124"/>
        <v>-2111.4035454263367</v>
      </c>
      <c r="AG114" s="5">
        <f t="shared" si="130"/>
        <v>-26851.358997909148</v>
      </c>
      <c r="AH114" s="5">
        <f t="shared" si="131"/>
        <v>-9960.130634498455</v>
      </c>
      <c r="AI114" s="42">
        <f t="shared" si="125"/>
        <v>0</v>
      </c>
      <c r="AJ114" s="42">
        <f t="shared" si="128"/>
        <v>1864.5089176150511</v>
      </c>
      <c r="AK114" s="42">
        <f t="shared" si="132"/>
        <v>-8095.6217168834037</v>
      </c>
    </row>
    <row r="115" spans="1:37" ht="15" x14ac:dyDescent="0.2">
      <c r="A115" s="48" t="s">
        <v>54</v>
      </c>
      <c r="D115" s="1"/>
      <c r="E115" s="1"/>
      <c r="F115" s="37"/>
      <c r="I115" s="2">
        <f t="shared" si="113"/>
        <v>14</v>
      </c>
      <c r="J115" s="11">
        <f t="shared" si="114"/>
        <v>34975.407884088403</v>
      </c>
      <c r="K115" s="11">
        <f t="shared" si="115"/>
        <v>349.75407884088406</v>
      </c>
      <c r="L115" s="24">
        <f t="shared" si="118"/>
        <v>3847.2948672497246</v>
      </c>
      <c r="M115" s="11">
        <f t="shared" si="105"/>
        <v>602229</v>
      </c>
      <c r="N115" s="78">
        <f t="shared" si="106"/>
        <v>0</v>
      </c>
      <c r="O115" s="35">
        <f t="shared" si="107"/>
        <v>0</v>
      </c>
      <c r="P115" s="35">
        <f t="shared" si="123"/>
        <v>6.0222899999999999</v>
      </c>
      <c r="Q115">
        <f t="shared" si="108"/>
        <v>78</v>
      </c>
      <c r="R115" s="45">
        <f>1000*VLOOKUP(Q115, '[1]Mortality (No Interventions) H'!$B$10:$O$129,13)</f>
        <v>83.80698262688945</v>
      </c>
      <c r="S115" s="46">
        <f>VLOOKUP(I115, '[1]Lapse Rates'!$A$4:$F$24, 6)</f>
        <v>3.6747819999999998E-4</v>
      </c>
      <c r="T115" s="33">
        <f t="shared" si="129"/>
        <v>0.54880211116640865</v>
      </c>
      <c r="U115" s="33">
        <f t="shared" si="119"/>
        <v>4.5993448996123461E-2</v>
      </c>
      <c r="V115" s="39">
        <f t="shared" si="116"/>
        <v>2.0167281196763174E-4</v>
      </c>
      <c r="W115" s="32">
        <f t="shared" si="120"/>
        <v>0.5026069893583176</v>
      </c>
      <c r="X115" s="31"/>
      <c r="Y115" s="5">
        <f t="shared" si="126"/>
        <v>0</v>
      </c>
      <c r="Z115" s="5">
        <f t="shared" si="117"/>
        <v>3.3050454660563511</v>
      </c>
      <c r="AA115" s="5">
        <f t="shared" si="121"/>
        <v>0</v>
      </c>
      <c r="AB115" s="5">
        <f t="shared" si="109"/>
        <v>3.0268450459427023</v>
      </c>
      <c r="AC115" s="32"/>
      <c r="AD115" s="5">
        <f t="shared" si="127"/>
        <v>17578.884458200839</v>
      </c>
      <c r="AE115" s="5">
        <f t="shared" si="110"/>
        <v>-175.78884458200838</v>
      </c>
      <c r="AF115" s="5">
        <f t="shared" si="124"/>
        <v>-1933.6772904020922</v>
      </c>
      <c r="AG115" s="5">
        <f t="shared" si="130"/>
        <v>-27698.588795486437</v>
      </c>
      <c r="AH115" s="5">
        <f t="shared" si="131"/>
        <v>-12229.170472269701</v>
      </c>
      <c r="AI115" s="42">
        <f t="shared" si="125"/>
        <v>0</v>
      </c>
      <c r="AJ115" s="42">
        <f t="shared" si="128"/>
        <v>1707.5679046562273</v>
      </c>
      <c r="AK115" s="42">
        <f t="shared" si="132"/>
        <v>-10521.602567613474</v>
      </c>
    </row>
    <row r="116" spans="1:37" ht="15" x14ac:dyDescent="0.2">
      <c r="A116" s="48" t="s">
        <v>55</v>
      </c>
      <c r="D116" s="1"/>
      <c r="E116" s="1"/>
      <c r="F116" s="1"/>
      <c r="I116" s="2">
        <f t="shared" si="113"/>
        <v>15</v>
      </c>
      <c r="J116" s="11">
        <f t="shared" si="114"/>
        <v>34975.407884088403</v>
      </c>
      <c r="K116" s="11">
        <f t="shared" si="115"/>
        <v>349.75407884088406</v>
      </c>
      <c r="L116" s="24">
        <f t="shared" si="118"/>
        <v>3847.2948672497246</v>
      </c>
      <c r="M116" s="11">
        <f t="shared" si="105"/>
        <v>602229</v>
      </c>
      <c r="N116" s="78">
        <f t="shared" si="106"/>
        <v>0</v>
      </c>
      <c r="O116" s="35">
        <f t="shared" si="107"/>
        <v>0</v>
      </c>
      <c r="P116" s="35">
        <f t="shared" si="123"/>
        <v>6.0222899999999999</v>
      </c>
      <c r="Q116">
        <f t="shared" si="108"/>
        <v>79</v>
      </c>
      <c r="R116" s="45">
        <f>1000*VLOOKUP(Q116, '[1]Mortality (No Interventions) H'!$B$10:$O$129,13)</f>
        <v>93.364404430312121</v>
      </c>
      <c r="S116" s="46">
        <f>VLOOKUP(I116, '[1]Lapse Rates'!$A$4:$F$24, 6)</f>
        <v>3.9775519999999998E-4</v>
      </c>
      <c r="T116" s="33">
        <f t="shared" si="129"/>
        <v>0.5026069893583176</v>
      </c>
      <c r="U116" s="33">
        <f t="shared" si="119"/>
        <v>4.6925602223951542E-2</v>
      </c>
      <c r="V116" s="39">
        <f t="shared" si="116"/>
        <v>1.9991454357361546E-4</v>
      </c>
      <c r="W116" s="32">
        <f t="shared" si="120"/>
        <v>0.45548147259079247</v>
      </c>
      <c r="X116" s="31"/>
      <c r="Y116" s="5">
        <f t="shared" si="126"/>
        <v>0</v>
      </c>
      <c r="Z116" s="5">
        <f t="shared" si="117"/>
        <v>3.0268450459427023</v>
      </c>
      <c r="AA116" s="5">
        <f t="shared" si="121"/>
        <v>0</v>
      </c>
      <c r="AB116" s="5">
        <f t="shared" si="109"/>
        <v>2.7430415175688037</v>
      </c>
      <c r="AC116" s="32"/>
      <c r="AD116" s="5">
        <f t="shared" si="127"/>
        <v>15930.650287508199</v>
      </c>
      <c r="AE116" s="5">
        <f t="shared" si="110"/>
        <v>-159.306502875082</v>
      </c>
      <c r="AF116" s="5">
        <f t="shared" si="124"/>
        <v>-1752.371531625902</v>
      </c>
      <c r="AG116" s="5">
        <f t="shared" si="130"/>
        <v>-28259.958501728113</v>
      </c>
      <c r="AH116" s="5">
        <f t="shared" si="131"/>
        <v>-14240.986248720899</v>
      </c>
      <c r="AI116" s="42">
        <f t="shared" si="125"/>
        <v>0</v>
      </c>
      <c r="AJ116" s="42">
        <f t="shared" si="128"/>
        <v>1547.4657587715158</v>
      </c>
      <c r="AK116" s="42">
        <f t="shared" si="132"/>
        <v>-12693.520489949384</v>
      </c>
    </row>
    <row r="117" spans="1:37" ht="15" x14ac:dyDescent="0.2">
      <c r="I117" s="2">
        <f t="shared" si="113"/>
        <v>16</v>
      </c>
      <c r="J117" s="11">
        <f t="shared" si="114"/>
        <v>34975.407884088403</v>
      </c>
      <c r="K117" s="11">
        <f t="shared" si="115"/>
        <v>349.75407884088406</v>
      </c>
      <c r="L117" s="24">
        <f t="shared" si="118"/>
        <v>3847.2948672497246</v>
      </c>
      <c r="M117" s="11">
        <f t="shared" si="105"/>
        <v>602229</v>
      </c>
      <c r="N117" s="78">
        <f t="shared" si="106"/>
        <v>0</v>
      </c>
      <c r="O117" s="35">
        <f t="shared" si="107"/>
        <v>0</v>
      </c>
      <c r="P117" s="35">
        <f t="shared" si="123"/>
        <v>6.0222899999999999</v>
      </c>
      <c r="Q117">
        <f t="shared" si="108"/>
        <v>80</v>
      </c>
      <c r="R117" s="45">
        <f>1000*VLOOKUP(Q117, '[1]Mortality (No Interventions) H'!$B$10:$O$129,13)</f>
        <v>103.63943255505222</v>
      </c>
      <c r="S117" s="46">
        <f>VLOOKUP(I117, '[1]Lapse Rates'!$A$4:$F$24, 6)</f>
        <v>2.516404E-4</v>
      </c>
      <c r="T117" s="33">
        <f t="shared" si="129"/>
        <v>0.45548147259079247</v>
      </c>
      <c r="U117" s="33">
        <f t="shared" si="119"/>
        <v>4.7205841358649303E-2</v>
      </c>
      <c r="V117" s="39">
        <f t="shared" si="116"/>
        <v>1.1461753995533605E-4</v>
      </c>
      <c r="W117" s="32">
        <f t="shared" si="120"/>
        <v>0.40816101369218782</v>
      </c>
      <c r="X117" s="31"/>
      <c r="Y117" s="5">
        <f t="shared" si="126"/>
        <v>0</v>
      </c>
      <c r="Z117" s="5">
        <f t="shared" si="117"/>
        <v>2.7430415175688037</v>
      </c>
      <c r="AA117" s="5">
        <f t="shared" si="121"/>
        <v>0</v>
      </c>
      <c r="AB117" s="5">
        <f t="shared" si="109"/>
        <v>2.4580639911483257</v>
      </c>
      <c r="AC117" s="32"/>
      <c r="AD117" s="5">
        <f t="shared" si="127"/>
        <v>14275.597936267261</v>
      </c>
      <c r="AE117" s="5">
        <f t="shared" si="110"/>
        <v>-142.75597936267263</v>
      </c>
      <c r="AF117" s="5">
        <f t="shared" si="124"/>
        <v>-1570.3157729893987</v>
      </c>
      <c r="AG117" s="5">
        <f t="shared" si="130"/>
        <v>-28428.726635578012</v>
      </c>
      <c r="AH117" s="5">
        <f t="shared" si="131"/>
        <v>-15866.200451662824</v>
      </c>
      <c r="AI117" s="42">
        <f t="shared" si="125"/>
        <v>0</v>
      </c>
      <c r="AJ117" s="42">
        <f t="shared" si="128"/>
        <v>1386.7008883452136</v>
      </c>
      <c r="AK117" s="42">
        <f t="shared" si="132"/>
        <v>-14479.499563317611</v>
      </c>
    </row>
    <row r="118" spans="1:37" ht="15" x14ac:dyDescent="0.2">
      <c r="I118" s="2">
        <f t="shared" si="113"/>
        <v>17</v>
      </c>
      <c r="J118" s="11">
        <f t="shared" si="114"/>
        <v>34975.407884088403</v>
      </c>
      <c r="K118" s="11">
        <f t="shared" si="115"/>
        <v>349.75407884088406</v>
      </c>
      <c r="L118" s="24">
        <f t="shared" si="118"/>
        <v>3847.2948672497246</v>
      </c>
      <c r="M118" s="11">
        <f t="shared" si="105"/>
        <v>602229</v>
      </c>
      <c r="N118" s="78">
        <f t="shared" si="106"/>
        <v>0</v>
      </c>
      <c r="O118" s="35">
        <f t="shared" si="107"/>
        <v>0</v>
      </c>
      <c r="P118" s="35">
        <f t="shared" si="123"/>
        <v>6.0222899999999999</v>
      </c>
      <c r="Q118">
        <f t="shared" si="108"/>
        <v>81</v>
      </c>
      <c r="R118" s="45">
        <f>1000*VLOOKUP(Q118, '[1]Mortality (No Interventions) H'!$B$10:$O$129,13)</f>
        <v>114.77288171027698</v>
      </c>
      <c r="S118" s="46">
        <f>VLOOKUP(I118, '[1]Lapse Rates'!$A$4:$F$24, 6)</f>
        <v>2.7508159999999998E-4</v>
      </c>
      <c r="T118" s="33">
        <f t="shared" si="129"/>
        <v>0.40816101369218782</v>
      </c>
      <c r="U118" s="33">
        <f t="shared" si="119"/>
        <v>4.6845815743240218E-2</v>
      </c>
      <c r="V118" s="39">
        <f t="shared" si="116"/>
        <v>1.1227758470406893E-4</v>
      </c>
      <c r="W118" s="32">
        <f t="shared" si="120"/>
        <v>0.36120292036424351</v>
      </c>
      <c r="X118" s="31"/>
      <c r="Y118" s="5">
        <f t="shared" si="126"/>
        <v>0</v>
      </c>
      <c r="Z118" s="5">
        <f t="shared" si="117"/>
        <v>2.4580639911483257</v>
      </c>
      <c r="AA118" s="5">
        <f t="shared" si="121"/>
        <v>0</v>
      </c>
      <c r="AB118" s="5">
        <f t="shared" si="109"/>
        <v>2.1752687352803801</v>
      </c>
      <c r="AC118" s="32"/>
      <c r="AD118" s="5">
        <f t="shared" si="127"/>
        <v>12633.219468663317</v>
      </c>
      <c r="AE118" s="5">
        <f t="shared" si="110"/>
        <v>-126.33219468663319</v>
      </c>
      <c r="AF118" s="5">
        <f t="shared" si="124"/>
        <v>-1389.654141552965</v>
      </c>
      <c r="AG118" s="5">
        <f t="shared" si="130"/>
        <v>-28211.908769235815</v>
      </c>
      <c r="AH118" s="5">
        <f t="shared" si="131"/>
        <v>-17094.675636812095</v>
      </c>
      <c r="AI118" s="42">
        <f t="shared" si="125"/>
        <v>0</v>
      </c>
      <c r="AJ118" s="42">
        <f t="shared" si="128"/>
        <v>1227.1667776546446</v>
      </c>
      <c r="AK118" s="42">
        <f t="shared" si="132"/>
        <v>-15867.508859157449</v>
      </c>
    </row>
    <row r="119" spans="1:37" ht="15" x14ac:dyDescent="0.2">
      <c r="I119" s="2">
        <f t="shared" si="113"/>
        <v>18</v>
      </c>
      <c r="J119" s="11">
        <f t="shared" si="114"/>
        <v>34975.407884088403</v>
      </c>
      <c r="K119" s="11">
        <f t="shared" si="115"/>
        <v>349.75407884088406</v>
      </c>
      <c r="L119" s="24">
        <f t="shared" si="118"/>
        <v>3847.2948672497246</v>
      </c>
      <c r="M119" s="11">
        <f t="shared" si="105"/>
        <v>602229</v>
      </c>
      <c r="N119" s="78">
        <f t="shared" si="106"/>
        <v>0</v>
      </c>
      <c r="O119" s="35">
        <f t="shared" si="107"/>
        <v>0</v>
      </c>
      <c r="P119" s="35">
        <f t="shared" si="123"/>
        <v>6.0222899999999999</v>
      </c>
      <c r="Q119">
        <f t="shared" si="108"/>
        <v>82</v>
      </c>
      <c r="R119" s="45">
        <f>1000*VLOOKUP(Q119, '[1]Mortality (No Interventions) H'!$B$10:$O$129,13)</f>
        <v>127.14977623488203</v>
      </c>
      <c r="S119" s="46">
        <f>VLOOKUP(I119, '[1]Lapse Rates'!$A$4:$F$24, 6)</f>
        <v>2.0998619999999999E-4</v>
      </c>
      <c r="T119" s="33">
        <f t="shared" si="129"/>
        <v>0.36120292036424351</v>
      </c>
      <c r="U119" s="33">
        <f t="shared" si="119"/>
        <v>4.5926870499699478E-2</v>
      </c>
      <c r="V119" s="39">
        <f t="shared" si="116"/>
        <v>7.5847628676190107E-5</v>
      </c>
      <c r="W119" s="32">
        <f t="shared" si="120"/>
        <v>0.31520020223586787</v>
      </c>
      <c r="X119" s="31"/>
      <c r="Y119" s="5">
        <f t="shared" si="126"/>
        <v>0</v>
      </c>
      <c r="Z119" s="5">
        <f t="shared" si="117"/>
        <v>2.1752687352803801</v>
      </c>
      <c r="AA119" s="5">
        <f t="shared" si="121"/>
        <v>0</v>
      </c>
      <c r="AB119" s="5">
        <f t="shared" si="109"/>
        <v>1.8982270259230447</v>
      </c>
      <c r="AC119" s="32"/>
      <c r="AD119" s="5">
        <f t="shared" si="127"/>
        <v>11024.255638346633</v>
      </c>
      <c r="AE119" s="5">
        <f t="shared" si="110"/>
        <v>-110.24255638346634</v>
      </c>
      <c r="AF119" s="5">
        <f t="shared" si="124"/>
        <v>-1212.6681202181296</v>
      </c>
      <c r="AG119" s="5">
        <f t="shared" si="130"/>
        <v>-27658.493294163516</v>
      </c>
      <c r="AH119" s="5">
        <f t="shared" si="131"/>
        <v>-17957.148332418481</v>
      </c>
      <c r="AI119" s="42">
        <f t="shared" si="125"/>
        <v>0</v>
      </c>
      <c r="AJ119" s="42">
        <f t="shared" si="128"/>
        <v>1070.8780772035177</v>
      </c>
      <c r="AK119" s="42">
        <f t="shared" si="132"/>
        <v>-16886.270255214964</v>
      </c>
    </row>
    <row r="120" spans="1:37" ht="15" x14ac:dyDescent="0.2">
      <c r="I120" s="2">
        <f t="shared" si="113"/>
        <v>19</v>
      </c>
      <c r="J120" s="11">
        <f t="shared" si="114"/>
        <v>34975.407884088403</v>
      </c>
      <c r="K120" s="11">
        <f t="shared" si="115"/>
        <v>349.75407884088406</v>
      </c>
      <c r="L120" s="24">
        <f t="shared" si="118"/>
        <v>3847.2948672497246</v>
      </c>
      <c r="M120" s="11">
        <f t="shared" si="105"/>
        <v>602229</v>
      </c>
      <c r="N120" s="78">
        <f t="shared" si="106"/>
        <v>0</v>
      </c>
      <c r="O120" s="35">
        <f t="shared" si="107"/>
        <v>0</v>
      </c>
      <c r="P120" s="35">
        <f t="shared" si="123"/>
        <v>6.0222899999999999</v>
      </c>
      <c r="Q120">
        <f t="shared" si="108"/>
        <v>83</v>
      </c>
      <c r="R120" s="45">
        <f>1000*VLOOKUP(Q120, '[1]Mortality (No Interventions) H'!$B$10:$O$129,13)</f>
        <v>140.88748099254778</v>
      </c>
      <c r="S120" s="46">
        <f>VLOOKUP(I120, '[1]Lapse Rates'!$A$4:$F$24, 6)</f>
        <v>1.6037285799999999E-2</v>
      </c>
      <c r="T120" s="33">
        <f t="shared" si="129"/>
        <v>0.31520020223586787</v>
      </c>
      <c r="U120" s="33">
        <f t="shared" si="119"/>
        <v>4.4407762501353046E-2</v>
      </c>
      <c r="V120" s="39">
        <f t="shared" si="116"/>
        <v>5.0549557274744113E-3</v>
      </c>
      <c r="W120" s="32">
        <f t="shared" si="120"/>
        <v>0.26573748400704039</v>
      </c>
      <c r="X120" s="31"/>
      <c r="Y120" s="5">
        <f t="shared" si="126"/>
        <v>0</v>
      </c>
      <c r="Z120" s="5">
        <f t="shared" si="117"/>
        <v>1.8982270259230447</v>
      </c>
      <c r="AA120" s="5">
        <f t="shared" si="121"/>
        <v>0</v>
      </c>
      <c r="AB120" s="5">
        <f t="shared" si="109"/>
        <v>1.6003481925607592</v>
      </c>
      <c r="AC120" s="32"/>
      <c r="AD120" s="5">
        <f t="shared" si="127"/>
        <v>9294.2768932376566</v>
      </c>
      <c r="AE120" s="5">
        <f t="shared" si="110"/>
        <v>-92.942768932376566</v>
      </c>
      <c r="AF120" s="5">
        <f t="shared" si="124"/>
        <v>-1022.3704582561422</v>
      </c>
      <c r="AG120" s="5">
        <f t="shared" si="130"/>
        <v>-26743.642403427344</v>
      </c>
      <c r="AH120" s="5">
        <f t="shared" si="131"/>
        <v>-18564.678737378206</v>
      </c>
      <c r="AI120" s="42">
        <f t="shared" si="125"/>
        <v>0</v>
      </c>
      <c r="AJ120" s="42">
        <f t="shared" si="128"/>
        <v>902.83709366559117</v>
      </c>
      <c r="AK120" s="42">
        <f t="shared" si="132"/>
        <v>-17661.841643712614</v>
      </c>
    </row>
    <row r="121" spans="1:37" ht="15" x14ac:dyDescent="0.2">
      <c r="I121" s="2">
        <f t="shared" si="113"/>
        <v>20</v>
      </c>
      <c r="J121" s="11">
        <f t="shared" si="114"/>
        <v>34975.407884088403</v>
      </c>
      <c r="K121" s="11">
        <f t="shared" si="115"/>
        <v>349.75407884088406</v>
      </c>
      <c r="L121" s="24">
        <f t="shared" si="118"/>
        <v>3847.2948672497246</v>
      </c>
      <c r="M121" s="11">
        <f t="shared" si="105"/>
        <v>602229</v>
      </c>
      <c r="N121" s="78">
        <f t="shared" si="106"/>
        <v>0</v>
      </c>
      <c r="O121" s="35">
        <f t="shared" si="107"/>
        <v>0</v>
      </c>
      <c r="P121" s="35">
        <f t="shared" si="123"/>
        <v>6.0222899999999999</v>
      </c>
      <c r="Q121">
        <f t="shared" si="108"/>
        <v>84</v>
      </c>
      <c r="R121" s="45">
        <f>1000*VLOOKUP(Q121, '[1]Mortality (No Interventions) H'!$B$10:$O$129,13)</f>
        <v>156.19479329731746</v>
      </c>
      <c r="S121" s="46">
        <f>VLOOKUP(I121, '[1]Lapse Rates'!$A$4:$F$24, 6)</f>
        <v>0</v>
      </c>
      <c r="T121" s="33">
        <f t="shared" si="129"/>
        <v>0.26573748400704039</v>
      </c>
      <c r="U121" s="33">
        <f t="shared" si="119"/>
        <v>4.1506811385828873E-2</v>
      </c>
      <c r="V121" s="39">
        <f t="shared" si="116"/>
        <v>0</v>
      </c>
      <c r="W121" s="32">
        <f t="shared" si="120"/>
        <v>0.22423067262121152</v>
      </c>
      <c r="X121" s="31"/>
      <c r="Y121" s="5">
        <f t="shared" si="126"/>
        <v>0</v>
      </c>
      <c r="Z121" s="5">
        <f t="shared" si="117"/>
        <v>1.6003481925607592</v>
      </c>
      <c r="AA121" s="5">
        <f t="shared" si="121"/>
        <v>0</v>
      </c>
      <c r="AB121" s="5">
        <f t="shared" si="109"/>
        <v>1.3503821374199958</v>
      </c>
      <c r="AC121" s="32"/>
      <c r="AD121" s="5">
        <f>$W121*J121</f>
        <v>7842.5592350503666</v>
      </c>
      <c r="AE121" s="5">
        <f t="shared" si="110"/>
        <v>-78.425592350503678</v>
      </c>
      <c r="AF121" s="5">
        <f t="shared" si="124"/>
        <v>-862.6815158555404</v>
      </c>
      <c r="AG121" s="5">
        <f t="shared" si="130"/>
        <v>-24996.605514076338</v>
      </c>
      <c r="AH121" s="5">
        <f t="shared" si="131"/>
        <v>-18095.153387232014</v>
      </c>
      <c r="AI121" s="42">
        <f t="shared" si="125"/>
        <v>0</v>
      </c>
      <c r="AJ121" s="42">
        <f t="shared" si="128"/>
        <v>761.8185045065469</v>
      </c>
      <c r="AK121" s="42">
        <f t="shared" si="132"/>
        <v>-17333.334882725467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477869.80354338326</v>
      </c>
      <c r="AE124" s="21">
        <f t="shared" ref="AE124:AK124" si="133">SUM(AE101:AE121)</f>
        <v>-18078.394012461831</v>
      </c>
      <c r="AF124" s="21">
        <f t="shared" si="133"/>
        <v>-49867.096550863491</v>
      </c>
      <c r="AG124" s="21">
        <f t="shared" si="133"/>
        <v>-458621.21658216242</v>
      </c>
      <c r="AH124" s="21">
        <f t="shared" si="133"/>
        <v>-48696.903602104489</v>
      </c>
      <c r="AI124" s="21">
        <f t="shared" si="133"/>
        <v>0</v>
      </c>
      <c r="AJ124" s="21">
        <f t="shared" si="133"/>
        <v>43054.824226031742</v>
      </c>
      <c r="AK124" s="21">
        <f t="shared" si="133"/>
        <v>-5642.079376072732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260942.08368286592</v>
      </c>
      <c r="AE126" s="21">
        <f t="shared" ref="AE126:AK126" si="134">AE101+NPV($D$6,AE102:AE121)</f>
        <v>-15939.554802100794</v>
      </c>
      <c r="AF126" s="21">
        <f t="shared" si="134"/>
        <v>-26339.865236892139</v>
      </c>
      <c r="AG126" s="21">
        <f t="shared" si="134"/>
        <v>-178080.8003089407</v>
      </c>
      <c r="AH126" s="21">
        <f t="shared" si="134"/>
        <v>40581.863334932299</v>
      </c>
      <c r="AI126" s="21">
        <f t="shared" si="134"/>
        <v>0</v>
      </c>
      <c r="AJ126" s="21">
        <f t="shared" si="134"/>
        <v>21980.090945237134</v>
      </c>
      <c r="AK126" s="21">
        <f t="shared" si="134"/>
        <v>62561.954280169426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368768.02716508857</v>
      </c>
      <c r="AE128" s="21">
        <f t="shared" ref="AE128:AK128" si="135">AE101+NPV($D$7,AE102:AE121)</f>
        <v>-16999.350701505722</v>
      </c>
      <c r="AF128" s="21">
        <f t="shared" si="135"/>
        <v>-37997.620130346368</v>
      </c>
      <c r="AG128" s="21">
        <f t="shared" si="135"/>
        <v>-309350.05425468413</v>
      </c>
      <c r="AH128" s="21">
        <f t="shared" si="135"/>
        <v>4421.0020785523848</v>
      </c>
      <c r="AI128" s="21">
        <f t="shared" si="135"/>
        <v>0</v>
      </c>
      <c r="AJ128" s="21">
        <f t="shared" si="135"/>
        <v>32455.802279821459</v>
      </c>
      <c r="AK128" s="21">
        <f t="shared" si="135"/>
        <v>36876.804358373833</v>
      </c>
    </row>
    <row r="130" spans="38:39" x14ac:dyDescent="0.15">
      <c r="AL130" s="48"/>
      <c r="AM130" s="52"/>
    </row>
  </sheetData>
  <mergeCells count="3">
    <mergeCell ref="R2:W2"/>
    <mergeCell ref="AD1:AK1"/>
    <mergeCell ref="Y2:AB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5015-75AC-354E-B76C-907E3719069D}">
  <sheetPr codeName="Sheet5"/>
  <dimension ref="A1:E96"/>
  <sheetViews>
    <sheetView zoomScale="125" workbookViewId="0">
      <selection activeCell="B19" sqref="B19:E66"/>
    </sheetView>
  </sheetViews>
  <sheetFormatPr baseColWidth="10" defaultColWidth="11.5" defaultRowHeight="13" outlineLevelRow="1" x14ac:dyDescent="0.15"/>
  <cols>
    <col min="5" max="5" width="13.6640625" bestFit="1" customWidth="1"/>
  </cols>
  <sheetData>
    <row r="1" spans="1:5" x14ac:dyDescent="0.15">
      <c r="B1" s="48" t="s">
        <v>41</v>
      </c>
      <c r="C1" s="48" t="s">
        <v>57</v>
      </c>
      <c r="D1" s="48" t="s">
        <v>61</v>
      </c>
      <c r="E1" s="48" t="s">
        <v>62</v>
      </c>
    </row>
    <row r="2" spans="1:5" hidden="1" outlineLevel="1" x14ac:dyDescent="0.15">
      <c r="A2">
        <v>1</v>
      </c>
      <c r="B2" s="48">
        <v>245.91104374313332</v>
      </c>
      <c r="C2">
        <v>245.32774552455538</v>
      </c>
      <c r="D2">
        <v>247.65738997819633</v>
      </c>
      <c r="E2">
        <v>246.90264821585734</v>
      </c>
    </row>
    <row r="3" spans="1:5" hidden="1" outlineLevel="1" x14ac:dyDescent="0.15">
      <c r="A3">
        <f>A2+1</f>
        <v>2</v>
      </c>
      <c r="B3">
        <v>120.94793450614105</v>
      </c>
      <c r="C3">
        <v>121.2325526806253</v>
      </c>
      <c r="D3">
        <v>126.69704366334142</v>
      </c>
      <c r="E3">
        <v>127.51261162123696</v>
      </c>
    </row>
    <row r="4" spans="1:5" hidden="1" outlineLevel="1" x14ac:dyDescent="0.15">
      <c r="A4">
        <f t="shared" ref="A4:A66" si="0">A3+1</f>
        <v>3</v>
      </c>
      <c r="B4">
        <v>120.86103031961848</v>
      </c>
      <c r="C4">
        <v>121.39761698524399</v>
      </c>
      <c r="D4">
        <v>131.04087222365996</v>
      </c>
      <c r="E4">
        <v>132.51431841428933</v>
      </c>
    </row>
    <row r="5" spans="1:5" hidden="1" outlineLevel="1" x14ac:dyDescent="0.15">
      <c r="A5">
        <f t="shared" si="0"/>
        <v>4</v>
      </c>
      <c r="B5">
        <v>124.73434837323229</v>
      </c>
      <c r="C5">
        <v>125.56840828358241</v>
      </c>
      <c r="D5">
        <v>140.72498496805798</v>
      </c>
      <c r="E5">
        <v>143.00325394005745</v>
      </c>
    </row>
    <row r="6" spans="1:5" hidden="1" outlineLevel="1" x14ac:dyDescent="0.15">
      <c r="A6">
        <f t="shared" si="0"/>
        <v>5</v>
      </c>
      <c r="B6">
        <v>130.93466937051369</v>
      </c>
      <c r="C6">
        <v>132.11082290327079</v>
      </c>
      <c r="D6">
        <v>154.04439916474891</v>
      </c>
      <c r="E6">
        <v>157.26493531108602</v>
      </c>
    </row>
    <row r="7" spans="1:5" hidden="1" outlineLevel="1" x14ac:dyDescent="0.15">
      <c r="A7">
        <f t="shared" si="0"/>
        <v>6</v>
      </c>
      <c r="B7">
        <v>138.06004170791547</v>
      </c>
      <c r="C7">
        <v>139.63584554421129</v>
      </c>
      <c r="D7">
        <v>169.67234144363661</v>
      </c>
      <c r="E7">
        <v>173.99845326274362</v>
      </c>
    </row>
    <row r="8" spans="1:5" hidden="1" outlineLevel="1" x14ac:dyDescent="0.15">
      <c r="A8">
        <f t="shared" si="0"/>
        <v>7</v>
      </c>
      <c r="B8">
        <v>145.75099404758004</v>
      </c>
      <c r="C8">
        <v>147.7957909394128</v>
      </c>
      <c r="D8">
        <v>187.43636221989445</v>
      </c>
      <c r="E8">
        <v>193.06091583839236</v>
      </c>
    </row>
    <row r="9" spans="1:5" hidden="1" outlineLevel="1" x14ac:dyDescent="0.15">
      <c r="A9">
        <f t="shared" si="0"/>
        <v>8</v>
      </c>
      <c r="B9">
        <v>154.28328239633282</v>
      </c>
      <c r="C9">
        <v>156.82384412206062</v>
      </c>
      <c r="D9">
        <v>206.64836088236444</v>
      </c>
      <c r="E9">
        <v>213.62047158678416</v>
      </c>
    </row>
    <row r="10" spans="1:5" hidden="1" outlineLevel="1" x14ac:dyDescent="0.15">
      <c r="A10">
        <f t="shared" si="0"/>
        <v>9</v>
      </c>
      <c r="B10">
        <v>163.74853539146295</v>
      </c>
      <c r="C10">
        <v>166.80890488133767</v>
      </c>
      <c r="D10">
        <v>227.41999725592925</v>
      </c>
      <c r="E10">
        <v>235.80612320454031</v>
      </c>
    </row>
    <row r="11" spans="1:5" hidden="1" outlineLevel="1" x14ac:dyDescent="0.15">
      <c r="A11">
        <f t="shared" si="0"/>
        <v>10</v>
      </c>
      <c r="B11">
        <v>173.91317311588952</v>
      </c>
      <c r="C11">
        <v>177.51994985840034</v>
      </c>
      <c r="D11">
        <v>249.5639048417307</v>
      </c>
      <c r="E11">
        <v>259.43580433153306</v>
      </c>
    </row>
    <row r="12" spans="1:5" hidden="1" outlineLevel="1" x14ac:dyDescent="0.15">
      <c r="A12">
        <f t="shared" si="0"/>
        <v>11</v>
      </c>
      <c r="B12">
        <v>184.83106922550172</v>
      </c>
      <c r="C12">
        <v>189.01568490303504</v>
      </c>
      <c r="D12">
        <v>273.23528706267405</v>
      </c>
      <c r="E12">
        <v>284.67743221253698</v>
      </c>
    </row>
    <row r="13" spans="1:5" hidden="1" outlineLevel="1" x14ac:dyDescent="0.15">
      <c r="A13">
        <f t="shared" si="0"/>
        <v>12</v>
      </c>
      <c r="B13">
        <v>196.14618418519049</v>
      </c>
      <c r="C13">
        <v>200.95271168594539</v>
      </c>
      <c r="D13">
        <v>298.27312539576582</v>
      </c>
      <c r="E13">
        <v>311.40029858276245</v>
      </c>
    </row>
    <row r="14" spans="1:5" hidden="1" outlineLevel="1" x14ac:dyDescent="0.15">
      <c r="A14">
        <f t="shared" si="0"/>
        <v>13</v>
      </c>
      <c r="B14">
        <v>208.12013158390096</v>
      </c>
      <c r="C14">
        <v>213.59748992095084</v>
      </c>
      <c r="D14">
        <v>325.07780399536938</v>
      </c>
      <c r="E14">
        <v>340.01699869953495</v>
      </c>
    </row>
    <row r="15" spans="1:5" hidden="1" outlineLevel="1" x14ac:dyDescent="0.15">
      <c r="A15">
        <f t="shared" si="0"/>
        <v>14</v>
      </c>
      <c r="B15">
        <v>220.47169377652884</v>
      </c>
      <c r="C15">
        <v>226.67117857231193</v>
      </c>
      <c r="D15">
        <v>353.41552518408361</v>
      </c>
      <c r="E15">
        <v>370.29671965604831</v>
      </c>
    </row>
    <row r="16" spans="1:5" hidden="1" outlineLevel="1" x14ac:dyDescent="0.15">
      <c r="A16">
        <f t="shared" si="0"/>
        <v>15</v>
      </c>
      <c r="B16">
        <v>233.18918792167776</v>
      </c>
      <c r="C16">
        <v>240.173001811771</v>
      </c>
      <c r="D16">
        <v>383.46317969472506</v>
      </c>
      <c r="E16">
        <v>402.44450421833346</v>
      </c>
    </row>
    <row r="17" spans="1:5" hidden="1" outlineLevel="1" x14ac:dyDescent="0.15">
      <c r="A17">
        <f t="shared" si="0"/>
        <v>16</v>
      </c>
      <c r="B17">
        <v>245.67252437393037</v>
      </c>
      <c r="C17">
        <v>253.50979228654708</v>
      </c>
      <c r="D17">
        <v>414.71544801405474</v>
      </c>
      <c r="E17">
        <v>435.96677771033961</v>
      </c>
    </row>
    <row r="18" spans="1:5" hidden="1" outlineLevel="1" x14ac:dyDescent="0.15">
      <c r="A18">
        <f t="shared" si="0"/>
        <v>17</v>
      </c>
      <c r="B18">
        <v>257.63979942944036</v>
      </c>
      <c r="C18">
        <v>266.41236870745496</v>
      </c>
      <c r="D18">
        <v>447.08245310033834</v>
      </c>
      <c r="E18">
        <v>470.80352756329768</v>
      </c>
    </row>
    <row r="19" spans="1:5" collapsed="1" x14ac:dyDescent="0.15">
      <c r="A19">
        <f t="shared" si="0"/>
        <v>18</v>
      </c>
      <c r="B19">
        <v>371.54099015725365</v>
      </c>
      <c r="C19">
        <v>385.78311546913449</v>
      </c>
      <c r="D19">
        <v>677.65180924711058</v>
      </c>
      <c r="E19">
        <v>715.95403503348405</v>
      </c>
    </row>
    <row r="20" spans="1:5" x14ac:dyDescent="0.15">
      <c r="A20">
        <f t="shared" si="0"/>
        <v>19</v>
      </c>
      <c r="B20">
        <v>390.01788658265053</v>
      </c>
      <c r="C20">
        <v>405.93002584362677</v>
      </c>
      <c r="D20">
        <v>731.83839912844815</v>
      </c>
      <c r="E20">
        <v>774.49070172484483</v>
      </c>
    </row>
    <row r="21" spans="1:5" x14ac:dyDescent="0.15">
      <c r="A21">
        <f t="shared" si="0"/>
        <v>20</v>
      </c>
      <c r="B21">
        <v>409.00618019176761</v>
      </c>
      <c r="C21">
        <v>426.63918474669373</v>
      </c>
      <c r="D21">
        <v>787.4277676537431</v>
      </c>
      <c r="E21">
        <v>834.55792580607522</v>
      </c>
    </row>
    <row r="22" spans="1:5" x14ac:dyDescent="0.15">
      <c r="A22">
        <f t="shared" si="0"/>
        <v>21</v>
      </c>
      <c r="B22">
        <v>429.18269160827964</v>
      </c>
      <c r="C22">
        <v>448.57098095046325</v>
      </c>
      <c r="D22">
        <v>844.77022626964163</v>
      </c>
      <c r="E22">
        <v>896.4681947934306</v>
      </c>
    </row>
    <row r="23" spans="1:5" x14ac:dyDescent="0.15">
      <c r="A23">
        <f t="shared" si="0"/>
        <v>22</v>
      </c>
      <c r="B23">
        <v>450.91325361639139</v>
      </c>
      <c r="C23">
        <v>472.09137955176027</v>
      </c>
      <c r="D23">
        <v>904.14801585648479</v>
      </c>
      <c r="E23">
        <v>960.51087191188185</v>
      </c>
    </row>
    <row r="24" spans="1:5" x14ac:dyDescent="0.15">
      <c r="A24">
        <f t="shared" si="0"/>
        <v>23</v>
      </c>
      <c r="B24">
        <v>474.82059432407704</v>
      </c>
      <c r="C24">
        <v>497.80894097971111</v>
      </c>
      <c r="D24">
        <v>966.01443478815304</v>
      </c>
      <c r="E24">
        <v>1027.1036675517905</v>
      </c>
    </row>
    <row r="25" spans="1:5" x14ac:dyDescent="0.15">
      <c r="A25">
        <f t="shared" si="0"/>
        <v>24</v>
      </c>
      <c r="B25">
        <v>501.56312525462806</v>
      </c>
      <c r="C25">
        <v>526.3942645662886</v>
      </c>
      <c r="D25">
        <v>1031.2277838174448</v>
      </c>
      <c r="E25">
        <v>1097.1443744093353</v>
      </c>
    </row>
    <row r="26" spans="1:5" x14ac:dyDescent="0.15">
      <c r="A26">
        <f t="shared" si="0"/>
        <v>25</v>
      </c>
      <c r="B26">
        <v>532.2973188871398</v>
      </c>
      <c r="C26">
        <v>559.02740590516078</v>
      </c>
      <c r="D26">
        <v>1101.584033018544</v>
      </c>
      <c r="E26">
        <v>1172.4940178366744</v>
      </c>
    </row>
    <row r="27" spans="1:5" x14ac:dyDescent="0.15">
      <c r="A27">
        <f t="shared" si="0"/>
        <v>26</v>
      </c>
      <c r="B27">
        <v>567.40551160407711</v>
      </c>
      <c r="C27">
        <v>596.10249632822638</v>
      </c>
      <c r="D27">
        <v>1177.7184514484029</v>
      </c>
      <c r="E27">
        <v>1253.8216068177503</v>
      </c>
    </row>
    <row r="28" spans="1:5" x14ac:dyDescent="0.15">
      <c r="A28">
        <f t="shared" si="0"/>
        <v>27</v>
      </c>
      <c r="B28">
        <v>606.9122201842564</v>
      </c>
      <c r="C28">
        <v>637.63728317602761</v>
      </c>
      <c r="D28">
        <v>1259.4971249164241</v>
      </c>
      <c r="E28">
        <v>1340.9785221645886</v>
      </c>
    </row>
    <row r="29" spans="1:5" x14ac:dyDescent="0.15">
      <c r="A29">
        <f t="shared" si="0"/>
        <v>28</v>
      </c>
      <c r="B29">
        <v>651.28898104584766</v>
      </c>
      <c r="C29">
        <v>684.29042078134034</v>
      </c>
      <c r="D29">
        <v>1351.3275470028202</v>
      </c>
      <c r="E29">
        <v>1438.8403486703223</v>
      </c>
    </row>
    <row r="30" spans="1:5" x14ac:dyDescent="0.15">
      <c r="A30">
        <f t="shared" si="0"/>
        <v>29</v>
      </c>
      <c r="B30">
        <v>701.20376237834057</v>
      </c>
      <c r="C30">
        <v>736.76303486253425</v>
      </c>
      <c r="D30">
        <v>1454.577712558515</v>
      </c>
      <c r="E30">
        <v>1548.8605914064649</v>
      </c>
    </row>
    <row r="31" spans="1:5" x14ac:dyDescent="0.15">
      <c r="A31">
        <f t="shared" si="0"/>
        <v>30</v>
      </c>
      <c r="B31">
        <v>757.10060928718269</v>
      </c>
      <c r="C31">
        <v>795.51601839889383</v>
      </c>
      <c r="D31">
        <v>1570.1459252989466</v>
      </c>
      <c r="E31">
        <v>1671.9771609259392</v>
      </c>
    </row>
    <row r="32" spans="1:5" x14ac:dyDescent="0.15">
      <c r="A32">
        <f t="shared" si="0"/>
        <v>31</v>
      </c>
      <c r="B32">
        <v>819.44389940181759</v>
      </c>
      <c r="C32">
        <v>861.0384842448392</v>
      </c>
      <c r="D32">
        <v>1698.9810100857953</v>
      </c>
      <c r="E32">
        <v>1809.2037309824652</v>
      </c>
    </row>
    <row r="33" spans="1:5" x14ac:dyDescent="0.15">
      <c r="A33">
        <f t="shared" si="0"/>
        <v>32</v>
      </c>
      <c r="B33">
        <v>888.3953072117996</v>
      </c>
      <c r="C33">
        <v>933.49990180108512</v>
      </c>
      <c r="D33">
        <v>1841.3943403755241</v>
      </c>
      <c r="E33">
        <v>1960.8691384452266</v>
      </c>
    </row>
    <row r="34" spans="1:5" x14ac:dyDescent="0.15">
      <c r="A34">
        <f t="shared" si="0"/>
        <v>33</v>
      </c>
      <c r="B34">
        <v>964.74669477954421</v>
      </c>
      <c r="C34">
        <v>1013.737314753754</v>
      </c>
      <c r="D34">
        <v>1999.0038298354946</v>
      </c>
      <c r="E34">
        <v>2128.7106433441454</v>
      </c>
    </row>
    <row r="35" spans="1:5" x14ac:dyDescent="0.15">
      <c r="A35">
        <f t="shared" si="0"/>
        <v>34</v>
      </c>
      <c r="B35">
        <v>1049.6939474733067</v>
      </c>
      <c r="C35">
        <v>1103.0054144225437</v>
      </c>
      <c r="D35">
        <v>2174.2474226132153</v>
      </c>
      <c r="E35">
        <v>2315.3158211256878</v>
      </c>
    </row>
    <row r="36" spans="1:5" x14ac:dyDescent="0.15">
      <c r="A36">
        <f t="shared" si="0"/>
        <v>35</v>
      </c>
      <c r="B36">
        <v>1143.9100407460264</v>
      </c>
      <c r="C36">
        <v>1202.0088744560869</v>
      </c>
      <c r="D36">
        <v>2368.4653535226239</v>
      </c>
      <c r="E36">
        <v>2522.1008340583003</v>
      </c>
    </row>
    <row r="37" spans="1:5" x14ac:dyDescent="0.15">
      <c r="A37">
        <f t="shared" si="0"/>
        <v>36</v>
      </c>
      <c r="B37">
        <v>1248.7541950773787</v>
      </c>
      <c r="C37">
        <v>1312.177073152342</v>
      </c>
      <c r="D37">
        <v>2584.4168090962239</v>
      </c>
      <c r="E37">
        <v>2752.0047393687896</v>
      </c>
    </row>
    <row r="38" spans="1:5" x14ac:dyDescent="0.15">
      <c r="A38">
        <f t="shared" si="0"/>
        <v>37</v>
      </c>
      <c r="B38">
        <v>1365.4432255592417</v>
      </c>
      <c r="C38">
        <v>1434.7875259314178</v>
      </c>
      <c r="D38">
        <v>2824.5368676891649</v>
      </c>
      <c r="E38">
        <v>3007.6129079812449</v>
      </c>
    </row>
    <row r="39" spans="1:5" x14ac:dyDescent="0.15">
      <c r="A39">
        <f t="shared" si="0"/>
        <v>38</v>
      </c>
      <c r="B39">
        <v>1493.974298369089</v>
      </c>
      <c r="C39">
        <v>1569.8292235141005</v>
      </c>
      <c r="D39">
        <v>3088.7153376897645</v>
      </c>
      <c r="E39">
        <v>3288.7781637833282</v>
      </c>
    </row>
    <row r="40" spans="1:5" x14ac:dyDescent="0.15">
      <c r="A40">
        <f t="shared" si="0"/>
        <v>39</v>
      </c>
      <c r="B40">
        <v>1634.9463868940504</v>
      </c>
      <c r="C40">
        <v>1717.933317316598</v>
      </c>
      <c r="D40">
        <v>3378.0998896065976</v>
      </c>
      <c r="E40">
        <v>3596.723017462813</v>
      </c>
    </row>
    <row r="41" spans="1:5" x14ac:dyDescent="0.15">
      <c r="A41">
        <f t="shared" si="0"/>
        <v>40</v>
      </c>
      <c r="B41">
        <v>1789.8479671658508</v>
      </c>
      <c r="C41">
        <v>1880.6631724458609</v>
      </c>
      <c r="D41">
        <v>3695.6603163951731</v>
      </c>
      <c r="E41">
        <v>3934.6023262966987</v>
      </c>
    </row>
    <row r="42" spans="1:5" x14ac:dyDescent="0.15">
      <c r="A42">
        <f t="shared" si="0"/>
        <v>41</v>
      </c>
      <c r="B42">
        <v>1961.4556952857456</v>
      </c>
      <c r="C42">
        <v>2060.9461846799181</v>
      </c>
      <c r="D42">
        <v>4046.9521331235924</v>
      </c>
      <c r="E42">
        <v>4308.3505779636362</v>
      </c>
    </row>
    <row r="43" spans="1:5" x14ac:dyDescent="0.15">
      <c r="A43">
        <f t="shared" si="0"/>
        <v>42</v>
      </c>
      <c r="B43">
        <v>2150.7161882347009</v>
      </c>
      <c r="C43">
        <v>2259.7553148757952</v>
      </c>
      <c r="D43">
        <v>4433.6978171125265</v>
      </c>
      <c r="E43">
        <v>4719.7228122097986</v>
      </c>
    </row>
    <row r="44" spans="1:5" x14ac:dyDescent="0.15">
      <c r="A44">
        <f t="shared" si="0"/>
        <v>43</v>
      </c>
      <c r="B44">
        <v>2358.2916940502491</v>
      </c>
      <c r="C44">
        <v>2477.7647163962638</v>
      </c>
      <c r="D44">
        <v>4857.1511758882907</v>
      </c>
      <c r="E44">
        <v>5169.9809338347504</v>
      </c>
    </row>
    <row r="45" spans="1:5" x14ac:dyDescent="0.15">
      <c r="A45">
        <f t="shared" si="0"/>
        <v>44</v>
      </c>
      <c r="B45">
        <v>2585.6749537805163</v>
      </c>
      <c r="C45">
        <v>2716.5563207364216</v>
      </c>
      <c r="D45">
        <v>5320.2017400375007</v>
      </c>
      <c r="E45">
        <v>5662.2319921088383</v>
      </c>
    </row>
    <row r="46" spans="1:5" x14ac:dyDescent="0.15">
      <c r="A46">
        <f t="shared" si="0"/>
        <v>45</v>
      </c>
      <c r="B46">
        <v>2834.3028185971884</v>
      </c>
      <c r="C46">
        <v>2977.6253504409833</v>
      </c>
      <c r="D46">
        <v>5825.5940081336221</v>
      </c>
      <c r="E46">
        <v>6199.3412131780042</v>
      </c>
    </row>
    <row r="47" spans="1:5" x14ac:dyDescent="0.15">
      <c r="A47">
        <f t="shared" si="0"/>
        <v>46</v>
      </c>
      <c r="B47">
        <v>3106.4498500719642</v>
      </c>
      <c r="C47">
        <v>3263.3628481635801</v>
      </c>
      <c r="D47">
        <v>6377.725402315381</v>
      </c>
      <c r="E47">
        <v>6785.9761451418726</v>
      </c>
    </row>
    <row r="48" spans="1:5" x14ac:dyDescent="0.15">
      <c r="A48">
        <f t="shared" si="0"/>
        <v>47</v>
      </c>
      <c r="B48">
        <v>3405.9039564597256</v>
      </c>
      <c r="C48">
        <v>3577.5078750732564</v>
      </c>
      <c r="D48">
        <v>6979.0526300306265</v>
      </c>
      <c r="E48">
        <v>7424.3685208198467</v>
      </c>
    </row>
    <row r="49" spans="1:5" x14ac:dyDescent="0.15">
      <c r="A49">
        <f t="shared" si="0"/>
        <v>48</v>
      </c>
      <c r="B49">
        <v>3734.1387726395374</v>
      </c>
      <c r="C49">
        <v>3921.5164186293687</v>
      </c>
      <c r="D49">
        <v>7630.9939831426072</v>
      </c>
      <c r="E49">
        <v>8115.9412452675924</v>
      </c>
    </row>
    <row r="50" spans="1:5" x14ac:dyDescent="0.15">
      <c r="A50">
        <f t="shared" si="0"/>
        <v>49</v>
      </c>
      <c r="B50">
        <v>4092.5652848284449</v>
      </c>
      <c r="C50">
        <v>4296.8003016156845</v>
      </c>
      <c r="D50">
        <v>8334.917137830198</v>
      </c>
      <c r="E50">
        <v>8862.0475692598593</v>
      </c>
    </row>
    <row r="51" spans="1:5" x14ac:dyDescent="0.15">
      <c r="A51">
        <f t="shared" si="0"/>
        <v>50</v>
      </c>
      <c r="B51">
        <v>4485.0028769982819</v>
      </c>
      <c r="C51">
        <v>4707.3022619601543</v>
      </c>
      <c r="D51">
        <v>9096.7768398408716</v>
      </c>
      <c r="E51">
        <v>9668.935247073834</v>
      </c>
    </row>
    <row r="52" spans="1:5" x14ac:dyDescent="0.15">
      <c r="A52">
        <f t="shared" si="0"/>
        <v>51</v>
      </c>
      <c r="B52">
        <v>4915.4878637450147</v>
      </c>
      <c r="C52">
        <v>5157.1623580276546</v>
      </c>
      <c r="D52">
        <v>9922.5187007725781</v>
      </c>
      <c r="E52">
        <v>10542.772323173816</v>
      </c>
    </row>
    <row r="53" spans="1:5" x14ac:dyDescent="0.15">
      <c r="A53">
        <f t="shared" si="0"/>
        <v>52</v>
      </c>
      <c r="B53">
        <v>5389.3857359443609</v>
      </c>
      <c r="C53">
        <v>5651.8976991817808</v>
      </c>
      <c r="D53">
        <v>10820.262337947433</v>
      </c>
      <c r="E53">
        <v>11492.011929360911</v>
      </c>
    </row>
    <row r="54" spans="1:5" x14ac:dyDescent="0.15">
      <c r="A54">
        <f t="shared" si="0"/>
        <v>53</v>
      </c>
      <c r="B54">
        <v>5912.0872515300825</v>
      </c>
      <c r="C54">
        <v>6197.0254282309979</v>
      </c>
      <c r="D54">
        <v>11797.314500535549</v>
      </c>
      <c r="E54">
        <v>12524.188331326281</v>
      </c>
    </row>
    <row r="55" spans="1:5" x14ac:dyDescent="0.15">
      <c r="A55">
        <f t="shared" si="0"/>
        <v>54</v>
      </c>
      <c r="B55">
        <v>6489.7791051699105</v>
      </c>
      <c r="C55">
        <v>6798.8623123876423</v>
      </c>
      <c r="D55">
        <v>12861.733169440384</v>
      </c>
      <c r="E55">
        <v>13647.564920460603</v>
      </c>
    </row>
    <row r="56" spans="1:5" x14ac:dyDescent="0.15">
      <c r="A56">
        <f t="shared" si="0"/>
        <v>55</v>
      </c>
      <c r="B56">
        <v>7131.7550508400291</v>
      </c>
      <c r="C56">
        <v>7466.9468052721177</v>
      </c>
      <c r="D56">
        <v>14026.336323545262</v>
      </c>
      <c r="E56">
        <v>14875.390758450862</v>
      </c>
    </row>
    <row r="57" spans="1:5" x14ac:dyDescent="0.15">
      <c r="A57">
        <f t="shared" si="0"/>
        <v>56</v>
      </c>
      <c r="B57">
        <v>7846.2030138792634</v>
      </c>
      <c r="C57">
        <v>8209.5820727278897</v>
      </c>
      <c r="D57">
        <v>15300.665781387082</v>
      </c>
      <c r="E57">
        <v>16217.266736312946</v>
      </c>
    </row>
    <row r="58" spans="1:5" x14ac:dyDescent="0.15">
      <c r="A58">
        <f t="shared" si="0"/>
        <v>57</v>
      </c>
      <c r="B58">
        <v>8641.9504792552962</v>
      </c>
      <c r="C58">
        <v>9035.7045933918907</v>
      </c>
      <c r="D58">
        <v>16694.205251618667</v>
      </c>
      <c r="E58">
        <v>17682.670257160902</v>
      </c>
    </row>
    <row r="59" spans="1:5" x14ac:dyDescent="0.15">
      <c r="A59">
        <f t="shared" si="0"/>
        <v>58</v>
      </c>
      <c r="B59">
        <v>9531.2740269146143</v>
      </c>
      <c r="C59">
        <v>9957.8029247058093</v>
      </c>
      <c r="D59">
        <v>18222.007262553157</v>
      </c>
      <c r="E59">
        <v>19286.890717432456</v>
      </c>
    </row>
    <row r="60" spans="1:5" x14ac:dyDescent="0.15">
      <c r="A60">
        <f t="shared" si="0"/>
        <v>59</v>
      </c>
      <c r="B60">
        <v>10524.406230383878</v>
      </c>
      <c r="C60">
        <v>10986.153263425902</v>
      </c>
      <c r="D60">
        <v>19894.474857634272</v>
      </c>
      <c r="E60">
        <v>21040.166903057358</v>
      </c>
    </row>
    <row r="61" spans="1:5" x14ac:dyDescent="0.15">
      <c r="A61">
        <f t="shared" si="0"/>
        <v>60</v>
      </c>
      <c r="B61">
        <v>11630.911137398685</v>
      </c>
      <c r="C61">
        <v>12130.302569087518</v>
      </c>
      <c r="D61">
        <v>21719.44603228222</v>
      </c>
      <c r="E61">
        <v>22949.999996192008</v>
      </c>
    </row>
    <row r="62" spans="1:5" x14ac:dyDescent="0.15">
      <c r="A62">
        <f t="shared" si="0"/>
        <v>61</v>
      </c>
      <c r="B62">
        <v>12855.667292487475</v>
      </c>
      <c r="C62">
        <v>13394.837341444243</v>
      </c>
      <c r="D62">
        <v>23694.068456865964</v>
      </c>
      <c r="E62">
        <v>25012.443224188872</v>
      </c>
    </row>
    <row r="63" spans="1:5" x14ac:dyDescent="0.15">
      <c r="A63">
        <f t="shared" si="0"/>
        <v>62</v>
      </c>
      <c r="B63">
        <v>14208.181171578077</v>
      </c>
      <c r="C63">
        <v>14789.163033400344</v>
      </c>
      <c r="D63">
        <v>25824.410144059868</v>
      </c>
      <c r="E63">
        <v>27233.063279900751</v>
      </c>
    </row>
    <row r="64" spans="1:5" x14ac:dyDescent="0.15">
      <c r="A64">
        <f t="shared" si="0"/>
        <v>63</v>
      </c>
      <c r="B64">
        <v>15704.094752087574</v>
      </c>
      <c r="C64">
        <v>16329.026685735216</v>
      </c>
      <c r="D64">
        <v>28127.153706672911</v>
      </c>
      <c r="E64">
        <v>29628.644142849178</v>
      </c>
    </row>
    <row r="65" spans="1:5" x14ac:dyDescent="0.15">
      <c r="A65">
        <f t="shared" si="0"/>
        <v>64</v>
      </c>
      <c r="B65">
        <v>17355.764316631325</v>
      </c>
      <c r="C65">
        <v>18026.607898592763</v>
      </c>
      <c r="D65">
        <v>30609.587497925288</v>
      </c>
      <c r="E65">
        <v>32205.790576638366</v>
      </c>
    </row>
    <row r="66" spans="1:5" x14ac:dyDescent="0.15">
      <c r="A66">
        <f t="shared" si="0"/>
        <v>65</v>
      </c>
      <c r="B66">
        <v>19178.151656355505</v>
      </c>
      <c r="C66">
        <v>19896.725286464574</v>
      </c>
      <c r="D66">
        <v>33283.054098238608</v>
      </c>
      <c r="E66">
        <v>34975.407884088403</v>
      </c>
    </row>
    <row r="96" spans="5:5" x14ac:dyDescent="0.15">
      <c r="E9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EE60B-3E76-3241-9AF1-4FD5085011DC}">
  <sheetPr codeName="Sheet8"/>
  <dimension ref="A1:A113"/>
  <sheetViews>
    <sheetView workbookViewId="0">
      <selection activeCell="L55" sqref="L55"/>
    </sheetView>
  </sheetViews>
  <sheetFormatPr baseColWidth="10" defaultColWidth="11.5" defaultRowHeight="13" x14ac:dyDescent="0.15"/>
  <sheetData>
    <row r="1" spans="1:1" x14ac:dyDescent="0.15">
      <c r="A1" t="s">
        <v>63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68</v>
      </c>
    </row>
    <row r="8" spans="1:1" x14ac:dyDescent="0.15">
      <c r="A8" t="s">
        <v>69</v>
      </c>
    </row>
    <row r="9" spans="1:1" x14ac:dyDescent="0.15">
      <c r="A9" t="s">
        <v>68</v>
      </c>
    </row>
    <row r="10" spans="1:1" x14ac:dyDescent="0.15">
      <c r="A10" t="s">
        <v>70</v>
      </c>
    </row>
    <row r="12" spans="1:1" x14ac:dyDescent="0.15">
      <c r="A12" t="s">
        <v>71</v>
      </c>
    </row>
    <row r="13" spans="1:1" x14ac:dyDescent="0.15">
      <c r="A13" t="s">
        <v>68</v>
      </c>
    </row>
    <row r="14" spans="1:1" x14ac:dyDescent="0.15">
      <c r="A14" t="s">
        <v>72</v>
      </c>
    </row>
    <row r="15" spans="1:1" x14ac:dyDescent="0.15">
      <c r="A15" t="s">
        <v>73</v>
      </c>
    </row>
    <row r="16" spans="1:1" x14ac:dyDescent="0.15">
      <c r="A16" t="s">
        <v>74</v>
      </c>
    </row>
    <row r="17" spans="1:1" x14ac:dyDescent="0.15">
      <c r="A17" t="s">
        <v>75</v>
      </c>
    </row>
    <row r="18" spans="1:1" x14ac:dyDescent="0.15">
      <c r="A18" t="s">
        <v>74</v>
      </c>
    </row>
    <row r="19" spans="1:1" x14ac:dyDescent="0.15">
      <c r="A19" t="s">
        <v>76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79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83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68</v>
      </c>
    </row>
    <row r="36" spans="1:1" x14ac:dyDescent="0.15">
      <c r="A36" t="s">
        <v>69</v>
      </c>
    </row>
    <row r="37" spans="1:1" x14ac:dyDescent="0.15">
      <c r="A37" t="s">
        <v>68</v>
      </c>
    </row>
    <row r="38" spans="1:1" x14ac:dyDescent="0.15">
      <c r="A38" t="s">
        <v>70</v>
      </c>
    </row>
    <row r="40" spans="1:1" x14ac:dyDescent="0.15">
      <c r="A40" t="s">
        <v>71</v>
      </c>
    </row>
    <row r="41" spans="1:1" x14ac:dyDescent="0.15">
      <c r="A41" t="s">
        <v>68</v>
      </c>
    </row>
    <row r="42" spans="1:1" x14ac:dyDescent="0.15">
      <c r="A42" t="s">
        <v>72</v>
      </c>
    </row>
    <row r="43" spans="1:1" x14ac:dyDescent="0.15">
      <c r="A43" t="s">
        <v>73</v>
      </c>
    </row>
    <row r="44" spans="1:1" x14ac:dyDescent="0.15">
      <c r="A44" t="s">
        <v>74</v>
      </c>
    </row>
    <row r="45" spans="1:1" x14ac:dyDescent="0.15">
      <c r="A45" t="s">
        <v>84</v>
      </c>
    </row>
    <row r="46" spans="1:1" x14ac:dyDescent="0.15">
      <c r="A46" t="s">
        <v>74</v>
      </c>
    </row>
    <row r="47" spans="1:1" x14ac:dyDescent="0.15">
      <c r="A47" t="s">
        <v>85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86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88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68</v>
      </c>
    </row>
    <row r="64" spans="1:1" x14ac:dyDescent="0.15">
      <c r="A64" t="s">
        <v>69</v>
      </c>
    </row>
    <row r="65" spans="1:1" x14ac:dyDescent="0.15">
      <c r="A65" t="s">
        <v>68</v>
      </c>
    </row>
    <row r="66" spans="1:1" x14ac:dyDescent="0.15">
      <c r="A66" t="s">
        <v>70</v>
      </c>
    </row>
    <row r="68" spans="1:1" x14ac:dyDescent="0.15">
      <c r="A68" t="s">
        <v>71</v>
      </c>
    </row>
    <row r="69" spans="1:1" x14ac:dyDescent="0.15">
      <c r="A69" t="s">
        <v>68</v>
      </c>
    </row>
    <row r="70" spans="1:1" x14ac:dyDescent="0.15">
      <c r="A70" t="s">
        <v>72</v>
      </c>
    </row>
    <row r="71" spans="1:1" x14ac:dyDescent="0.15">
      <c r="A71" t="s">
        <v>73</v>
      </c>
    </row>
    <row r="72" spans="1:1" x14ac:dyDescent="0.15">
      <c r="A72" t="s">
        <v>74</v>
      </c>
    </row>
    <row r="73" spans="1:1" x14ac:dyDescent="0.15">
      <c r="A73" t="s">
        <v>89</v>
      </c>
    </row>
    <row r="74" spans="1:1" x14ac:dyDescent="0.15">
      <c r="A74" t="s">
        <v>74</v>
      </c>
    </row>
    <row r="75" spans="1:1" x14ac:dyDescent="0.15">
      <c r="A75" t="s">
        <v>90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91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6" spans="1:1" x14ac:dyDescent="0.15">
      <c r="A86" t="s">
        <v>93</v>
      </c>
    </row>
    <row r="87" spans="1:1" x14ac:dyDescent="0.15">
      <c r="A87" t="s">
        <v>64</v>
      </c>
    </row>
    <row r="88" spans="1:1" x14ac:dyDescent="0.15">
      <c r="A88" t="s">
        <v>65</v>
      </c>
    </row>
    <row r="89" spans="1:1" x14ac:dyDescent="0.15">
      <c r="A89" t="s">
        <v>66</v>
      </c>
    </row>
    <row r="90" spans="1:1" x14ac:dyDescent="0.15">
      <c r="A90" t="s">
        <v>67</v>
      </c>
    </row>
    <row r="92" spans="1:1" x14ac:dyDescent="0.15">
      <c r="A92" t="s">
        <v>68</v>
      </c>
    </row>
    <row r="93" spans="1:1" x14ac:dyDescent="0.15">
      <c r="A93" t="s">
        <v>69</v>
      </c>
    </row>
    <row r="94" spans="1:1" x14ac:dyDescent="0.15">
      <c r="A94" t="s">
        <v>68</v>
      </c>
    </row>
    <row r="95" spans="1:1" x14ac:dyDescent="0.15">
      <c r="A95" t="s">
        <v>70</v>
      </c>
    </row>
    <row r="97" spans="1:1" x14ac:dyDescent="0.15">
      <c r="A97" t="s">
        <v>71</v>
      </c>
    </row>
    <row r="99" spans="1:1" x14ac:dyDescent="0.15">
      <c r="A99" t="s">
        <v>72</v>
      </c>
    </row>
    <row r="100" spans="1:1" x14ac:dyDescent="0.15">
      <c r="A100" t="s">
        <v>73</v>
      </c>
    </row>
    <row r="101" spans="1:1" x14ac:dyDescent="0.15">
      <c r="A101" t="s">
        <v>74</v>
      </c>
    </row>
    <row r="102" spans="1:1" x14ac:dyDescent="0.15">
      <c r="A102" t="s">
        <v>94</v>
      </c>
    </row>
    <row r="103" spans="1:1" x14ac:dyDescent="0.15">
      <c r="A103" t="s">
        <v>74</v>
      </c>
    </row>
    <row r="104" spans="1:1" x14ac:dyDescent="0.15">
      <c r="A104" t="s">
        <v>95</v>
      </c>
    </row>
    <row r="105" spans="1:1" x14ac:dyDescent="0.15">
      <c r="A105" t="s">
        <v>74</v>
      </c>
    </row>
    <row r="106" spans="1:1" x14ac:dyDescent="0.15">
      <c r="A106" t="s">
        <v>77</v>
      </c>
    </row>
    <row r="107" spans="1:1" x14ac:dyDescent="0.15">
      <c r="A107" t="s">
        <v>78</v>
      </c>
    </row>
    <row r="109" spans="1:1" x14ac:dyDescent="0.15">
      <c r="A109" t="s">
        <v>96</v>
      </c>
    </row>
    <row r="110" spans="1:1" x14ac:dyDescent="0.15">
      <c r="A110" t="s">
        <v>80</v>
      </c>
    </row>
    <row r="111" spans="1:1" x14ac:dyDescent="0.15">
      <c r="A111" t="s">
        <v>97</v>
      </c>
    </row>
    <row r="112" spans="1:1" x14ac:dyDescent="0.15">
      <c r="A112" t="s">
        <v>82</v>
      </c>
    </row>
    <row r="113" spans="1:1" x14ac:dyDescent="0.15">
      <c r="A113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9A40B-AE2F-6A43-9D13-9D6A42525EFB}">
  <sheetPr codeName="Sheet6"/>
  <dimension ref="A1:AV463"/>
  <sheetViews>
    <sheetView zoomScale="75" workbookViewId="0">
      <pane ySplit="3" topLeftCell="A4" activePane="bottomLeft" state="frozen"/>
      <selection pane="bottomLeft" activeCell="R5" sqref="R5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99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16713.917408318041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16713.917408318041</v>
      </c>
      <c r="K4" s="11">
        <f>J4*$C$10</f>
        <v>6685.5669633272164</v>
      </c>
      <c r="L4" s="24">
        <f>$C$14</f>
        <v>2524.1020621645257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16713.917408318041</v>
      </c>
      <c r="AE4" s="5">
        <f>-$W4*K4</f>
        <v>-6685.5669633272164</v>
      </c>
      <c r="AF4" s="5">
        <f>-$W4*L4</f>
        <v>-2524.1020621645257</v>
      </c>
      <c r="AG4" s="5"/>
      <c r="AH4" s="5">
        <f>SUM(AD4:AG4)</f>
        <v>7504.2483828262993</v>
      </c>
      <c r="AI4" s="42">
        <f>Y4-AA4</f>
        <v>0</v>
      </c>
      <c r="AJ4" s="42"/>
      <c r="AK4" s="42">
        <f>SUM(AH4:AJ4)</f>
        <v>7504.2483828262993</v>
      </c>
      <c r="AM4" s="36">
        <f>AK31</f>
        <v>21007.220139521254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16713.917408318041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H'!$B$8:$AV$128, 4)</f>
        <v>9.0801229064216482</v>
      </c>
      <c r="S5" s="46">
        <f>AVERAGE(VLOOKUP(I4,'[1]Lapse Rates'!$A$4:$F$24,3),VLOOKUP(I5,'[1]Lapse Rates'!$A$4:$F$24,3))</f>
        <v>3.4608985999999998E-3</v>
      </c>
      <c r="T5" s="56">
        <f>W4</f>
        <v>1</v>
      </c>
      <c r="U5" s="33">
        <f>T5*R5/1000</f>
        <v>9.080122906421649E-3</v>
      </c>
      <c r="V5" s="39">
        <f>MIN(S5*T5,T5-U5)</f>
        <v>3.4608985999999998E-3</v>
      </c>
      <c r="W5" s="32">
        <f>T5-SUM(U5:V5)</f>
        <v>0.98745897849357833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5.9467643315920915</v>
      </c>
      <c r="AC5" s="32"/>
      <c r="AD5" s="5">
        <f t="shared" ref="AD5:AD24" si="6">$W5*J5</f>
        <v>16504.307810643768</v>
      </c>
      <c r="AE5" s="5">
        <f t="shared" ref="AE5:AF20" si="7">-$W5*K5</f>
        <v>0</v>
      </c>
      <c r="AF5" s="5">
        <f t="shared" si="7"/>
        <v>0</v>
      </c>
      <c r="AG5" s="5">
        <f>-U5*M5</f>
        <v>-5468.3133378114035</v>
      </c>
      <c r="AH5" s="5">
        <f t="shared" ref="AH5:AH13" si="8">SUM(AD5:AG5)</f>
        <v>11035.994472832364</v>
      </c>
      <c r="AI5" s="42">
        <f>-M5*$W4*(N5-N4)/1000</f>
        <v>0</v>
      </c>
      <c r="AJ5" s="42">
        <f>$D$6*SUM(Y5:Z5,AD5:AE5)</f>
        <v>1619.6633828731538</v>
      </c>
      <c r="AK5" s="42">
        <f t="shared" ref="AK5:AK14" si="9">SUM(AH5:AJ5)</f>
        <v>12655.657855705518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16713.917408318041</v>
      </c>
      <c r="K6" s="11">
        <f>J6*$C$11</f>
        <v>167.13917408318042</v>
      </c>
      <c r="L6" s="24">
        <f>$C$15</f>
        <v>2022.6845399149845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H'!$B$8:$AV$128, 4)</f>
        <v>10.023304985174377</v>
      </c>
      <c r="S6" s="46">
        <f>VLOOKUP(I6, '[1]Lapse Rates'!$A$4:$F$24, 3)</f>
        <v>3.2267923000000001E-3</v>
      </c>
      <c r="T6" s="56">
        <f t="shared" ref="T6:T24" si="12">W5</f>
        <v>0.98745897849357833</v>
      </c>
      <c r="U6" s="33">
        <f>T6*R6/1000</f>
        <v>9.8976025017898824E-3</v>
      </c>
      <c r="V6" s="39">
        <f t="shared" ref="V6:V24" si="13">MIN(S6*T6,T6-U6)</f>
        <v>3.1863250283689442E-3</v>
      </c>
      <c r="W6" s="32">
        <f>T6-SUM(U6:V6)</f>
        <v>0.97437505096341948</v>
      </c>
      <c r="X6" s="32"/>
      <c r="Y6" s="5">
        <f t="shared" ref="Y6:Z21" si="14">AA5</f>
        <v>0</v>
      </c>
      <c r="Z6" s="5">
        <f t="shared" si="14"/>
        <v>5.9467643315920915</v>
      </c>
      <c r="AA6" s="5">
        <f>O6*W6</f>
        <v>0</v>
      </c>
      <c r="AB6" s="5">
        <f t="shared" si="5"/>
        <v>5.867969125666491</v>
      </c>
      <c r="AC6" s="32"/>
      <c r="AD6" s="5">
        <f t="shared" si="6"/>
        <v>16285.624126528275</v>
      </c>
      <c r="AE6" s="5">
        <f t="shared" si="7"/>
        <v>-162.85624126528276</v>
      </c>
      <c r="AF6" s="5">
        <f t="shared" si="7"/>
        <v>-1970.8533516625837</v>
      </c>
      <c r="AG6" s="5">
        <f t="shared" ref="AG6:AG24" si="15">-U6*M6</f>
        <v>-5960.6232570504189</v>
      </c>
      <c r="AH6" s="5">
        <f t="shared" si="8"/>
        <v>8191.2912765499905</v>
      </c>
      <c r="AI6" s="42">
        <f>-M6*($W5*N6-$W4*N5)/1000</f>
        <v>0</v>
      </c>
      <c r="AJ6" s="42">
        <f t="shared" ref="AJ6:AJ24" si="16">$D$6*SUM(Y6:Z6,AD6:AE6)</f>
        <v>1582.226907125229</v>
      </c>
      <c r="AK6" s="42">
        <f>SUM(AH6:AJ6)</f>
        <v>9773.5181836752199</v>
      </c>
      <c r="AL6" s="48" t="s">
        <v>43</v>
      </c>
      <c r="AM6" s="54">
        <f>AK31/AD31</f>
        <v>0.10000000471117187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16713.917408318041</v>
      </c>
      <c r="K7" s="11">
        <f t="shared" ref="K7:K24" si="17">J7*$C$11</f>
        <v>167.13917408318042</v>
      </c>
      <c r="L7" s="24">
        <f t="shared" ref="L7:L24" si="18">$C$15</f>
        <v>2022.6845399149845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H'!$B$8:$AV$128, 4)</f>
        <v>11.03693699203089</v>
      </c>
      <c r="S7" s="46">
        <f>VLOOKUP(I7, '[1]Lapse Rates'!$A$4:$F$24, 3)</f>
        <v>2.9657235000000001E-3</v>
      </c>
      <c r="T7" s="56">
        <f t="shared" si="12"/>
        <v>0.97437505096341948</v>
      </c>
      <c r="U7" s="33">
        <f t="shared" ref="U7:U24" si="20">T7*R7/1000</f>
        <v>1.0754116044090148E-2</v>
      </c>
      <c r="V7" s="39">
        <f t="shared" si="13"/>
        <v>2.8897269864559109E-3</v>
      </c>
      <c r="W7" s="32">
        <f t="shared" ref="W7:W24" si="21">T7-SUM(U7:V7)</f>
        <v>0.96073120793287337</v>
      </c>
      <c r="X7" s="32"/>
      <c r="Y7" s="5">
        <f t="shared" si="14"/>
        <v>0</v>
      </c>
      <c r="Z7" s="5">
        <f t="shared" si="14"/>
        <v>5.867969125666491</v>
      </c>
      <c r="AA7" s="5">
        <f t="shared" si="1"/>
        <v>0</v>
      </c>
      <c r="AB7" s="5">
        <f t="shared" si="5"/>
        <v>5.7858019462220636</v>
      </c>
      <c r="AC7" s="32"/>
      <c r="AD7" s="5">
        <f t="shared" si="6"/>
        <v>16057.582060983672</v>
      </c>
      <c r="AE7" s="5">
        <f t="shared" si="7"/>
        <v>-160.57582060983674</v>
      </c>
      <c r="AF7" s="5">
        <f>-$W7*L7</f>
        <v>-1943.2561612996712</v>
      </c>
      <c r="AG7" s="5">
        <f t="shared" si="15"/>
        <v>-6476.4405511163659</v>
      </c>
      <c r="AH7" s="5">
        <f t="shared" si="8"/>
        <v>7477.3095279577992</v>
      </c>
      <c r="AI7" s="42">
        <f>-M7*($W6*N7-$W5*N6)/1000</f>
        <v>0</v>
      </c>
      <c r="AJ7" s="42">
        <f t="shared" si="16"/>
        <v>1560.0719599519011</v>
      </c>
      <c r="AK7" s="42">
        <f t="shared" si="9"/>
        <v>9037.3814879097008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16713.917408318041</v>
      </c>
      <c r="K8" s="11">
        <f t="shared" si="17"/>
        <v>167.13917408318042</v>
      </c>
      <c r="L8" s="24">
        <f t="shared" si="18"/>
        <v>2022.6845399149845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H'!$B$8:$AV$128, 4)</f>
        <v>12.122148750611368</v>
      </c>
      <c r="S8" s="46">
        <f>VLOOKUP(I8, '[1]Lapse Rates'!$A$4:$F$24, 3)</f>
        <v>2.7812204999999998E-3</v>
      </c>
      <c r="T8" s="56">
        <f t="shared" si="12"/>
        <v>0.96073120793287337</v>
      </c>
      <c r="U8" s="33">
        <f t="shared" si="20"/>
        <v>1.1646126611916831E-2</v>
      </c>
      <c r="V8" s="39">
        <f t="shared" si="13"/>
        <v>2.67200533049267E-3</v>
      </c>
      <c r="W8" s="32">
        <f t="shared" si="21"/>
        <v>0.94641307599046387</v>
      </c>
      <c r="X8" s="32"/>
      <c r="Y8" s="5">
        <f>AA7</f>
        <v>0</v>
      </c>
      <c r="Z8" s="5">
        <f t="shared" si="14"/>
        <v>5.7858019462220636</v>
      </c>
      <c r="AA8" s="5">
        <f t="shared" si="1"/>
        <v>0</v>
      </c>
      <c r="AB8" s="5">
        <f t="shared" si="5"/>
        <v>5.6995740034066102</v>
      </c>
      <c r="AC8" s="32"/>
      <c r="AD8" s="5">
        <f>$W8*J8</f>
        <v>15818.269986256839</v>
      </c>
      <c r="AE8" s="5">
        <f t="shared" si="7"/>
        <v>-158.1826998625684</v>
      </c>
      <c r="AF8" s="5">
        <f t="shared" si="7"/>
        <v>-1914.2950971792966</v>
      </c>
      <c r="AG8" s="5">
        <f t="shared" si="15"/>
        <v>-7013.635183368061</v>
      </c>
      <c r="AH8" s="5">
        <f t="shared" si="8"/>
        <v>6732.1570058469124</v>
      </c>
      <c r="AI8" s="42">
        <f t="shared" ref="AI8:AI24" si="22">-M8*($W7*N8-$W6*N7)/1000</f>
        <v>0</v>
      </c>
      <c r="AJ8" s="42">
        <f>$D$6*SUM(Y8:Z8,AD8:AE8)</f>
        <v>1536.8221499662022</v>
      </c>
      <c r="AK8" s="42">
        <f t="shared" si="9"/>
        <v>8268.9791558131146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16713.917408318041</v>
      </c>
      <c r="K9" s="11">
        <f t="shared" si="17"/>
        <v>167.13917408318042</v>
      </c>
      <c r="L9" s="24">
        <f t="shared" si="18"/>
        <v>2022.6845399149845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H'!$B$8:$AV$128, 4)</f>
        <v>13.347772415020575</v>
      </c>
      <c r="S9" s="46">
        <f>VLOOKUP(I9, '[1]Lapse Rates'!$A$4:$F$24, 3)</f>
        <v>2.4845683E-3</v>
      </c>
      <c r="T9" s="56">
        <f>W8</f>
        <v>0.94641307599046387</v>
      </c>
      <c r="U9" s="33">
        <f t="shared" si="20"/>
        <v>1.2632506348920285E-2</v>
      </c>
      <c r="V9" s="39">
        <f t="shared" si="13"/>
        <v>2.3514279273113975E-3</v>
      </c>
      <c r="W9" s="32">
        <f t="shared" si="21"/>
        <v>0.93142914171423219</v>
      </c>
      <c r="X9" s="32"/>
      <c r="Y9" s="5">
        <f t="shared" si="14"/>
        <v>0</v>
      </c>
      <c r="Z9" s="5">
        <f t="shared" si="14"/>
        <v>5.6995740034066102</v>
      </c>
      <c r="AA9" s="5">
        <f t="shared" si="1"/>
        <v>0</v>
      </c>
      <c r="AB9" s="5">
        <f t="shared" si="5"/>
        <v>5.6093364058542035</v>
      </c>
      <c r="AC9" s="32"/>
      <c r="AD9" s="5">
        <f t="shared" si="6"/>
        <v>15567.829746312236</v>
      </c>
      <c r="AE9" s="5">
        <f t="shared" si="7"/>
        <v>-155.67829746312239</v>
      </c>
      <c r="AF9" s="5">
        <f t="shared" si="7"/>
        <v>-1883.9873249716607</v>
      </c>
      <c r="AG9" s="5">
        <f t="shared" si="15"/>
        <v>-7607.6616660039144</v>
      </c>
      <c r="AH9" s="5">
        <f t="shared" si="8"/>
        <v>5920.5024578735392</v>
      </c>
      <c r="AI9" s="42">
        <f t="shared" si="22"/>
        <v>0</v>
      </c>
      <c r="AJ9" s="42">
        <f t="shared" si="16"/>
        <v>1512.4911853418323</v>
      </c>
      <c r="AK9" s="42">
        <f t="shared" si="9"/>
        <v>7432.9936432153718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16713.917408318041</v>
      </c>
      <c r="K10" s="11">
        <f t="shared" si="17"/>
        <v>167.13917408318042</v>
      </c>
      <c r="L10" s="24">
        <f t="shared" si="18"/>
        <v>2022.6845399149845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H'!$B$8:$AV$128, 4)</f>
        <v>14.73429135116063</v>
      </c>
      <c r="S10" s="46">
        <f>VLOOKUP(I10, '[1]Lapse Rates'!$A$4:$F$24, 3)</f>
        <v>2.4510465999999999E-3</v>
      </c>
      <c r="T10" s="56">
        <f t="shared" si="12"/>
        <v>0.93142914171423219</v>
      </c>
      <c r="U10" s="33">
        <f t="shared" si="20"/>
        <v>1.372394834697898E-2</v>
      </c>
      <c r="V10" s="39">
        <f t="shared" si="13"/>
        <v>2.2829762309395868E-3</v>
      </c>
      <c r="W10" s="32">
        <f t="shared" si="21"/>
        <v>0.91542221713631367</v>
      </c>
      <c r="X10" s="32"/>
      <c r="Y10" s="5">
        <f t="shared" si="14"/>
        <v>0</v>
      </c>
      <c r="Z10" s="5">
        <f t="shared" si="14"/>
        <v>5.6093364058542035</v>
      </c>
      <c r="AA10" s="5">
        <f t="shared" si="1"/>
        <v>0</v>
      </c>
      <c r="AB10" s="5">
        <f t="shared" si="5"/>
        <v>5.5129380640378507</v>
      </c>
      <c r="AC10" s="32"/>
      <c r="AD10" s="5">
        <f t="shared" si="6"/>
        <v>15300.29133095573</v>
      </c>
      <c r="AE10" s="5">
        <f t="shared" si="7"/>
        <v>-153.00291330955733</v>
      </c>
      <c r="AF10" s="5">
        <f t="shared" si="7"/>
        <v>-1851.6103660963197</v>
      </c>
      <c r="AG10" s="5">
        <f>-U10*M10</f>
        <v>-8264.9596890528046</v>
      </c>
      <c r="AH10" s="5">
        <f t="shared" si="8"/>
        <v>5030.7183624970476</v>
      </c>
      <c r="AI10" s="42">
        <f t="shared" si="22"/>
        <v>0</v>
      </c>
      <c r="AJ10" s="42">
        <f t="shared" si="16"/>
        <v>1486.4992696725039</v>
      </c>
      <c r="AK10" s="42">
        <f t="shared" si="9"/>
        <v>6517.2176321695515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16713.917408318041</v>
      </c>
      <c r="K11" s="11">
        <f t="shared" si="17"/>
        <v>167.13917408318042</v>
      </c>
      <c r="L11" s="24">
        <f t="shared" si="18"/>
        <v>2022.6845399149845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H'!$B$8:$AV$128, 4)</f>
        <v>16.326865204521603</v>
      </c>
      <c r="S11" s="46">
        <f>VLOOKUP(I11, '[1]Lapse Rates'!$A$4:$F$24, 3)</f>
        <v>2.2232648999999998E-3</v>
      </c>
      <c r="T11" s="56">
        <f t="shared" si="12"/>
        <v>0.91542221713631367</v>
      </c>
      <c r="U11" s="33">
        <f t="shared" si="20"/>
        <v>1.49459751444089E-2</v>
      </c>
      <c r="V11" s="39">
        <f t="shared" si="13"/>
        <v>2.0352260840393447E-3</v>
      </c>
      <c r="W11" s="32">
        <f t="shared" si="21"/>
        <v>0.8984410159078654</v>
      </c>
      <c r="X11" s="32"/>
      <c r="Y11" s="5">
        <f t="shared" si="14"/>
        <v>0</v>
      </c>
      <c r="Z11" s="5">
        <f t="shared" si="14"/>
        <v>5.5129380640378507</v>
      </c>
      <c r="AA11" s="5">
        <f t="shared" si="1"/>
        <v>0</v>
      </c>
      <c r="AB11" s="5">
        <f t="shared" si="5"/>
        <v>5.4106723456917782</v>
      </c>
      <c r="AC11" s="32"/>
      <c r="AD11" s="5">
        <f t="shared" si="6"/>
        <v>15016.468936129417</v>
      </c>
      <c r="AE11" s="5">
        <f t="shared" si="7"/>
        <v>-150.16468936129419</v>
      </c>
      <c r="AF11" s="5">
        <f t="shared" si="7"/>
        <v>-1817.2627529023521</v>
      </c>
      <c r="AG11" s="5">
        <f t="shared" si="15"/>
        <v>-9000.8996652422265</v>
      </c>
      <c r="AH11" s="5">
        <f t="shared" si="8"/>
        <v>4048.1418286235439</v>
      </c>
      <c r="AI11" s="42">
        <f t="shared" si="22"/>
        <v>0</v>
      </c>
      <c r="AJ11" s="42">
        <f t="shared" si="16"/>
        <v>1458.9252658320349</v>
      </c>
      <c r="AK11" s="42">
        <f t="shared" si="9"/>
        <v>5507.0670944555786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16713.917408318041</v>
      </c>
      <c r="K12" s="11">
        <f t="shared" si="17"/>
        <v>167.13917408318042</v>
      </c>
      <c r="L12" s="24">
        <f t="shared" si="18"/>
        <v>2022.6845399149845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H'!$B$8:$AV$128, 4)</f>
        <v>18.168511424347145</v>
      </c>
      <c r="S12" s="46">
        <f>VLOOKUP(I12, '[1]Lapse Rates'!$A$4:$F$24, 3)</f>
        <v>2.1873403E-3</v>
      </c>
      <c r="T12" s="56">
        <f t="shared" si="12"/>
        <v>0.8984410159078654</v>
      </c>
      <c r="U12" s="33">
        <f t="shared" si="20"/>
        <v>1.6323335861624107E-2</v>
      </c>
      <c r="V12" s="39">
        <f t="shared" si="13"/>
        <v>1.9651962412682153E-3</v>
      </c>
      <c r="W12" s="32">
        <f t="shared" si="21"/>
        <v>0.88015248380497313</v>
      </c>
      <c r="X12" s="32"/>
      <c r="Y12" s="5">
        <f t="shared" si="14"/>
        <v>0</v>
      </c>
      <c r="Z12" s="5">
        <f t="shared" si="14"/>
        <v>5.4106723456917782</v>
      </c>
      <c r="AA12" s="5">
        <f t="shared" si="1"/>
        <v>0</v>
      </c>
      <c r="AB12" s="5">
        <f t="shared" si="5"/>
        <v>5.3005335016938515</v>
      </c>
      <c r="AC12" s="32"/>
      <c r="AD12" s="5">
        <f t="shared" si="6"/>
        <v>14710.795921042303</v>
      </c>
      <c r="AE12" s="5">
        <f t="shared" si="7"/>
        <v>-147.10795921042305</v>
      </c>
      <c r="AF12" s="5">
        <f t="shared" si="7"/>
        <v>-1780.270821760093</v>
      </c>
      <c r="AG12" s="5">
        <f t="shared" si="15"/>
        <v>-9830.3862326100243</v>
      </c>
      <c r="AH12" s="5">
        <f t="shared" si="8"/>
        <v>2953.0309074617617</v>
      </c>
      <c r="AI12" s="42">
        <f t="shared" si="22"/>
        <v>0</v>
      </c>
      <c r="AJ12" s="42">
        <f t="shared" si="16"/>
        <v>1429.2285760128198</v>
      </c>
      <c r="AK12" s="42">
        <f t="shared" si="9"/>
        <v>4382.2594834745814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16713.917408318041</v>
      </c>
      <c r="K13" s="11">
        <f t="shared" si="17"/>
        <v>167.13917408318042</v>
      </c>
      <c r="L13" s="24">
        <f t="shared" si="18"/>
        <v>2022.6845399149845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H'!$B$8:$AV$128, 4)</f>
        <v>20.299532158126404</v>
      </c>
      <c r="S13" s="46">
        <f>VLOOKUP(I13, '[1]Lapse Rates'!$A$4:$F$24, 3)</f>
        <v>1.9768835000000002E-3</v>
      </c>
      <c r="T13" s="56">
        <f t="shared" si="12"/>
        <v>0.88015248380497313</v>
      </c>
      <c r="U13" s="33">
        <f t="shared" si="20"/>
        <v>1.7866683649053878E-2</v>
      </c>
      <c r="V13" s="39">
        <f t="shared" si="13"/>
        <v>1.7399589227180688E-3</v>
      </c>
      <c r="W13" s="32">
        <f t="shared" si="21"/>
        <v>0.86054584123320121</v>
      </c>
      <c r="X13" s="32"/>
      <c r="Y13" s="5">
        <f t="shared" si="14"/>
        <v>0</v>
      </c>
      <c r="Z13" s="5">
        <f t="shared" si="14"/>
        <v>5.3005335016938515</v>
      </c>
      <c r="AA13" s="5">
        <f t="shared" si="1"/>
        <v>0</v>
      </c>
      <c r="AB13" s="5">
        <f t="shared" si="5"/>
        <v>5.1824566142002952</v>
      </c>
      <c r="AC13" s="32"/>
      <c r="AD13" s="5">
        <f t="shared" si="6"/>
        <v>14383.092116443295</v>
      </c>
      <c r="AE13" s="5">
        <f t="shared" si="7"/>
        <v>-143.83092116443297</v>
      </c>
      <c r="AF13" s="5">
        <f t="shared" si="7"/>
        <v>-1740.6127689505308</v>
      </c>
      <c r="AG13" s="5">
        <f t="shared" si="15"/>
        <v>-10759.835027286068</v>
      </c>
      <c r="AH13" s="5">
        <f t="shared" si="8"/>
        <v>1738.813399042263</v>
      </c>
      <c r="AI13" s="42">
        <f t="shared" si="22"/>
        <v>0</v>
      </c>
      <c r="AJ13" s="42">
        <f t="shared" si="16"/>
        <v>1397.3915055933726</v>
      </c>
      <c r="AK13" s="42">
        <f t="shared" si="9"/>
        <v>3136.2049046356356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2524.1020621645257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16713.917408318041</v>
      </c>
      <c r="K14" s="11">
        <f t="shared" si="17"/>
        <v>167.13917408318042</v>
      </c>
      <c r="L14" s="24">
        <f t="shared" si="18"/>
        <v>2022.6845399149845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H'!$B$8:$AV$128, 4)</f>
        <v>22.842607151969055</v>
      </c>
      <c r="S14" s="46">
        <f>VLOOKUP(I14, '[1]Lapse Rates'!$A$4:$F$24, 3)</f>
        <v>1.6914747999999999E-3</v>
      </c>
      <c r="T14" s="56">
        <f t="shared" si="12"/>
        <v>0.86054584123320121</v>
      </c>
      <c r="U14" s="33">
        <f t="shared" si="20"/>
        <v>1.965711058755075E-2</v>
      </c>
      <c r="V14" s="39">
        <f t="shared" si="13"/>
        <v>1.4555916046907608E-3</v>
      </c>
      <c r="W14" s="32">
        <f t="shared" si="21"/>
        <v>0.83943313904095973</v>
      </c>
      <c r="X14" s="32"/>
      <c r="Y14" s="5">
        <f t="shared" si="14"/>
        <v>0</v>
      </c>
      <c r="Z14" s="5">
        <f t="shared" si="14"/>
        <v>5.1824566142002952</v>
      </c>
      <c r="AA14" s="5">
        <f t="shared" si="1"/>
        <v>0</v>
      </c>
      <c r="AB14" s="5">
        <f t="shared" si="5"/>
        <v>5.0553097989149816</v>
      </c>
      <c r="AC14" s="32"/>
      <c r="AD14" s="5">
        <f t="shared" si="6"/>
        <v>14030.216155735756</v>
      </c>
      <c r="AE14" s="5">
        <f t="shared" si="7"/>
        <v>-140.30216155735755</v>
      </c>
      <c r="AF14" s="5">
        <f t="shared" si="7"/>
        <v>-1697.9084326304549</v>
      </c>
      <c r="AG14" s="5">
        <f t="shared" si="15"/>
        <v>-11838.0820520301</v>
      </c>
      <c r="AH14" s="5">
        <f>SUM(AD14:AG14)</f>
        <v>353.92350951784283</v>
      </c>
      <c r="AI14" s="42">
        <f t="shared" si="22"/>
        <v>0</v>
      </c>
      <c r="AJ14" s="42">
        <f t="shared" si="16"/>
        <v>1363.1089618227541</v>
      </c>
      <c r="AK14" s="42">
        <f t="shared" si="9"/>
        <v>1717.0324713405969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2022.6845399149845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16713.917408318041</v>
      </c>
      <c r="K15" s="11">
        <f t="shared" si="17"/>
        <v>167.13917408318042</v>
      </c>
      <c r="L15" s="24">
        <f t="shared" si="18"/>
        <v>2022.6845399149845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H'!$B$8:$AV$128, 4)</f>
        <v>25.786200172546692</v>
      </c>
      <c r="S15" s="46">
        <f>VLOOKUP(I15, '[1]Lapse Rates'!$A$4:$F$24, 3)</f>
        <v>1.5867464999999999E-3</v>
      </c>
      <c r="T15" s="56">
        <f t="shared" si="12"/>
        <v>0.83943313904095973</v>
      </c>
      <c r="U15" s="33">
        <f t="shared" si="20"/>
        <v>2.1645790954779406E-2</v>
      </c>
      <c r="V15" s="39">
        <f t="shared" si="13"/>
        <v>1.3319675953572562E-3</v>
      </c>
      <c r="W15" s="32">
        <f t="shared" si="21"/>
        <v>0.81645538049082311</v>
      </c>
      <c r="X15" s="31"/>
      <c r="Y15" s="5">
        <f t="shared" si="14"/>
        <v>0</v>
      </c>
      <c r="Z15" s="5">
        <f t="shared" si="14"/>
        <v>5.0553097989149816</v>
      </c>
      <c r="AA15" s="5">
        <f t="shared" si="1"/>
        <v>0</v>
      </c>
      <c r="AB15" s="5">
        <f t="shared" si="5"/>
        <v>4.9169310733760794</v>
      </c>
      <c r="AC15" s="32"/>
      <c r="AD15" s="5">
        <f t="shared" si="6"/>
        <v>13646.167797100497</v>
      </c>
      <c r="AE15" s="5">
        <f t="shared" si="7"/>
        <v>-136.461677971005</v>
      </c>
      <c r="AF15" s="5">
        <f t="shared" si="7"/>
        <v>-1651.4316756491942</v>
      </c>
      <c r="AG15" s="5">
        <f t="shared" si="15"/>
        <v>-13035.723040905847</v>
      </c>
      <c r="AH15" s="5">
        <f t="shared" ref="AH15:AH24" si="23">SUM(AD15:AG15)</f>
        <v>-1177.4485974255476</v>
      </c>
      <c r="AI15" s="42">
        <f t="shared" si="22"/>
        <v>0</v>
      </c>
      <c r="AJ15" s="42">
        <f t="shared" si="16"/>
        <v>1325.7980961778767</v>
      </c>
      <c r="AK15" s="42">
        <f t="shared" ref="AK15:AK24" si="24">SUM(AH15:AJ15)</f>
        <v>148.34949875232905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16713.917408318041</v>
      </c>
      <c r="K16" s="11">
        <f t="shared" si="17"/>
        <v>167.13917408318042</v>
      </c>
      <c r="L16" s="24">
        <f t="shared" si="18"/>
        <v>2022.6845399149845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H'!$B$8:$AV$128, 4)</f>
        <v>29.180637666858704</v>
      </c>
      <c r="S16" s="46">
        <f>VLOOKUP(I16, '[1]Lapse Rates'!$A$4:$F$24, 3)</f>
        <v>1.4412507000000001E-3</v>
      </c>
      <c r="T16" s="56">
        <f t="shared" si="12"/>
        <v>0.81645538049082311</v>
      </c>
      <c r="U16" s="33">
        <f t="shared" si="20"/>
        <v>2.3824688629259967E-2</v>
      </c>
      <c r="V16" s="39">
        <f t="shared" si="13"/>
        <v>1.1767168886511652E-3</v>
      </c>
      <c r="W16" s="32">
        <f t="shared" si="21"/>
        <v>0.79145397497291203</v>
      </c>
      <c r="X16" s="31"/>
      <c r="Y16" s="5">
        <f t="shared" si="14"/>
        <v>0</v>
      </c>
      <c r="Z16" s="5">
        <f t="shared" si="14"/>
        <v>4.9169310733760794</v>
      </c>
      <c r="AA16" s="5">
        <f t="shared" si="1"/>
        <v>0</v>
      </c>
      <c r="AB16" s="5">
        <f t="shared" si="5"/>
        <v>4.766365358939618</v>
      </c>
      <c r="AC16" s="32"/>
      <c r="AD16" s="5">
        <f t="shared" si="6"/>
        <v>13228.296370182265</v>
      </c>
      <c r="AE16" s="5">
        <f t="shared" si="7"/>
        <v>-132.28296370182267</v>
      </c>
      <c r="AF16" s="5">
        <f t="shared" si="7"/>
        <v>-1600.8617192319703</v>
      </c>
      <c r="AG16" s="5">
        <f t="shared" si="15"/>
        <v>-14347.918408510601</v>
      </c>
      <c r="AH16" s="5">
        <f t="shared" si="23"/>
        <v>-2852.7667212621291</v>
      </c>
      <c r="AI16" s="42">
        <f t="shared" si="22"/>
        <v>0</v>
      </c>
      <c r="AJ16" s="42">
        <f t="shared" si="16"/>
        <v>1285.2012661140297</v>
      </c>
      <c r="AK16" s="42">
        <f t="shared" si="24"/>
        <v>-1567.5654551480993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16713.917408318041</v>
      </c>
      <c r="K17" s="11">
        <f t="shared" si="17"/>
        <v>167.13917408318042</v>
      </c>
      <c r="L17" s="24">
        <f t="shared" si="18"/>
        <v>2022.6845399149845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H'!$B$8:$AV$128, 4)</f>
        <v>33.117076393733633</v>
      </c>
      <c r="S17" s="46">
        <f>VLOOKUP(I17, '[1]Lapse Rates'!$A$4:$F$24, 3)</f>
        <v>1.3481251E-3</v>
      </c>
      <c r="T17" s="56">
        <f t="shared" si="12"/>
        <v>0.79145397497291203</v>
      </c>
      <c r="U17" s="33">
        <f t="shared" si="20"/>
        <v>2.6210641751302072E-2</v>
      </c>
      <c r="V17" s="39">
        <f t="shared" si="13"/>
        <v>1.0669789691557545E-3</v>
      </c>
      <c r="W17" s="32">
        <f t="shared" si="21"/>
        <v>0.76417635425245423</v>
      </c>
      <c r="X17" s="31"/>
      <c r="Y17" s="5">
        <f t="shared" si="14"/>
        <v>0</v>
      </c>
      <c r="Z17" s="5">
        <f t="shared" si="14"/>
        <v>4.766365358939618</v>
      </c>
      <c r="AA17" s="5">
        <f t="shared" si="1"/>
        <v>0</v>
      </c>
      <c r="AB17" s="5">
        <f t="shared" si="5"/>
        <v>4.6020916164510126</v>
      </c>
      <c r="AC17" s="32"/>
      <c r="AD17" s="5">
        <f t="shared" si="6"/>
        <v>12772.380470365109</v>
      </c>
      <c r="AE17" s="5">
        <f t="shared" si="7"/>
        <v>-127.7238047036511</v>
      </c>
      <c r="AF17" s="5">
        <f t="shared" si="7"/>
        <v>-1545.6876975150356</v>
      </c>
      <c r="AG17" s="5">
        <f t="shared" si="15"/>
        <v>-15784.808571244896</v>
      </c>
      <c r="AH17" s="5">
        <f t="shared" si="23"/>
        <v>-4685.8396030984732</v>
      </c>
      <c r="AI17" s="42">
        <f t="shared" si="22"/>
        <v>0</v>
      </c>
      <c r="AJ17" s="42">
        <f t="shared" si="16"/>
        <v>1240.9083993431009</v>
      </c>
      <c r="AK17" s="42">
        <f t="shared" si="24"/>
        <v>-3444.9312037553723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16713.917408318041</v>
      </c>
      <c r="K18" s="11">
        <f t="shared" si="17"/>
        <v>167.13917408318042</v>
      </c>
      <c r="L18" s="24">
        <f t="shared" si="18"/>
        <v>2022.6845399149845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H'!$B$8:$AV$128, 4)</f>
        <v>37.54174582016956</v>
      </c>
      <c r="S18" s="46">
        <f>VLOOKUP(I18, '[1]Lapse Rates'!$A$4:$F$24, 3)</f>
        <v>1.1365788999999999E-3</v>
      </c>
      <c r="T18" s="56">
        <f t="shared" si="12"/>
        <v>0.76417635425245423</v>
      </c>
      <c r="U18" s="33">
        <f t="shared" si="20"/>
        <v>2.8688514453129487E-2</v>
      </c>
      <c r="V18" s="39">
        <f t="shared" si="13"/>
        <v>8.6854672012226465E-4</v>
      </c>
      <c r="W18" s="32">
        <f t="shared" si="21"/>
        <v>0.73461929307920248</v>
      </c>
      <c r="X18" s="31"/>
      <c r="Y18" s="5">
        <f t="shared" si="14"/>
        <v>0</v>
      </c>
      <c r="Z18" s="5">
        <f t="shared" si="14"/>
        <v>4.6020916164510126</v>
      </c>
      <c r="AA18" s="5">
        <f t="shared" si="1"/>
        <v>0</v>
      </c>
      <c r="AB18" s="5">
        <f t="shared" si="5"/>
        <v>4.42409042251795</v>
      </c>
      <c r="AC18" s="32"/>
      <c r="AD18" s="5">
        <f t="shared" si="6"/>
        <v>12278.366191082776</v>
      </c>
      <c r="AE18" s="5">
        <f t="shared" si="7"/>
        <v>-122.78366191082776</v>
      </c>
      <c r="AF18" s="5">
        <f t="shared" si="7"/>
        <v>-1485.9030868345778</v>
      </c>
      <c r="AG18" s="5">
        <f t="shared" si="15"/>
        <v>-17277.055370593716</v>
      </c>
      <c r="AH18" s="5">
        <f t="shared" si="23"/>
        <v>-6607.375928256346</v>
      </c>
      <c r="AI18" s="42">
        <f t="shared" si="22"/>
        <v>0</v>
      </c>
      <c r="AJ18" s="42">
        <f t="shared" si="16"/>
        <v>1192.914111299342</v>
      </c>
      <c r="AK18" s="42">
        <f t="shared" si="24"/>
        <v>-5414.461816957004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16713.917408318041</v>
      </c>
      <c r="K19" s="11">
        <f t="shared" si="17"/>
        <v>167.13917408318042</v>
      </c>
      <c r="L19" s="24">
        <f t="shared" si="18"/>
        <v>2022.6845399149845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H'!$B$8:$AV$128, 4)</f>
        <v>42.491999401219502</v>
      </c>
      <c r="S19" s="46">
        <f>VLOOKUP(I19, '[1]Lapse Rates'!$A$4:$F$24, 3)</f>
        <v>1.0075606E-3</v>
      </c>
      <c r="T19" s="56">
        <f t="shared" si="12"/>
        <v>0.73461929307920248</v>
      </c>
      <c r="U19" s="33">
        <f t="shared" si="20"/>
        <v>3.1215442561645764E-2</v>
      </c>
      <c r="V19" s="39">
        <f t="shared" si="13"/>
        <v>7.4017345570645706E-4</v>
      </c>
      <c r="W19" s="32">
        <f t="shared" si="21"/>
        <v>0.70266367706185029</v>
      </c>
      <c r="X19" s="31"/>
      <c r="Y19" s="5">
        <f t="shared" si="14"/>
        <v>0</v>
      </c>
      <c r="Z19" s="5">
        <f t="shared" si="14"/>
        <v>4.42409042251795</v>
      </c>
      <c r="AA19" s="5">
        <f t="shared" si="1"/>
        <v>0</v>
      </c>
      <c r="AB19" s="5">
        <f t="shared" si="5"/>
        <v>4.23164443573281</v>
      </c>
      <c r="AC19" s="32"/>
      <c r="AD19" s="5">
        <f t="shared" si="6"/>
        <v>11744.262664236825</v>
      </c>
      <c r="AE19" s="5">
        <f t="shared" si="7"/>
        <v>-117.44262664236827</v>
      </c>
      <c r="AF19" s="5">
        <f t="shared" si="7"/>
        <v>-1421.26695635282</v>
      </c>
      <c r="AG19" s="5">
        <f t="shared" si="15"/>
        <v>-18798.844758457366</v>
      </c>
      <c r="AH19" s="5">
        <f t="shared" si="23"/>
        <v>-8593.2916772157296</v>
      </c>
      <c r="AI19" s="42">
        <f t="shared" si="22"/>
        <v>0</v>
      </c>
      <c r="AJ19" s="42">
        <f t="shared" si="16"/>
        <v>1141.025048958465</v>
      </c>
      <c r="AK19" s="42">
        <f t="shared" si="24"/>
        <v>-7452.2666282572645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16713.917408318041</v>
      </c>
      <c r="K20" s="11">
        <f t="shared" si="17"/>
        <v>167.13917408318042</v>
      </c>
      <c r="L20" s="24">
        <f t="shared" si="18"/>
        <v>2022.6845399149845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H'!$B$8:$AV$128, 4)</f>
        <v>47.9277773857252</v>
      </c>
      <c r="S20" s="46">
        <f>VLOOKUP(I20, '[1]Lapse Rates'!$A$4:$F$24, 3)</f>
        <v>8.9731130000000002E-4</v>
      </c>
      <c r="T20" s="56">
        <f t="shared" si="12"/>
        <v>0.70266367706185029</v>
      </c>
      <c r="U20" s="33">
        <f t="shared" si="20"/>
        <v>3.3677108291255461E-2</v>
      </c>
      <c r="V20" s="39">
        <f t="shared" si="13"/>
        <v>6.3050805752714906E-4</v>
      </c>
      <c r="W20" s="32">
        <f t="shared" si="21"/>
        <v>0.66835606071306763</v>
      </c>
      <c r="X20" s="31"/>
      <c r="Y20" s="5">
        <f t="shared" si="14"/>
        <v>0</v>
      </c>
      <c r="Z20" s="5">
        <f t="shared" si="14"/>
        <v>4.23164443573281</v>
      </c>
      <c r="AA20" s="5">
        <f t="shared" si="1"/>
        <v>0</v>
      </c>
      <c r="AB20" s="5">
        <f t="shared" si="5"/>
        <v>4.0250340208716997</v>
      </c>
      <c r="AC20" s="32"/>
      <c r="AD20" s="5">
        <f t="shared" si="6"/>
        <v>11170.84799810701</v>
      </c>
      <c r="AE20" s="5">
        <f t="shared" si="7"/>
        <v>-111.70847998107011</v>
      </c>
      <c r="AF20" s="5">
        <f t="shared" si="7"/>
        <v>-1351.8734711628026</v>
      </c>
      <c r="AG20" s="5">
        <f t="shared" si="15"/>
        <v>-20281.331249134484</v>
      </c>
      <c r="AH20" s="5">
        <f>SUM(AD20:AG20)</f>
        <v>-10574.065202171347</v>
      </c>
      <c r="AI20" s="42">
        <f t="shared" si="22"/>
        <v>0</v>
      </c>
      <c r="AJ20" s="42">
        <f t="shared" si="16"/>
        <v>1085.3167110473</v>
      </c>
      <c r="AK20" s="42">
        <f t="shared" si="24"/>
        <v>-9488.7484911240463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16713.917408318041</v>
      </c>
      <c r="K21" s="11">
        <f t="shared" si="17"/>
        <v>167.13917408318042</v>
      </c>
      <c r="L21" s="24">
        <f t="shared" si="18"/>
        <v>2022.6845399149845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H'!$B$8:$AV$128, 4)</f>
        <v>53.93665974025182</v>
      </c>
      <c r="S21" s="46">
        <f>VLOOKUP(I21, '[1]Lapse Rates'!$A$4:$F$24, 3)</f>
        <v>7.4594940000000001E-4</v>
      </c>
      <c r="T21" s="56">
        <f t="shared" si="12"/>
        <v>0.66835606071306763</v>
      </c>
      <c r="U21" s="33">
        <f t="shared" si="20"/>
        <v>3.6048893432015817E-2</v>
      </c>
      <c r="V21" s="39">
        <f t="shared" si="13"/>
        <v>4.9855980247527642E-4</v>
      </c>
      <c r="W21" s="32">
        <f t="shared" si="21"/>
        <v>0.63180860747857659</v>
      </c>
      <c r="X21" s="31"/>
      <c r="Y21" s="5">
        <f t="shared" si="14"/>
        <v>0</v>
      </c>
      <c r="Z21" s="5">
        <f t="shared" si="14"/>
        <v>4.0250340208716997</v>
      </c>
      <c r="AA21" s="5">
        <f t="shared" si="1"/>
        <v>0</v>
      </c>
      <c r="AB21" s="5">
        <f t="shared" si="5"/>
        <v>3.8049346587321571</v>
      </c>
      <c r="AC21" s="32"/>
      <c r="AD21" s="5">
        <f t="shared" si="6"/>
        <v>10559.996883261361</v>
      </c>
      <c r="AE21" s="5">
        <f t="shared" ref="AE21:AF24" si="25">-$W21*K21</f>
        <v>-105.59996883261363</v>
      </c>
      <c r="AF21" s="5">
        <f t="shared" si="25"/>
        <v>-1277.9495025321316</v>
      </c>
      <c r="AG21" s="5">
        <f t="shared" si="15"/>
        <v>-21709.689042669455</v>
      </c>
      <c r="AH21" s="5">
        <f t="shared" si="23"/>
        <v>-12533.24163077284</v>
      </c>
      <c r="AI21" s="42">
        <f t="shared" si="22"/>
        <v>0</v>
      </c>
      <c r="AJ21" s="42">
        <f t="shared" si="16"/>
        <v>1025.9711931429076</v>
      </c>
      <c r="AK21" s="42">
        <f t="shared" si="24"/>
        <v>-11507.270437629932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16713.917408318041</v>
      </c>
      <c r="K22" s="11">
        <f t="shared" si="17"/>
        <v>167.13917408318042</v>
      </c>
      <c r="L22" s="24">
        <f t="shared" si="18"/>
        <v>2022.6845399149845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H'!$B$8:$AV$128, 4)</f>
        <v>60.728169230182644</v>
      </c>
      <c r="S22" s="46">
        <f>VLOOKUP(I22, '[1]Lapse Rates'!$A$4:$F$24, 3)</f>
        <v>5.9837330000000002E-4</v>
      </c>
      <c r="T22" s="56">
        <f t="shared" si="12"/>
        <v>0.63180860747857659</v>
      </c>
      <c r="U22" s="33">
        <f t="shared" si="20"/>
        <v>3.8368580036045041E-2</v>
      </c>
      <c r="V22" s="39">
        <f t="shared" si="13"/>
        <v>3.7805740142536057E-4</v>
      </c>
      <c r="W22" s="32">
        <f t="shared" si="21"/>
        <v>0.59306197004110617</v>
      </c>
      <c r="X22" s="31"/>
      <c r="Y22" s="5">
        <f t="shared" ref="Y22:Z24" si="26">AA21</f>
        <v>0</v>
      </c>
      <c r="Z22" s="5">
        <f t="shared" si="26"/>
        <v>3.8049346587321571</v>
      </c>
      <c r="AA22" s="5">
        <f t="shared" si="1"/>
        <v>0</v>
      </c>
      <c r="AB22" s="5">
        <f t="shared" si="5"/>
        <v>3.5715911715588531</v>
      </c>
      <c r="AC22" s="32"/>
      <c r="AD22" s="5">
        <f t="shared" si="6"/>
        <v>9912.3887852814369</v>
      </c>
      <c r="AE22" s="5">
        <f t="shared" si="25"/>
        <v>-99.123887852814377</v>
      </c>
      <c r="AF22" s="5">
        <f t="shared" si="25"/>
        <v>-1199.5772780136692</v>
      </c>
      <c r="AG22" s="5">
        <f t="shared" si="15"/>
        <v>-23106.671586527369</v>
      </c>
      <c r="AH22" s="5">
        <f t="shared" si="23"/>
        <v>-14492.983967112415</v>
      </c>
      <c r="AI22" s="42">
        <f t="shared" si="22"/>
        <v>0</v>
      </c>
      <c r="AJ22" s="42">
        <f t="shared" si="16"/>
        <v>963.05455052776949</v>
      </c>
      <c r="AK22" s="42">
        <f t="shared" si="24"/>
        <v>-13529.929416584646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16713.917408318041</v>
      </c>
      <c r="K23" s="11">
        <f t="shared" si="17"/>
        <v>167.13917408318042</v>
      </c>
      <c r="L23" s="24">
        <f t="shared" si="18"/>
        <v>2022.6845399149845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H'!$B$8:$AV$128, 4)</f>
        <v>68.395172039671863</v>
      </c>
      <c r="S23" s="46">
        <f>VLOOKUP(I23, '[1]Lapse Rates'!$A$4:$F$24, 3)</f>
        <v>4.66450453E-2</v>
      </c>
      <c r="T23" s="56">
        <f t="shared" si="12"/>
        <v>0.59306197004110617</v>
      </c>
      <c r="U23" s="33">
        <f t="shared" si="20"/>
        <v>4.056257547114818E-2</v>
      </c>
      <c r="V23" s="39">
        <f t="shared" si="13"/>
        <v>2.7663402458274641E-2</v>
      </c>
      <c r="W23" s="32">
        <f t="shared" si="21"/>
        <v>0.5248359921116833</v>
      </c>
      <c r="X23" s="31"/>
      <c r="Y23" s="5">
        <f t="shared" si="26"/>
        <v>0</v>
      </c>
      <c r="Z23" s="5">
        <f t="shared" si="26"/>
        <v>3.5715911715588531</v>
      </c>
      <c r="AA23" s="5">
        <f t="shared" si="1"/>
        <v>0</v>
      </c>
      <c r="AB23" s="5">
        <f t="shared" si="5"/>
        <v>3.160714546934269</v>
      </c>
      <c r="AC23" s="32"/>
      <c r="AD23" s="5">
        <f t="shared" si="6"/>
        <v>8772.0654250673342</v>
      </c>
      <c r="AE23" s="5">
        <f t="shared" si="25"/>
        <v>-87.720654250673348</v>
      </c>
      <c r="AF23" s="5">
        <f t="shared" si="25"/>
        <v>-1061.5776472352445</v>
      </c>
      <c r="AG23" s="5">
        <f t="shared" si="15"/>
        <v>-24427.959263414097</v>
      </c>
      <c r="AH23" s="5">
        <f>SUM(AD23:AG23)</f>
        <v>-16805.192139832681</v>
      </c>
      <c r="AI23" s="42">
        <f t="shared" si="22"/>
        <v>0</v>
      </c>
      <c r="AJ23" s="42">
        <f t="shared" si="16"/>
        <v>852.2845951110445</v>
      </c>
      <c r="AK23" s="42">
        <f t="shared" si="24"/>
        <v>-15952.907544721636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16713.917408318041</v>
      </c>
      <c r="K24" s="11">
        <f t="shared" si="17"/>
        <v>167.13917408318042</v>
      </c>
      <c r="L24" s="24">
        <f t="shared" si="18"/>
        <v>2022.6845399149845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H'!$B$8:$AV$128, 4)</f>
        <v>77.081119835258292</v>
      </c>
      <c r="S24" s="46">
        <f>VLOOKUP(I24, '[1]Lapse Rates'!$A$4:$F$24, 3)</f>
        <v>0</v>
      </c>
      <c r="T24" s="56">
        <f t="shared" si="12"/>
        <v>0.5248359921116833</v>
      </c>
      <c r="U24" s="33">
        <f t="shared" si="20"/>
        <v>4.0454946001817337E-2</v>
      </c>
      <c r="V24" s="39">
        <f t="shared" si="13"/>
        <v>0</v>
      </c>
      <c r="W24" s="32">
        <f t="shared" si="21"/>
        <v>0.48438104610986599</v>
      </c>
      <c r="X24" s="31"/>
      <c r="Y24" s="5">
        <f t="shared" si="26"/>
        <v>0</v>
      </c>
      <c r="Z24" s="5">
        <f t="shared" si="26"/>
        <v>3.160714546934269</v>
      </c>
      <c r="AA24" s="5">
        <f t="shared" si="1"/>
        <v>0</v>
      </c>
      <c r="AB24" s="5">
        <f t="shared" si="5"/>
        <v>2.9170831301769846</v>
      </c>
      <c r="AC24" s="32"/>
      <c r="AD24" s="5">
        <f t="shared" si="6"/>
        <v>8095.904798834993</v>
      </c>
      <c r="AE24" s="5">
        <f t="shared" si="25"/>
        <v>-80.959047988349937</v>
      </c>
      <c r="AF24" s="5">
        <f t="shared" si="25"/>
        <v>-979.75005339427321</v>
      </c>
      <c r="AG24" s="5">
        <f t="shared" si="15"/>
        <v>-24363.141675728453</v>
      </c>
      <c r="AH24" s="5">
        <f t="shared" si="23"/>
        <v>-17327.945978276082</v>
      </c>
      <c r="AI24" s="42">
        <f t="shared" si="22"/>
        <v>0</v>
      </c>
      <c r="AJ24" s="42">
        <f t="shared" si="16"/>
        <v>786.57624425510994</v>
      </c>
      <c r="AK24" s="42">
        <f t="shared" si="24"/>
        <v>-16541.369734020973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282569.07298286894</v>
      </c>
      <c r="AE27" s="21">
        <f t="shared" ref="AE27:AJ27" si="27">SUM(AE4:AE24)</f>
        <v>-9179.0754409662914</v>
      </c>
      <c r="AF27" s="21">
        <f t="shared" si="27"/>
        <v>-32700.038227539204</v>
      </c>
      <c r="AG27" s="21">
        <f t="shared" si="27"/>
        <v>-275353.97962875769</v>
      </c>
      <c r="AH27" s="21">
        <f>SUM(AH4:AH24)</f>
        <v>-34664.020314394227</v>
      </c>
      <c r="AI27" s="21">
        <f t="shared" si="27"/>
        <v>0</v>
      </c>
      <c r="AJ27" s="21">
        <f t="shared" si="27"/>
        <v>25845.479380168748</v>
      </c>
      <c r="AK27" s="21">
        <f>SUM(AK4:AK24)</f>
        <v>-8818.5409342254588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141567.24216312915</v>
      </c>
      <c r="AE29" s="21">
        <f t="shared" ref="AE29:AK29" si="28">AE4+NPV($D$6,AE5:AE24)</f>
        <v>-7783.8014419959563</v>
      </c>
      <c r="AF29" s="21">
        <f t="shared" si="28"/>
        <v>-15814.713993149266</v>
      </c>
      <c r="AG29" s="21">
        <f t="shared" si="28"/>
        <v>-92124.411162691948</v>
      </c>
      <c r="AH29" s="21">
        <f>AH4+NPV($D$6,AH5:AH24)</f>
        <v>25844.315565291945</v>
      </c>
      <c r="AI29" s="21">
        <f t="shared" si="28"/>
        <v>0</v>
      </c>
      <c r="AJ29" s="21">
        <f t="shared" si="28"/>
        <v>12144.891196568115</v>
      </c>
      <c r="AK29" s="21">
        <f t="shared" si="28"/>
        <v>37989.206761860056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210072.19149835053</v>
      </c>
      <c r="AE31" s="21">
        <f t="shared" ref="AE31:AJ31" si="29">AE4+NPV($D$7,AE5:AE24)</f>
        <v>-8459.9071091848255</v>
      </c>
      <c r="AF31" s="21">
        <f t="shared" si="29"/>
        <v>-23996.808273998355</v>
      </c>
      <c r="AG31" s="21">
        <f t="shared" si="29"/>
        <v>-175409.66935137686</v>
      </c>
      <c r="AH31" s="21">
        <f t="shared" si="29"/>
        <v>2205.8067637904296</v>
      </c>
      <c r="AI31" s="21">
        <f t="shared" si="29"/>
        <v>0</v>
      </c>
      <c r="AJ31" s="21">
        <f t="shared" si="29"/>
        <v>18801.413375730826</v>
      </c>
      <c r="AK31" s="21">
        <f>AK4+NPV($D$7,AK5:AK24)</f>
        <v>21007.220139521254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18565.247808650754</v>
      </c>
    </row>
    <row r="37" spans="1:39" x14ac:dyDescent="0.15">
      <c r="G37" s="49" t="s">
        <v>109</v>
      </c>
      <c r="I37" s="1">
        <v>0</v>
      </c>
      <c r="J37" s="11">
        <f>H$36</f>
        <v>18565.247808650754</v>
      </c>
      <c r="K37" s="11">
        <f>J37*$C$10</f>
        <v>7426.0991234603025</v>
      </c>
      <c r="L37" s="24">
        <f>$C$46</f>
        <v>2596.5322564256599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>O37*W37</f>
        <v>0</v>
      </c>
      <c r="AB37" s="5">
        <f>P37*W37</f>
        <v>6.0222899999999999</v>
      </c>
      <c r="AC37" s="32"/>
      <c r="AD37" s="5">
        <f>$W37*J37</f>
        <v>18565.247808650754</v>
      </c>
      <c r="AE37" s="5">
        <f>-$W37*K37</f>
        <v>-7426.0991234603025</v>
      </c>
      <c r="AF37" s="5">
        <f>-$W37*L37</f>
        <v>-2596.5322564256599</v>
      </c>
      <c r="AG37" s="5"/>
      <c r="AH37" s="5">
        <f>SUM(AD37:AG37)</f>
        <v>8542.6164287647916</v>
      </c>
      <c r="AI37" s="42">
        <f>Y37-AA37</f>
        <v>0</v>
      </c>
      <c r="AJ37" s="42"/>
      <c r="AK37" s="42">
        <f>SUM(AH37:AJ37)</f>
        <v>8542.6164287647916</v>
      </c>
      <c r="AL37" s="6" t="s">
        <v>39</v>
      </c>
      <c r="AM37" s="36">
        <f>AK64</f>
        <v>22836.351648244403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1">H$36</f>
        <v>18565.247808650754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2">M38*N38/1000</f>
        <v>0</v>
      </c>
      <c r="P38" s="35">
        <f>$H$14*M38/1000</f>
        <v>6.0222899999999999</v>
      </c>
      <c r="Q38">
        <f>Q5</f>
        <v>65</v>
      </c>
      <c r="R38" s="45">
        <f>1000*VLOOKUP(Q38, '[1]Mortality (Interventions) H'!$B$8:$AV$128, 7)</f>
        <v>10.800682751408864</v>
      </c>
      <c r="S38" s="46">
        <f>AVERAGE(VLOOKUP(I37,'[1]Lapse Rates'!$A$4:$F$24,3),VLOOKUP(I38,'[1]Lapse Rates'!$A$4:$F$24,3))</f>
        <v>3.4608985999999998E-3</v>
      </c>
      <c r="T38" s="33">
        <f>W37</f>
        <v>1</v>
      </c>
      <c r="U38" s="33">
        <f>T38*R38/1000</f>
        <v>1.0800682751408865E-2</v>
      </c>
      <c r="V38" s="39">
        <f>MIN(S38*T38,T38-U38)</f>
        <v>3.4608985999999998E-3</v>
      </c>
      <c r="W38" s="32">
        <f>T38-SUM(U38:V38)</f>
        <v>0.98573841864859113</v>
      </c>
      <c r="X38" s="32"/>
      <c r="Y38" s="5">
        <f>AA37</f>
        <v>0</v>
      </c>
      <c r="Z38" s="5">
        <f>AB37</f>
        <v>6.0222899999999999</v>
      </c>
      <c r="AA38" s="5">
        <f>O38*W38</f>
        <v>0</v>
      </c>
      <c r="AB38" s="5">
        <f t="shared" ref="AB38:AB57" si="33">P38*W38</f>
        <v>5.9364026212432242</v>
      </c>
      <c r="AC38" s="32"/>
      <c r="AD38" s="5">
        <f>$W38*J38</f>
        <v>18300.478016718618</v>
      </c>
      <c r="AE38" s="5">
        <f t="shared" ref="AE38:AF57" si="34">-$W38*K38</f>
        <v>0</v>
      </c>
      <c r="AF38" s="5">
        <f t="shared" si="34"/>
        <v>0</v>
      </c>
      <c r="AG38" s="5">
        <f t="shared" ref="AG38:AG43" si="35">-U38*M38</f>
        <v>-6504.484372698209</v>
      </c>
      <c r="AH38" s="5">
        <f t="shared" ref="AH38:AH46" si="36">SUM(AD38:AG38)</f>
        <v>11795.993644020409</v>
      </c>
      <c r="AI38" s="42">
        <f>-M38*$W37*(N38-N37)/1000</f>
        <v>0</v>
      </c>
      <c r="AJ38" s="42">
        <f>$D$6*SUM(Y38:Z38,AD38:AE38)</f>
        <v>1795.8676800890967</v>
      </c>
      <c r="AK38" s="42">
        <f>SUM(AH38:AJ38)</f>
        <v>13591.861324109506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37">I38+1</f>
        <v>2</v>
      </c>
      <c r="J39" s="11">
        <f t="shared" si="31"/>
        <v>18565.247808650754</v>
      </c>
      <c r="K39" s="11">
        <f t="shared" ref="K39:K57" si="38">J39*$C$11</f>
        <v>185.65247808650756</v>
      </c>
      <c r="L39" s="24">
        <f>$C$47</f>
        <v>2039.574822166137</v>
      </c>
      <c r="M39" s="11">
        <f t="shared" si="30"/>
        <v>602229</v>
      </c>
      <c r="N39" s="28">
        <f t="shared" ref="N39:N57" si="39">$N$37</f>
        <v>0</v>
      </c>
      <c r="O39" s="35">
        <f t="shared" si="32"/>
        <v>0</v>
      </c>
      <c r="P39" s="35">
        <f>$H$14*M39/1000</f>
        <v>6.0222899999999999</v>
      </c>
      <c r="Q39">
        <f t="shared" ref="Q39:Q57" si="40">Q6</f>
        <v>66</v>
      </c>
      <c r="R39" s="45">
        <f>1000*VLOOKUP(Q39, '[1]Mortality (Interventions) H'!$B$8:$AV$128, 7)</f>
        <v>11.872369551031463</v>
      </c>
      <c r="S39" s="46">
        <f>VLOOKUP(I39, '[1]Lapse Rates'!$A$4:$F$24, 3)</f>
        <v>3.2267923000000001E-3</v>
      </c>
      <c r="T39" s="33">
        <f>W38</f>
        <v>0.98573841864859113</v>
      </c>
      <c r="U39" s="33">
        <f>T39*R39/1000</f>
        <v>1.1703050786845437E-2</v>
      </c>
      <c r="V39" s="39">
        <f t="shared" ref="V39:V57" si="41">MIN(S39*T39,T39-U39)</f>
        <v>3.1807731391094505E-3</v>
      </c>
      <c r="W39" s="32">
        <f>T39-SUM(U39:V39)</f>
        <v>0.97085459472263624</v>
      </c>
      <c r="X39" s="32"/>
      <c r="Y39" s="5">
        <f t="shared" ref="Y39:Z54" si="42">AA38</f>
        <v>0</v>
      </c>
      <c r="Z39" s="5">
        <f t="shared" si="42"/>
        <v>5.9364026212432242</v>
      </c>
      <c r="AA39" s="5">
        <f>O39*W39</f>
        <v>0</v>
      </c>
      <c r="AB39" s="5">
        <f t="shared" si="33"/>
        <v>5.8467679172521851</v>
      </c>
      <c r="AC39" s="32"/>
      <c r="AD39" s="5">
        <f>$W39*J39</f>
        <v>18024.156137192938</v>
      </c>
      <c r="AE39" s="5">
        <f t="shared" si="34"/>
        <v>-180.24156137192941</v>
      </c>
      <c r="AF39" s="5">
        <f t="shared" si="34"/>
        <v>-1980.1305873805977</v>
      </c>
      <c r="AG39" s="5">
        <f t="shared" si="35"/>
        <v>-7047.916572311141</v>
      </c>
      <c r="AH39" s="5">
        <f t="shared" si="36"/>
        <v>8815.8674161292729</v>
      </c>
      <c r="AI39" s="42">
        <f>-M39*($W38*N39-$W37*N38)/1000</f>
        <v>0</v>
      </c>
      <c r="AJ39" s="42">
        <f>$D$6*SUM(Y39:Z39,AD39:AE39)</f>
        <v>1751.0703809851852</v>
      </c>
      <c r="AK39" s="42">
        <f>SUM(AH39:AJ39)</f>
        <v>10566.937797114459</v>
      </c>
      <c r="AL39" s="48" t="s">
        <v>43</v>
      </c>
      <c r="AM39" s="54">
        <f>AK64/AD64</f>
        <v>0.10000000233023178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37"/>
        <v>3</v>
      </c>
      <c r="J40" s="11">
        <f t="shared" si="31"/>
        <v>18565.247808650754</v>
      </c>
      <c r="K40" s="11">
        <f t="shared" si="38"/>
        <v>185.65247808650756</v>
      </c>
      <c r="L40" s="24">
        <f t="shared" ref="L40:L57" si="43">$C$47</f>
        <v>2039.574822166137</v>
      </c>
      <c r="M40" s="11">
        <f t="shared" si="30"/>
        <v>602229</v>
      </c>
      <c r="N40" s="28">
        <f t="shared" si="39"/>
        <v>0</v>
      </c>
      <c r="O40" s="35">
        <f t="shared" si="32"/>
        <v>0</v>
      </c>
      <c r="P40" s="35">
        <f>$H$14*M40/1000</f>
        <v>6.0222899999999999</v>
      </c>
      <c r="Q40">
        <f t="shared" si="40"/>
        <v>67</v>
      </c>
      <c r="R40" s="45">
        <f>1000*VLOOKUP(Q40, '[1]Mortality (Interventions) H'!$B$8:$AV$128, 7)</f>
        <v>13.018163069210321</v>
      </c>
      <c r="S40" s="46">
        <f>VLOOKUP(I40, '[1]Lapse Rates'!$A$4:$F$24, 3)</f>
        <v>2.9657235000000001E-3</v>
      </c>
      <c r="T40" s="33">
        <f>W39</f>
        <v>0.97085459472263624</v>
      </c>
      <c r="U40" s="33">
        <f t="shared" ref="U40:U57" si="44">T40*R40/1000</f>
        <v>1.2638743430591376E-2</v>
      </c>
      <c r="V40" s="39">
        <f t="shared" si="41"/>
        <v>2.8792862866518984E-3</v>
      </c>
      <c r="W40" s="32">
        <f t="shared" ref="W40:W57" si="45">T40-SUM(U40:V40)</f>
        <v>0.95533656500539299</v>
      </c>
      <c r="X40" s="32"/>
      <c r="Y40" s="5">
        <f t="shared" si="42"/>
        <v>0</v>
      </c>
      <c r="Z40" s="5">
        <f t="shared" si="42"/>
        <v>5.8467679172521851</v>
      </c>
      <c r="AA40" s="5">
        <f t="shared" ref="AA40:AA57" si="46">O40*W40</f>
        <v>0</v>
      </c>
      <c r="AB40" s="5">
        <f t="shared" si="33"/>
        <v>5.7533138420663281</v>
      </c>
      <c r="AC40" s="32"/>
      <c r="AD40" s="5">
        <f>$W40*J40</f>
        <v>17736.060069990312</v>
      </c>
      <c r="AE40" s="5">
        <f t="shared" si="34"/>
        <v>-177.36060069990313</v>
      </c>
      <c r="AF40" s="5">
        <f>-$W40*L40</f>
        <v>-1948.4804046796826</v>
      </c>
      <c r="AG40" s="5">
        <f t="shared" si="35"/>
        <v>-7611.4178174616136</v>
      </c>
      <c r="AH40" s="5">
        <f t="shared" si="36"/>
        <v>7998.8012471491129</v>
      </c>
      <c r="AI40" s="42">
        <f>-M40*($W39*N40-$W38*N39)/1000</f>
        <v>0</v>
      </c>
      <c r="AJ40" s="42">
        <f>$D$6*SUM(Y40:Z40,AD40:AE40)</f>
        <v>1723.0819858700718</v>
      </c>
      <c r="AK40" s="42">
        <f t="shared" ref="AK40:AK47" si="47">SUM(AH40:AJ40)</f>
        <v>9721.8832330191854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37"/>
        <v>4</v>
      </c>
      <c r="J41" s="11">
        <f t="shared" si="31"/>
        <v>18565.247808650754</v>
      </c>
      <c r="K41" s="11">
        <f t="shared" si="38"/>
        <v>185.65247808650756</v>
      </c>
      <c r="L41" s="24">
        <f t="shared" si="43"/>
        <v>2039.574822166137</v>
      </c>
      <c r="M41" s="11">
        <f t="shared" si="30"/>
        <v>602229</v>
      </c>
      <c r="N41" s="28">
        <f t="shared" si="39"/>
        <v>0</v>
      </c>
      <c r="O41" s="35">
        <f t="shared" si="32"/>
        <v>0</v>
      </c>
      <c r="P41" s="35">
        <f t="shared" ref="P41:P57" si="48">$H$14*M41/1000</f>
        <v>6.0222899999999999</v>
      </c>
      <c r="Q41">
        <f t="shared" si="40"/>
        <v>68</v>
      </c>
      <c r="R41" s="45">
        <f>1000*VLOOKUP(Q41, '[1]Mortality (Interventions) H'!$B$8:$AV$128, 7)</f>
        <v>14.238461832012863</v>
      </c>
      <c r="S41" s="46">
        <f>VLOOKUP(I41, '[1]Lapse Rates'!$A$4:$F$24, 3)</f>
        <v>2.7812204999999998E-3</v>
      </c>
      <c r="T41" s="33">
        <f>W40</f>
        <v>0.95533656500539299</v>
      </c>
      <c r="U41" s="33">
        <f t="shared" si="44"/>
        <v>1.3602523217555564E-2</v>
      </c>
      <c r="V41" s="39">
        <f t="shared" si="41"/>
        <v>2.6570016389925815E-3</v>
      </c>
      <c r="W41" s="32">
        <f t="shared" si="45"/>
        <v>0.93907704014884485</v>
      </c>
      <c r="X41" s="32"/>
      <c r="Y41" s="5">
        <f>AA40</f>
        <v>0</v>
      </c>
      <c r="Z41" s="5">
        <f t="shared" si="42"/>
        <v>5.7533138420663281</v>
      </c>
      <c r="AA41" s="5">
        <f t="shared" si="46"/>
        <v>0</v>
      </c>
      <c r="AB41" s="5">
        <f t="shared" si="33"/>
        <v>5.6553942681179867</v>
      </c>
      <c r="AC41" s="32"/>
      <c r="AD41" s="5">
        <f>$W41*J41</f>
        <v>17434.19796177758</v>
      </c>
      <c r="AE41" s="5">
        <f t="shared" si="34"/>
        <v>-174.34197961777579</v>
      </c>
      <c r="AF41" s="5">
        <f t="shared" si="34"/>
        <v>-1915.3178871618825</v>
      </c>
      <c r="AG41" s="5">
        <f t="shared" si="35"/>
        <v>-8191.8339547852693</v>
      </c>
      <c r="AH41" s="5">
        <f t="shared" si="36"/>
        <v>7152.7041402126515</v>
      </c>
      <c r="AI41" s="42">
        <f t="shared" ref="AI41:AI57" si="49">-M41*($W40*N41-$W39*N40)/1000</f>
        <v>0</v>
      </c>
      <c r="AJ41" s="42">
        <f>$D$6*SUM(Y41:Z41,AD41:AE41)</f>
        <v>1693.7562719377834</v>
      </c>
      <c r="AK41" s="42">
        <f t="shared" si="47"/>
        <v>8846.4604121504344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37"/>
        <v>5</v>
      </c>
      <c r="J42" s="11">
        <f t="shared" si="31"/>
        <v>18565.247808650754</v>
      </c>
      <c r="K42" s="11">
        <f t="shared" si="38"/>
        <v>185.65247808650756</v>
      </c>
      <c r="L42" s="24">
        <f t="shared" si="43"/>
        <v>2039.574822166137</v>
      </c>
      <c r="M42" s="11">
        <f t="shared" si="30"/>
        <v>602229</v>
      </c>
      <c r="N42" s="28">
        <f t="shared" si="39"/>
        <v>0</v>
      </c>
      <c r="O42" s="35">
        <f t="shared" si="32"/>
        <v>0</v>
      </c>
      <c r="P42" s="35">
        <f t="shared" si="48"/>
        <v>6.0222899999999999</v>
      </c>
      <c r="Q42">
        <f t="shared" si="40"/>
        <v>69</v>
      </c>
      <c r="R42" s="45">
        <f>1000*VLOOKUP(Q42, '[1]Mortality (Interventions) H'!$B$8:$AV$128, 7)</f>
        <v>15.612848946054381</v>
      </c>
      <c r="S42" s="46">
        <f>VLOOKUP(I42, '[1]Lapse Rates'!$A$4:$F$24, 3)</f>
        <v>2.4845683E-3</v>
      </c>
      <c r="T42" s="33">
        <f>W41</f>
        <v>0.93907704014884485</v>
      </c>
      <c r="U42" s="33">
        <f t="shared" si="44"/>
        <v>1.4661667976551759E-2</v>
      </c>
      <c r="V42" s="39">
        <f t="shared" si="41"/>
        <v>2.3332010452116474E-3</v>
      </c>
      <c r="W42" s="32">
        <f t="shared" si="45"/>
        <v>0.92208217112708146</v>
      </c>
      <c r="X42" s="32"/>
      <c r="Y42" s="5">
        <f t="shared" ref="Y42:Z57" si="50">AA41</f>
        <v>0</v>
      </c>
      <c r="Z42" s="5">
        <f t="shared" si="42"/>
        <v>5.6553942681179867</v>
      </c>
      <c r="AA42" s="5">
        <f t="shared" si="46"/>
        <v>0</v>
      </c>
      <c r="AB42" s="5">
        <f t="shared" si="33"/>
        <v>5.5530462383569112</v>
      </c>
      <c r="AC42" s="32"/>
      <c r="AD42" s="5">
        <f t="shared" ref="AD42:AD57" si="51">$W42*J42</f>
        <v>17118.684006912979</v>
      </c>
      <c r="AE42" s="5">
        <f t="shared" si="34"/>
        <v>-171.1868400691298</v>
      </c>
      <c r="AF42" s="5">
        <f t="shared" si="34"/>
        <v>-1880.6555801990826</v>
      </c>
      <c r="AG42" s="5">
        <f t="shared" si="35"/>
        <v>-8829.6816438507904</v>
      </c>
      <c r="AH42" s="5">
        <f t="shared" si="36"/>
        <v>6237.1599427939746</v>
      </c>
      <c r="AI42" s="42">
        <f t="shared" si="49"/>
        <v>0</v>
      </c>
      <c r="AJ42" s="42">
        <f t="shared" ref="AJ42:AJ57" si="52">$D$6*SUM(Y42:Z42,AD42:AE42)</f>
        <v>1663.1042662450839</v>
      </c>
      <c r="AK42" s="42">
        <f t="shared" si="47"/>
        <v>7900.2642090390582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37"/>
        <v>6</v>
      </c>
      <c r="J43" s="11">
        <f t="shared" si="31"/>
        <v>18565.247808650754</v>
      </c>
      <c r="K43" s="11">
        <f t="shared" si="38"/>
        <v>185.65247808650756</v>
      </c>
      <c r="L43" s="24">
        <f t="shared" si="43"/>
        <v>2039.574822166137</v>
      </c>
      <c r="M43" s="11">
        <f t="shared" si="30"/>
        <v>602229</v>
      </c>
      <c r="N43" s="28">
        <f t="shared" si="39"/>
        <v>0</v>
      </c>
      <c r="O43" s="35">
        <f t="shared" si="32"/>
        <v>0</v>
      </c>
      <c r="P43" s="35">
        <f t="shared" si="48"/>
        <v>6.0222899999999999</v>
      </c>
      <c r="Q43">
        <f t="shared" si="40"/>
        <v>70</v>
      </c>
      <c r="R43" s="45">
        <f>1000*VLOOKUP(Q43, '[1]Mortality (Interventions) H'!$B$8:$AV$128, 7)</f>
        <v>17.163269795204044</v>
      </c>
      <c r="S43" s="46">
        <f>VLOOKUP(I43, '[1]Lapse Rates'!$A$4:$F$24, 3)</f>
        <v>2.4510465999999999E-3</v>
      </c>
      <c r="T43" s="33">
        <f t="shared" ref="T43:T57" si="53">W42</f>
        <v>0.92208217112708146</v>
      </c>
      <c r="U43" s="33">
        <f t="shared" si="44"/>
        <v>1.5825945076401605E-2</v>
      </c>
      <c r="V43" s="39">
        <f t="shared" si="41"/>
        <v>2.2600663704616512E-3</v>
      </c>
      <c r="W43" s="32">
        <f t="shared" si="45"/>
        <v>0.90399615968021818</v>
      </c>
      <c r="X43" s="32"/>
      <c r="Y43" s="5">
        <f t="shared" si="50"/>
        <v>0</v>
      </c>
      <c r="Z43" s="5">
        <f t="shared" si="42"/>
        <v>5.5530462383569112</v>
      </c>
      <c r="AA43" s="5">
        <f t="shared" si="46"/>
        <v>0</v>
      </c>
      <c r="AB43" s="5">
        <f t="shared" si="33"/>
        <v>5.4441270324805808</v>
      </c>
      <c r="AC43" s="32"/>
      <c r="AD43" s="5">
        <f t="shared" si="51"/>
        <v>16782.91272253187</v>
      </c>
      <c r="AE43" s="5">
        <f t="shared" si="34"/>
        <v>-167.8291272253187</v>
      </c>
      <c r="AF43" s="5">
        <f t="shared" si="34"/>
        <v>-1843.7678066186518</v>
      </c>
      <c r="AG43" s="5">
        <f t="shared" si="35"/>
        <v>-9530.8430774162625</v>
      </c>
      <c r="AH43" s="5">
        <f t="shared" si="36"/>
        <v>5240.4727112716355</v>
      </c>
      <c r="AI43" s="42">
        <f t="shared" si="49"/>
        <v>0</v>
      </c>
      <c r="AJ43" s="42">
        <f t="shared" si="52"/>
        <v>1630.4844545355556</v>
      </c>
      <c r="AK43" s="42">
        <f t="shared" si="47"/>
        <v>6870.9571658071909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37"/>
        <v>7</v>
      </c>
      <c r="J44" s="11">
        <f t="shared" si="31"/>
        <v>18565.247808650754</v>
      </c>
      <c r="K44" s="11">
        <f t="shared" si="38"/>
        <v>185.65247808650756</v>
      </c>
      <c r="L44" s="24">
        <f t="shared" si="43"/>
        <v>2039.574822166137</v>
      </c>
      <c r="M44" s="11">
        <f t="shared" si="30"/>
        <v>602229</v>
      </c>
      <c r="N44" s="28">
        <f t="shared" si="39"/>
        <v>0</v>
      </c>
      <c r="O44" s="35">
        <f t="shared" si="32"/>
        <v>0</v>
      </c>
      <c r="P44" s="35">
        <f t="shared" si="48"/>
        <v>6.0222899999999999</v>
      </c>
      <c r="Q44">
        <f t="shared" si="40"/>
        <v>71</v>
      </c>
      <c r="R44" s="45">
        <f>1000*VLOOKUP(Q44, '[1]Mortality (Interventions) H'!$B$8:$AV$128, 7)</f>
        <v>18.939933318574692</v>
      </c>
      <c r="S44" s="46">
        <f>VLOOKUP(I44, '[1]Lapse Rates'!$A$4:$F$24, 3)</f>
        <v>2.2232648999999998E-3</v>
      </c>
      <c r="T44" s="33">
        <f t="shared" si="53"/>
        <v>0.90399615968021818</v>
      </c>
      <c r="U44" s="33">
        <f t="shared" si="44"/>
        <v>1.7121626984590934E-2</v>
      </c>
      <c r="V44" s="39">
        <f t="shared" si="41"/>
        <v>2.009822931551824E-3</v>
      </c>
      <c r="W44" s="32">
        <f t="shared" si="45"/>
        <v>0.88486470976407539</v>
      </c>
      <c r="X44" s="32"/>
      <c r="Y44" s="5">
        <f t="shared" si="50"/>
        <v>0</v>
      </c>
      <c r="Z44" s="5">
        <f t="shared" si="42"/>
        <v>5.4441270324805808</v>
      </c>
      <c r="AA44" s="5">
        <f t="shared" si="46"/>
        <v>0</v>
      </c>
      <c r="AB44" s="5">
        <f t="shared" si="33"/>
        <v>5.3289118929650936</v>
      </c>
      <c r="AC44" s="32"/>
      <c r="AD44" s="5">
        <f t="shared" si="51"/>
        <v>16427.732613899887</v>
      </c>
      <c r="AE44" s="5">
        <f t="shared" si="34"/>
        <v>-164.27732613899889</v>
      </c>
      <c r="AF44" s="5">
        <f t="shared" si="34"/>
        <v>-1804.7477830581545</v>
      </c>
      <c r="AG44" s="5">
        <f t="shared" ref="AG44:AG57" si="54">-U44*M44</f>
        <v>-10311.140297303213</v>
      </c>
      <c r="AH44" s="5">
        <f t="shared" si="36"/>
        <v>4147.5672073995211</v>
      </c>
      <c r="AI44" s="42">
        <f t="shared" si="49"/>
        <v>0</v>
      </c>
      <c r="AJ44" s="42">
        <f t="shared" si="52"/>
        <v>1595.9790325912297</v>
      </c>
      <c r="AK44" s="42">
        <f t="shared" si="47"/>
        <v>5743.546239990751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37"/>
        <v>8</v>
      </c>
      <c r="J45" s="11">
        <f t="shared" si="31"/>
        <v>18565.247808650754</v>
      </c>
      <c r="K45" s="11">
        <f t="shared" si="38"/>
        <v>185.65247808650756</v>
      </c>
      <c r="L45" s="24">
        <f t="shared" si="43"/>
        <v>2039.574822166137</v>
      </c>
      <c r="M45" s="11">
        <f t="shared" si="30"/>
        <v>602229</v>
      </c>
      <c r="N45" s="28">
        <f t="shared" si="39"/>
        <v>0</v>
      </c>
      <c r="O45" s="35">
        <f t="shared" si="32"/>
        <v>0</v>
      </c>
      <c r="P45" s="35">
        <f t="shared" si="48"/>
        <v>6.0222899999999999</v>
      </c>
      <c r="Q45">
        <f t="shared" si="40"/>
        <v>72</v>
      </c>
      <c r="R45" s="45">
        <f>1000*VLOOKUP(Q45, '[1]Mortality (Interventions) H'!$B$8:$AV$128, 7)</f>
        <v>20.98974858566304</v>
      </c>
      <c r="S45" s="46">
        <f>VLOOKUP(I45, '[1]Lapse Rates'!$A$4:$F$24, 3)</f>
        <v>2.1873403E-3</v>
      </c>
      <c r="T45" s="33">
        <f t="shared" si="53"/>
        <v>0.88486470976407539</v>
      </c>
      <c r="U45" s="33">
        <f t="shared" si="44"/>
        <v>1.857308779027364E-2</v>
      </c>
      <c r="V45" s="39">
        <f t="shared" si="41"/>
        <v>1.9355002397147656E-3</v>
      </c>
      <c r="W45" s="32">
        <f t="shared" si="45"/>
        <v>0.86435612173408694</v>
      </c>
      <c r="X45" s="32"/>
      <c r="Y45" s="5">
        <f t="shared" si="50"/>
        <v>0</v>
      </c>
      <c r="Z45" s="5">
        <f t="shared" si="42"/>
        <v>5.3289118929650936</v>
      </c>
      <c r="AA45" s="5">
        <f t="shared" si="46"/>
        <v>0</v>
      </c>
      <c r="AB45" s="5">
        <f t="shared" si="33"/>
        <v>5.2054032283579748</v>
      </c>
      <c r="AC45" s="32"/>
      <c r="AD45" s="5">
        <f t="shared" si="51"/>
        <v>16046.985594917622</v>
      </c>
      <c r="AE45" s="5">
        <f t="shared" si="34"/>
        <v>-160.46985594917624</v>
      </c>
      <c r="AF45" s="5">
        <f t="shared" si="34"/>
        <v>-1762.9189832740121</v>
      </c>
      <c r="AG45" s="5">
        <f t="shared" si="54"/>
        <v>-11185.252086848704</v>
      </c>
      <c r="AH45" s="5">
        <f t="shared" si="36"/>
        <v>2938.3446688457298</v>
      </c>
      <c r="AI45" s="42">
        <f t="shared" si="49"/>
        <v>0</v>
      </c>
      <c r="AJ45" s="42">
        <f t="shared" si="52"/>
        <v>1558.9899602495045</v>
      </c>
      <c r="AK45" s="42">
        <f t="shared" si="47"/>
        <v>4497.334629095234</v>
      </c>
    </row>
    <row r="46" spans="1:39" ht="15" x14ac:dyDescent="0.2">
      <c r="A46" s="12"/>
      <c r="B46" s="13">
        <v>1</v>
      </c>
      <c r="C46" s="10">
        <f>$H$36*0.14+$B$49</f>
        <v>2596.5322564256599</v>
      </c>
      <c r="D46" s="1"/>
      <c r="E46" s="81" t="s">
        <v>51</v>
      </c>
      <c r="F46" s="13"/>
      <c r="G46" s="8"/>
      <c r="I46" s="2">
        <f t="shared" si="37"/>
        <v>9</v>
      </c>
      <c r="J46" s="11">
        <f t="shared" si="31"/>
        <v>18565.247808650754</v>
      </c>
      <c r="K46" s="11">
        <f t="shared" si="38"/>
        <v>185.65247808650756</v>
      </c>
      <c r="L46" s="24">
        <f t="shared" si="43"/>
        <v>2039.574822166137</v>
      </c>
      <c r="M46" s="11">
        <f t="shared" si="30"/>
        <v>602229</v>
      </c>
      <c r="N46" s="28">
        <f t="shared" si="39"/>
        <v>0</v>
      </c>
      <c r="O46" s="35">
        <f t="shared" si="32"/>
        <v>0</v>
      </c>
      <c r="P46" s="35">
        <f t="shared" si="48"/>
        <v>6.0222899999999999</v>
      </c>
      <c r="Q46">
        <f t="shared" si="40"/>
        <v>73</v>
      </c>
      <c r="R46" s="45">
        <f>1000*VLOOKUP(Q46, '[1]Mortality (Interventions) H'!$B$8:$AV$128, 7)</f>
        <v>23.355732908525809</v>
      </c>
      <c r="S46" s="46">
        <f>VLOOKUP(I46, '[1]Lapse Rates'!$A$4:$F$24, 3)</f>
        <v>1.9768835000000002E-3</v>
      </c>
      <c r="T46" s="33">
        <f t="shared" si="53"/>
        <v>0.86435612173408694</v>
      </c>
      <c r="U46" s="33">
        <f t="shared" si="44"/>
        <v>2.0187670717070554E-2</v>
      </c>
      <c r="V46" s="39">
        <f t="shared" si="41"/>
        <v>1.708731355180108E-3</v>
      </c>
      <c r="W46" s="32">
        <f t="shared" si="45"/>
        <v>0.8424597196618363</v>
      </c>
      <c r="X46" s="32"/>
      <c r="Y46" s="5">
        <f t="shared" si="50"/>
        <v>0</v>
      </c>
      <c r="Z46" s="5">
        <f t="shared" si="42"/>
        <v>5.2054032283579748</v>
      </c>
      <c r="AA46" s="5">
        <f t="shared" si="46"/>
        <v>0</v>
      </c>
      <c r="AB46" s="5">
        <f t="shared" si="33"/>
        <v>5.0735367451222801</v>
      </c>
      <c r="AC46" s="32"/>
      <c r="AD46" s="5">
        <f t="shared" si="51"/>
        <v>15640.473464328436</v>
      </c>
      <c r="AE46" s="5">
        <f t="shared" si="34"/>
        <v>-156.40473464328437</v>
      </c>
      <c r="AF46" s="5">
        <f t="shared" si="34"/>
        <v>-1718.2596329114233</v>
      </c>
      <c r="AG46" s="5">
        <f t="shared" si="54"/>
        <v>-12157.600748270683</v>
      </c>
      <c r="AH46" s="5">
        <f t="shared" si="36"/>
        <v>1608.2083485030453</v>
      </c>
      <c r="AI46" s="42">
        <f t="shared" si="49"/>
        <v>0</v>
      </c>
      <c r="AJ46" s="42">
        <f t="shared" si="52"/>
        <v>1519.4977924388154</v>
      </c>
      <c r="AK46" s="42">
        <f t="shared" si="47"/>
        <v>3127.7061409418607</v>
      </c>
    </row>
    <row r="47" spans="1:39" ht="15" x14ac:dyDescent="0.2">
      <c r="A47" s="12"/>
      <c r="B47" s="70" t="s">
        <v>49</v>
      </c>
      <c r="C47" s="72">
        <f>$H$36*0.11+$B$49</f>
        <v>2039.574822166137</v>
      </c>
      <c r="D47" s="1"/>
      <c r="E47" s="1"/>
      <c r="F47" s="1"/>
      <c r="I47" s="2">
        <f t="shared" si="37"/>
        <v>10</v>
      </c>
      <c r="J47" s="11">
        <f t="shared" si="31"/>
        <v>18565.247808650754</v>
      </c>
      <c r="K47" s="11">
        <f t="shared" si="38"/>
        <v>185.65247808650756</v>
      </c>
      <c r="L47" s="24">
        <f t="shared" si="43"/>
        <v>2039.574822166137</v>
      </c>
      <c r="M47" s="11">
        <f t="shared" si="30"/>
        <v>602229</v>
      </c>
      <c r="N47" s="28">
        <f t="shared" si="39"/>
        <v>0</v>
      </c>
      <c r="O47" s="35">
        <f t="shared" si="32"/>
        <v>0</v>
      </c>
      <c r="P47" s="35">
        <f t="shared" si="48"/>
        <v>6.0222899999999999</v>
      </c>
      <c r="Q47">
        <f t="shared" si="40"/>
        <v>74</v>
      </c>
      <c r="R47" s="45">
        <f>1000*VLOOKUP(Q47, '[1]Mortality (Interventions) H'!$B$8:$AV$128, 7)</f>
        <v>26.174596297652105</v>
      </c>
      <c r="S47" s="46">
        <f>VLOOKUP(I47, '[1]Lapse Rates'!$A$4:$F$24, 3)</f>
        <v>1.6914747999999999E-3</v>
      </c>
      <c r="T47" s="33">
        <f t="shared" si="53"/>
        <v>0.8424597196618363</v>
      </c>
      <c r="U47" s="33">
        <f t="shared" si="44"/>
        <v>2.2051043059181728E-2</v>
      </c>
      <c r="V47" s="39">
        <f t="shared" si="41"/>
        <v>1.4249993858230605E-3</v>
      </c>
      <c r="W47" s="32">
        <f t="shared" si="45"/>
        <v>0.81898367721683152</v>
      </c>
      <c r="X47" s="32"/>
      <c r="Y47" s="5">
        <f t="shared" si="50"/>
        <v>0</v>
      </c>
      <c r="Z47" s="5">
        <f t="shared" si="42"/>
        <v>5.0735367451222801</v>
      </c>
      <c r="AA47" s="5">
        <f t="shared" si="46"/>
        <v>0</v>
      </c>
      <c r="AB47" s="5">
        <f t="shared" si="33"/>
        <v>4.9321572094661521</v>
      </c>
      <c r="AC47" s="32"/>
      <c r="AD47" s="5">
        <f t="shared" si="51"/>
        <v>15204.634918770518</v>
      </c>
      <c r="AE47" s="5">
        <f t="shared" si="34"/>
        <v>-152.0463491877052</v>
      </c>
      <c r="AF47" s="5">
        <f t="shared" si="34"/>
        <v>-1670.3784878164881</v>
      </c>
      <c r="AG47" s="5">
        <f t="shared" si="54"/>
        <v>-13279.777610487952</v>
      </c>
      <c r="AH47" s="5">
        <f>SUM(AD47:AG47)</f>
        <v>102.43247127837276</v>
      </c>
      <c r="AI47" s="42">
        <f t="shared" si="49"/>
        <v>0</v>
      </c>
      <c r="AJ47" s="42">
        <f t="shared" si="52"/>
        <v>1477.1566526307704</v>
      </c>
      <c r="AK47" s="42">
        <f t="shared" si="47"/>
        <v>1579.5891239091432</v>
      </c>
    </row>
    <row r="48" spans="1:39" ht="15" x14ac:dyDescent="0.2">
      <c r="D48" s="1"/>
      <c r="E48" s="1"/>
      <c r="F48" s="1"/>
      <c r="I48" s="2">
        <f t="shared" si="37"/>
        <v>11</v>
      </c>
      <c r="J48" s="11">
        <f t="shared" si="31"/>
        <v>18565.247808650754</v>
      </c>
      <c r="K48" s="11">
        <f t="shared" si="38"/>
        <v>185.65247808650756</v>
      </c>
      <c r="L48" s="24">
        <f t="shared" si="43"/>
        <v>2039.574822166137</v>
      </c>
      <c r="M48" s="11">
        <f t="shared" si="30"/>
        <v>602229</v>
      </c>
      <c r="N48" s="28">
        <f t="shared" si="39"/>
        <v>0</v>
      </c>
      <c r="O48" s="35">
        <f t="shared" si="32"/>
        <v>0</v>
      </c>
      <c r="P48" s="35">
        <f t="shared" si="48"/>
        <v>6.0222899999999999</v>
      </c>
      <c r="Q48">
        <f t="shared" si="40"/>
        <v>75</v>
      </c>
      <c r="R48" s="45">
        <f>1000*VLOOKUP(Q48, '[1]Mortality (Interventions) H'!$B$8:$AV$128, 7)</f>
        <v>29.427660092565482</v>
      </c>
      <c r="S48" s="46">
        <f>VLOOKUP(I48, '[1]Lapse Rates'!$A$4:$F$24, 3)</f>
        <v>1.5867464999999999E-3</v>
      </c>
      <c r="T48" s="33">
        <f t="shared" si="53"/>
        <v>0.81898367721683152</v>
      </c>
      <c r="U48" s="33">
        <f t="shared" si="44"/>
        <v>2.4100773274496282E-2</v>
      </c>
      <c r="V48" s="39">
        <f t="shared" si="41"/>
        <v>1.2995194833809371E-3</v>
      </c>
      <c r="W48" s="32">
        <f t="shared" si="45"/>
        <v>0.79358338445895427</v>
      </c>
      <c r="X48" s="31"/>
      <c r="Y48" s="5">
        <f t="shared" si="50"/>
        <v>0</v>
      </c>
      <c r="Z48" s="5">
        <f t="shared" si="42"/>
        <v>4.9321572094661521</v>
      </c>
      <c r="AA48" s="5">
        <f t="shared" si="46"/>
        <v>0</v>
      </c>
      <c r="AB48" s="5">
        <f t="shared" si="33"/>
        <v>4.7791892803933154</v>
      </c>
      <c r="AC48" s="32"/>
      <c r="AD48" s="5">
        <f t="shared" si="51"/>
        <v>14733.07218930825</v>
      </c>
      <c r="AE48" s="5">
        <f t="shared" si="34"/>
        <v>-147.33072189308251</v>
      </c>
      <c r="AF48" s="5">
        <f t="shared" si="34"/>
        <v>-1618.5726902318727</v>
      </c>
      <c r="AG48" s="5">
        <f t="shared" si="54"/>
        <v>-14514.184588326621</v>
      </c>
      <c r="AH48" s="5">
        <f t="shared" ref="AH48:AH57" si="55">SUM(AD48:AG48)</f>
        <v>-1547.0158111433266</v>
      </c>
      <c r="AI48" s="42">
        <f t="shared" si="49"/>
        <v>0</v>
      </c>
      <c r="AJ48" s="42">
        <f t="shared" si="52"/>
        <v>1431.3450825756768</v>
      </c>
      <c r="AK48" s="42">
        <f t="shared" ref="AK48:AK57" si="56">SUM(AH48:AJ48)</f>
        <v>-115.6707285676498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37"/>
        <v>12</v>
      </c>
      <c r="J49" s="11">
        <f t="shared" si="31"/>
        <v>18565.247808650754</v>
      </c>
      <c r="K49" s="11">
        <f t="shared" si="38"/>
        <v>185.65247808650756</v>
      </c>
      <c r="L49" s="24">
        <f t="shared" si="43"/>
        <v>2039.574822166137</v>
      </c>
      <c r="M49" s="11">
        <f t="shared" si="30"/>
        <v>602229</v>
      </c>
      <c r="N49" s="28">
        <f t="shared" si="39"/>
        <v>0</v>
      </c>
      <c r="O49" s="35">
        <f t="shared" si="32"/>
        <v>0</v>
      </c>
      <c r="P49" s="35">
        <f t="shared" si="48"/>
        <v>6.0222899999999999</v>
      </c>
      <c r="Q49">
        <f t="shared" si="40"/>
        <v>76</v>
      </c>
      <c r="R49" s="45">
        <f>1000*VLOOKUP(Q49, '[1]Mortality (Interventions) H'!$B$8:$AV$128, 7)</f>
        <v>33.166861034052019</v>
      </c>
      <c r="S49" s="46">
        <f>VLOOKUP(I49, '[1]Lapse Rates'!$A$4:$F$24, 3)</f>
        <v>1.4412507000000001E-3</v>
      </c>
      <c r="T49" s="33">
        <f t="shared" si="53"/>
        <v>0.79358338445895427</v>
      </c>
      <c r="U49" s="33">
        <f t="shared" si="44"/>
        <v>2.6320669831282815E-2</v>
      </c>
      <c r="V49" s="39">
        <f t="shared" si="41"/>
        <v>1.1437526083598369E-3</v>
      </c>
      <c r="W49" s="32">
        <f t="shared" si="45"/>
        <v>0.76611896201931162</v>
      </c>
      <c r="X49" s="31"/>
      <c r="Y49" s="5">
        <f t="shared" si="50"/>
        <v>0</v>
      </c>
      <c r="Z49" s="5">
        <f t="shared" si="42"/>
        <v>4.7791892803933154</v>
      </c>
      <c r="AA49" s="5">
        <f t="shared" si="46"/>
        <v>0</v>
      </c>
      <c r="AB49" s="5">
        <f t="shared" si="33"/>
        <v>4.61379056377928</v>
      </c>
      <c r="AC49" s="32"/>
      <c r="AD49" s="5">
        <f t="shared" si="51"/>
        <v>14223.188380794816</v>
      </c>
      <c r="AE49" s="5">
        <f t="shared" si="34"/>
        <v>-142.23188380794818</v>
      </c>
      <c r="AF49" s="5">
        <f t="shared" si="34"/>
        <v>-1562.556945718643</v>
      </c>
      <c r="AG49" s="5">
        <f t="shared" si="54"/>
        <v>-15851.070671823618</v>
      </c>
      <c r="AH49" s="5">
        <f t="shared" si="55"/>
        <v>-3332.6711205553929</v>
      </c>
      <c r="AI49" s="42">
        <f t="shared" si="49"/>
        <v>0</v>
      </c>
      <c r="AJ49" s="42">
        <f t="shared" si="52"/>
        <v>1381.8106708228183</v>
      </c>
      <c r="AK49" s="42">
        <f t="shared" si="56"/>
        <v>-1950.8604497325746</v>
      </c>
    </row>
    <row r="50" spans="1:37" ht="15" x14ac:dyDescent="0.2">
      <c r="A50" s="48"/>
      <c r="D50" s="1"/>
      <c r="E50" s="1"/>
      <c r="F50" s="1"/>
      <c r="I50" s="2">
        <f t="shared" si="37"/>
        <v>13</v>
      </c>
      <c r="J50" s="11">
        <f t="shared" si="31"/>
        <v>18565.247808650754</v>
      </c>
      <c r="K50" s="11">
        <f t="shared" si="38"/>
        <v>185.65247808650756</v>
      </c>
      <c r="L50" s="24">
        <f t="shared" si="43"/>
        <v>2039.574822166137</v>
      </c>
      <c r="M50" s="11">
        <f t="shared" si="30"/>
        <v>602229</v>
      </c>
      <c r="N50" s="28">
        <f t="shared" si="39"/>
        <v>0</v>
      </c>
      <c r="O50" s="35">
        <f t="shared" si="32"/>
        <v>0</v>
      </c>
      <c r="P50" s="35">
        <f t="shared" si="48"/>
        <v>6.0222899999999999</v>
      </c>
      <c r="Q50">
        <f t="shared" si="40"/>
        <v>77</v>
      </c>
      <c r="R50" s="45">
        <f>1000*VLOOKUP(Q50, '[1]Mortality (Interventions) H'!$B$8:$AV$128, 7)</f>
        <v>37.48952075256129</v>
      </c>
      <c r="S50" s="46">
        <f>VLOOKUP(I50, '[1]Lapse Rates'!$A$4:$F$24, 3)</f>
        <v>1.3481251E-3</v>
      </c>
      <c r="T50" s="33">
        <f t="shared" si="53"/>
        <v>0.76611896201931162</v>
      </c>
      <c r="U50" s="33">
        <f t="shared" si="44"/>
        <v>2.8721432725553699E-2</v>
      </c>
      <c r="V50" s="39">
        <f t="shared" si="41"/>
        <v>1.0328242022841806E-3</v>
      </c>
      <c r="W50" s="32">
        <f t="shared" si="45"/>
        <v>0.73636470509147378</v>
      </c>
      <c r="X50" s="31"/>
      <c r="Y50" s="5">
        <f t="shared" si="50"/>
        <v>0</v>
      </c>
      <c r="Z50" s="5">
        <f t="shared" si="42"/>
        <v>4.61379056377928</v>
      </c>
      <c r="AA50" s="5">
        <f t="shared" si="46"/>
        <v>0</v>
      </c>
      <c r="AB50" s="5">
        <f t="shared" si="33"/>
        <v>4.434601799825332</v>
      </c>
      <c r="AC50" s="32"/>
      <c r="AD50" s="5">
        <f t="shared" si="51"/>
        <v>13670.793227567243</v>
      </c>
      <c r="AE50" s="5">
        <f t="shared" si="34"/>
        <v>-136.70793227567245</v>
      </c>
      <c r="AF50" s="5">
        <f t="shared" si="34"/>
        <v>-1501.8709124363625</v>
      </c>
      <c r="AG50" s="5">
        <f t="shared" si="54"/>
        <v>-17296.879708877477</v>
      </c>
      <c r="AH50" s="5">
        <f t="shared" si="55"/>
        <v>-5264.6653260222702</v>
      </c>
      <c r="AI50" s="42">
        <f t="shared" si="49"/>
        <v>0</v>
      </c>
      <c r="AJ50" s="42">
        <f t="shared" si="52"/>
        <v>1328.1463803224099</v>
      </c>
      <c r="AK50" s="42">
        <f t="shared" si="56"/>
        <v>-3936.5189456998605</v>
      </c>
    </row>
    <row r="51" spans="1:37" ht="15" x14ac:dyDescent="0.2">
      <c r="A51" s="48"/>
      <c r="D51" s="1"/>
      <c r="E51" s="1"/>
      <c r="F51" s="37"/>
      <c r="I51" s="2">
        <f t="shared" si="37"/>
        <v>14</v>
      </c>
      <c r="J51" s="11">
        <f t="shared" si="31"/>
        <v>18565.247808650754</v>
      </c>
      <c r="K51" s="11">
        <f t="shared" si="38"/>
        <v>185.65247808650756</v>
      </c>
      <c r="L51" s="24">
        <f t="shared" si="43"/>
        <v>2039.574822166137</v>
      </c>
      <c r="M51" s="11">
        <f t="shared" si="30"/>
        <v>602229</v>
      </c>
      <c r="N51" s="28">
        <f t="shared" si="39"/>
        <v>0</v>
      </c>
      <c r="O51" s="35">
        <f t="shared" si="32"/>
        <v>0</v>
      </c>
      <c r="P51" s="35">
        <f t="shared" si="48"/>
        <v>6.0222899999999999</v>
      </c>
      <c r="Q51">
        <f t="shared" si="40"/>
        <v>78</v>
      </c>
      <c r="R51" s="45">
        <f>1000*VLOOKUP(Q51, '[1]Mortality (Interventions) H'!$B$8:$AV$128, 7)</f>
        <v>42.327995888651692</v>
      </c>
      <c r="S51" s="46">
        <f>VLOOKUP(I51, '[1]Lapse Rates'!$A$4:$F$24, 3)</f>
        <v>1.1365788999999999E-3</v>
      </c>
      <c r="T51" s="33">
        <f t="shared" si="53"/>
        <v>0.73636470509147378</v>
      </c>
      <c r="U51" s="33">
        <f t="shared" si="44"/>
        <v>3.1168842209660118E-2</v>
      </c>
      <c r="V51" s="39">
        <f t="shared" si="41"/>
        <v>8.3693658651169157E-4</v>
      </c>
      <c r="W51" s="32">
        <f t="shared" si="45"/>
        <v>0.70435892629530195</v>
      </c>
      <c r="X51" s="31"/>
      <c r="Y51" s="5">
        <f t="shared" si="50"/>
        <v>0</v>
      </c>
      <c r="Z51" s="5">
        <f t="shared" si="42"/>
        <v>4.434601799825332</v>
      </c>
      <c r="AA51" s="5">
        <f t="shared" si="46"/>
        <v>0</v>
      </c>
      <c r="AB51" s="5">
        <f t="shared" si="33"/>
        <v>4.241853718238934</v>
      </c>
      <c r="AC51" s="32"/>
      <c r="AD51" s="5">
        <f t="shared" si="51"/>
        <v>13076.598012907452</v>
      </c>
      <c r="AE51" s="5">
        <f t="shared" si="34"/>
        <v>-130.76598012907453</v>
      </c>
      <c r="AF51" s="5">
        <f t="shared" si="34"/>
        <v>-1436.5927318398717</v>
      </c>
      <c r="AG51" s="5">
        <f t="shared" si="54"/>
        <v>-18770.780675081402</v>
      </c>
      <c r="AH51" s="5">
        <f t="shared" si="55"/>
        <v>-7261.5413741428947</v>
      </c>
      <c r="AI51" s="42">
        <f t="shared" si="49"/>
        <v>0</v>
      </c>
      <c r="AJ51" s="42">
        <f t="shared" si="52"/>
        <v>1270.4211568521218</v>
      </c>
      <c r="AK51" s="42">
        <f t="shared" si="56"/>
        <v>-5991.1202172907724</v>
      </c>
    </row>
    <row r="52" spans="1:37" ht="15" x14ac:dyDescent="0.2">
      <c r="A52" s="48"/>
      <c r="D52" s="1"/>
      <c r="E52" s="1"/>
      <c r="F52" s="1"/>
      <c r="I52" s="2">
        <f t="shared" si="37"/>
        <v>15</v>
      </c>
      <c r="J52" s="11">
        <f t="shared" si="31"/>
        <v>18565.247808650754</v>
      </c>
      <c r="K52" s="11">
        <f t="shared" si="38"/>
        <v>185.65247808650756</v>
      </c>
      <c r="L52" s="24">
        <f t="shared" si="43"/>
        <v>2039.574822166137</v>
      </c>
      <c r="M52" s="11">
        <f t="shared" si="30"/>
        <v>602229</v>
      </c>
      <c r="N52" s="28">
        <f t="shared" si="39"/>
        <v>0</v>
      </c>
      <c r="O52" s="35">
        <f t="shared" si="32"/>
        <v>0</v>
      </c>
      <c r="P52" s="35">
        <f t="shared" si="48"/>
        <v>6.0222899999999999</v>
      </c>
      <c r="Q52">
        <f t="shared" si="40"/>
        <v>79</v>
      </c>
      <c r="R52" s="45">
        <f>1000*VLOOKUP(Q52, '[1]Mortality (Interventions) H'!$B$8:$AV$128, 7)</f>
        <v>47.718054775379798</v>
      </c>
      <c r="S52" s="46">
        <f>VLOOKUP(I52, '[1]Lapse Rates'!$A$4:$F$24, 3)</f>
        <v>1.0075606E-3</v>
      </c>
      <c r="T52" s="33">
        <f t="shared" si="53"/>
        <v>0.70435892629530195</v>
      </c>
      <c r="U52" s="33">
        <f t="shared" si="44"/>
        <v>3.3610637826486919E-2</v>
      </c>
      <c r="V52" s="39">
        <f t="shared" si="41"/>
        <v>7.0968430239345015E-4</v>
      </c>
      <c r="W52" s="32">
        <f t="shared" si="45"/>
        <v>0.67003860416642158</v>
      </c>
      <c r="X52" s="31"/>
      <c r="Y52" s="5">
        <f t="shared" si="50"/>
        <v>0</v>
      </c>
      <c r="Z52" s="5">
        <f t="shared" si="42"/>
        <v>4.241853718238934</v>
      </c>
      <c r="AA52" s="5">
        <f t="shared" si="46"/>
        <v>0</v>
      </c>
      <c r="AB52" s="5">
        <f t="shared" si="33"/>
        <v>4.0351667854853988</v>
      </c>
      <c r="AC52" s="32"/>
      <c r="AD52" s="5">
        <f t="shared" si="51"/>
        <v>12439.432727712068</v>
      </c>
      <c r="AE52" s="5">
        <f t="shared" si="34"/>
        <v>-124.39432727712069</v>
      </c>
      <c r="AF52" s="5">
        <f t="shared" si="34"/>
        <v>-1366.593866937176</v>
      </c>
      <c r="AG52" s="5">
        <f t="shared" si="54"/>
        <v>-20241.300807607389</v>
      </c>
      <c r="AH52" s="5">
        <f t="shared" si="55"/>
        <v>-9292.8562741096175</v>
      </c>
      <c r="AI52" s="42">
        <f t="shared" si="49"/>
        <v>0</v>
      </c>
      <c r="AJ52" s="42">
        <f t="shared" si="52"/>
        <v>1208.5213929324275</v>
      </c>
      <c r="AK52" s="42">
        <f t="shared" si="56"/>
        <v>-8084.3348811771903</v>
      </c>
    </row>
    <row r="53" spans="1:37" ht="15" x14ac:dyDescent="0.2">
      <c r="D53" s="1"/>
      <c r="E53" s="1"/>
      <c r="F53" s="1"/>
      <c r="I53" s="2">
        <f t="shared" si="37"/>
        <v>16</v>
      </c>
      <c r="J53" s="11">
        <f t="shared" si="31"/>
        <v>18565.247808650754</v>
      </c>
      <c r="K53" s="11">
        <f t="shared" si="38"/>
        <v>185.65247808650756</v>
      </c>
      <c r="L53" s="24">
        <f t="shared" si="43"/>
        <v>2039.574822166137</v>
      </c>
      <c r="M53" s="11">
        <f t="shared" si="30"/>
        <v>602229</v>
      </c>
      <c r="N53" s="28">
        <f t="shared" si="39"/>
        <v>0</v>
      </c>
      <c r="O53" s="35">
        <f t="shared" si="32"/>
        <v>0</v>
      </c>
      <c r="P53" s="35">
        <f t="shared" si="48"/>
        <v>6.0222899999999999</v>
      </c>
      <c r="Q53">
        <f t="shared" si="40"/>
        <v>80</v>
      </c>
      <c r="R53" s="45">
        <f>1000*VLOOKUP(Q53, '[1]Mortality (Interventions) H'!$B$8:$AV$128, 7)</f>
        <v>53.608308273601537</v>
      </c>
      <c r="S53" s="46">
        <f>VLOOKUP(I53, '[1]Lapse Rates'!$A$4:$F$24, 3)</f>
        <v>8.9731130000000002E-4</v>
      </c>
      <c r="T53" s="33">
        <f t="shared" si="53"/>
        <v>0.67003860416642158</v>
      </c>
      <c r="U53" s="33">
        <f t="shared" si="44"/>
        <v>3.5919636047367205E-2</v>
      </c>
      <c r="V53" s="39">
        <f t="shared" si="41"/>
        <v>6.012332109547572E-4</v>
      </c>
      <c r="W53" s="32">
        <f t="shared" si="45"/>
        <v>0.63351773490809959</v>
      </c>
      <c r="X53" s="31"/>
      <c r="Y53" s="5">
        <f t="shared" si="50"/>
        <v>0</v>
      </c>
      <c r="Z53" s="5">
        <f t="shared" si="42"/>
        <v>4.0351667854853988</v>
      </c>
      <c r="AA53" s="5">
        <f t="shared" si="46"/>
        <v>0</v>
      </c>
      <c r="AB53" s="5">
        <f t="shared" si="33"/>
        <v>3.815227519759699</v>
      </c>
      <c r="AC53" s="32"/>
      <c r="AD53" s="5">
        <f t="shared" si="51"/>
        <v>11761.413739743986</v>
      </c>
      <c r="AE53" s="5">
        <f t="shared" si="34"/>
        <v>-117.61413739743986</v>
      </c>
      <c r="AF53" s="5">
        <f t="shared" si="34"/>
        <v>-1292.1068215142811</v>
      </c>
      <c r="AG53" s="5">
        <f t="shared" si="54"/>
        <v>-21631.846497169903</v>
      </c>
      <c r="AH53" s="5">
        <f t="shared" si="55"/>
        <v>-11280.153716337638</v>
      </c>
      <c r="AI53" s="42">
        <f t="shared" si="49"/>
        <v>0</v>
      </c>
      <c r="AJ53" s="42">
        <f t="shared" si="52"/>
        <v>1142.6525908518522</v>
      </c>
      <c r="AK53" s="42">
        <f t="shared" si="56"/>
        <v>-10137.501125485785</v>
      </c>
    </row>
    <row r="54" spans="1:37" ht="15" x14ac:dyDescent="0.2">
      <c r="B54" s="2"/>
      <c r="C54" s="8"/>
      <c r="F54" s="2"/>
      <c r="I54" s="2">
        <f t="shared" si="37"/>
        <v>17</v>
      </c>
      <c r="J54" s="11">
        <f t="shared" si="31"/>
        <v>18565.247808650754</v>
      </c>
      <c r="K54" s="11">
        <f t="shared" si="38"/>
        <v>185.65247808650756</v>
      </c>
      <c r="L54" s="24">
        <f t="shared" si="43"/>
        <v>2039.574822166137</v>
      </c>
      <c r="M54" s="11">
        <f t="shared" si="30"/>
        <v>602229</v>
      </c>
      <c r="N54" s="28">
        <f t="shared" si="39"/>
        <v>0</v>
      </c>
      <c r="O54" s="35">
        <f t="shared" si="32"/>
        <v>0</v>
      </c>
      <c r="P54" s="35">
        <f t="shared" si="48"/>
        <v>6.0222899999999999</v>
      </c>
      <c r="Q54">
        <f t="shared" si="40"/>
        <v>81</v>
      </c>
      <c r="R54" s="45">
        <f>1000*VLOOKUP(Q54, '[1]Mortality (Interventions) H'!$B$8:$AV$128, 7)</f>
        <v>60.090383907560735</v>
      </c>
      <c r="S54" s="46">
        <f>VLOOKUP(I54, '[1]Lapse Rates'!$A$4:$F$24, 3)</f>
        <v>7.4594940000000001E-4</v>
      </c>
      <c r="T54" s="33">
        <f t="shared" si="53"/>
        <v>0.63351773490809959</v>
      </c>
      <c r="U54" s="33">
        <f t="shared" si="44"/>
        <v>3.8068323902875997E-2</v>
      </c>
      <c r="V54" s="39">
        <f t="shared" si="41"/>
        <v>4.7257217424405597E-4</v>
      </c>
      <c r="W54" s="32">
        <f t="shared" si="45"/>
        <v>0.59497683883097952</v>
      </c>
      <c r="X54" s="31"/>
      <c r="Y54" s="5">
        <f t="shared" si="50"/>
        <v>0</v>
      </c>
      <c r="Z54" s="5">
        <f t="shared" si="42"/>
        <v>3.815227519759699</v>
      </c>
      <c r="AA54" s="5">
        <f t="shared" si="46"/>
        <v>0</v>
      </c>
      <c r="AB54" s="5">
        <f t="shared" si="33"/>
        <v>3.5831230667234197</v>
      </c>
      <c r="AC54" s="32"/>
      <c r="AD54" s="5">
        <f t="shared" si="51"/>
        <v>11045.892453304796</v>
      </c>
      <c r="AE54" s="5">
        <f t="shared" si="34"/>
        <v>-110.45892453304796</v>
      </c>
      <c r="AF54" s="5">
        <f t="shared" si="34"/>
        <v>-1213.4997802516655</v>
      </c>
      <c r="AG54" s="5">
        <f t="shared" si="54"/>
        <v>-22925.848635705108</v>
      </c>
      <c r="AH54" s="5">
        <f t="shared" si="55"/>
        <v>-13203.914887185027</v>
      </c>
      <c r="AI54" s="42">
        <f t="shared" si="49"/>
        <v>0</v>
      </c>
      <c r="AJ54" s="42">
        <f t="shared" si="52"/>
        <v>1073.1403029921969</v>
      </c>
      <c r="AK54" s="42">
        <f t="shared" si="56"/>
        <v>-12130.77458419283</v>
      </c>
    </row>
    <row r="55" spans="1:37" ht="15" x14ac:dyDescent="0.2">
      <c r="B55" s="2"/>
      <c r="C55" s="8"/>
      <c r="F55" s="2"/>
      <c r="I55" s="2">
        <f t="shared" si="37"/>
        <v>18</v>
      </c>
      <c r="J55" s="11">
        <f t="shared" si="31"/>
        <v>18565.247808650754</v>
      </c>
      <c r="K55" s="11">
        <f t="shared" si="38"/>
        <v>185.65247808650756</v>
      </c>
      <c r="L55" s="24">
        <f t="shared" si="43"/>
        <v>2039.574822166137</v>
      </c>
      <c r="M55" s="11">
        <f t="shared" si="30"/>
        <v>602229</v>
      </c>
      <c r="N55" s="28">
        <f t="shared" si="39"/>
        <v>0</v>
      </c>
      <c r="O55" s="35">
        <f t="shared" si="32"/>
        <v>0</v>
      </c>
      <c r="P55" s="35">
        <f t="shared" si="48"/>
        <v>6.0222899999999999</v>
      </c>
      <c r="Q55">
        <f t="shared" si="40"/>
        <v>82</v>
      </c>
      <c r="R55" s="45">
        <f>1000*VLOOKUP(Q55, '[1]Mortality (Interventions) H'!$B$8:$AV$128, 7)</f>
        <v>67.38978238249021</v>
      </c>
      <c r="S55" s="46">
        <f>VLOOKUP(I55, '[1]Lapse Rates'!$A$4:$F$24, 3)</f>
        <v>5.9837330000000002E-4</v>
      </c>
      <c r="T55" s="33">
        <f t="shared" si="53"/>
        <v>0.59497683883097952</v>
      </c>
      <c r="U55" s="33">
        <f t="shared" si="44"/>
        <v>4.0095359691441658E-2</v>
      </c>
      <c r="V55" s="39">
        <f t="shared" si="41"/>
        <v>3.5601825447486137E-4</v>
      </c>
      <c r="W55" s="32">
        <f t="shared" si="45"/>
        <v>0.55452546088506294</v>
      </c>
      <c r="X55" s="31"/>
      <c r="Y55" s="5">
        <f t="shared" si="50"/>
        <v>0</v>
      </c>
      <c r="Z55" s="5">
        <f t="shared" si="50"/>
        <v>3.5831230667234197</v>
      </c>
      <c r="AA55" s="5">
        <f t="shared" si="46"/>
        <v>0</v>
      </c>
      <c r="AB55" s="5">
        <f t="shared" si="33"/>
        <v>3.3395131378335057</v>
      </c>
      <c r="AC55" s="32"/>
      <c r="AD55" s="5">
        <f t="shared" si="51"/>
        <v>10294.902597537464</v>
      </c>
      <c r="AE55" s="5">
        <f t="shared" si="34"/>
        <v>-102.94902597537465</v>
      </c>
      <c r="AF55" s="5">
        <f t="shared" si="34"/>
        <v>-1130.9961682712474</v>
      </c>
      <c r="AG55" s="5">
        <f t="shared" si="54"/>
        <v>-24146.588371617217</v>
      </c>
      <c r="AH55" s="5">
        <f t="shared" si="55"/>
        <v>-15085.630968326375</v>
      </c>
      <c r="AI55" s="42">
        <f t="shared" si="49"/>
        <v>0</v>
      </c>
      <c r="AJ55" s="42">
        <f t="shared" si="52"/>
        <v>1000.1821497430866</v>
      </c>
      <c r="AK55" s="42">
        <f t="shared" si="56"/>
        <v>-14085.448818583289</v>
      </c>
    </row>
    <row r="56" spans="1:37" ht="15" x14ac:dyDescent="0.2">
      <c r="I56" s="2">
        <f t="shared" si="37"/>
        <v>19</v>
      </c>
      <c r="J56" s="11">
        <f t="shared" si="31"/>
        <v>18565.247808650754</v>
      </c>
      <c r="K56" s="11">
        <f t="shared" si="38"/>
        <v>185.65247808650756</v>
      </c>
      <c r="L56" s="24">
        <f t="shared" si="43"/>
        <v>2039.574822166137</v>
      </c>
      <c r="M56" s="11">
        <f t="shared" si="30"/>
        <v>602229</v>
      </c>
      <c r="N56" s="28">
        <f t="shared" si="39"/>
        <v>0</v>
      </c>
      <c r="O56" s="35">
        <f t="shared" si="32"/>
        <v>0</v>
      </c>
      <c r="P56" s="35">
        <f t="shared" si="48"/>
        <v>6.0222899999999999</v>
      </c>
      <c r="Q56">
        <f t="shared" si="40"/>
        <v>83</v>
      </c>
      <c r="R56" s="45">
        <f>1000*VLOOKUP(Q56, '[1]Mortality (Interventions) H'!$B$8:$AV$128, 7)</f>
        <v>75.599514698089919</v>
      </c>
      <c r="S56" s="46">
        <f>VLOOKUP(I56, '[1]Lapse Rates'!$A$4:$F$24, 3)</f>
        <v>4.66450453E-2</v>
      </c>
      <c r="T56" s="33">
        <f t="shared" si="53"/>
        <v>0.55452546088506294</v>
      </c>
      <c r="U56" s="33">
        <f t="shared" si="44"/>
        <v>4.1921855730645406E-2</v>
      </c>
      <c r="V56" s="39">
        <f t="shared" si="41"/>
        <v>2.5865865242987139E-2</v>
      </c>
      <c r="W56" s="32">
        <f t="shared" si="45"/>
        <v>0.48673773991143038</v>
      </c>
      <c r="X56" s="31"/>
      <c r="Y56" s="5">
        <f t="shared" si="50"/>
        <v>0</v>
      </c>
      <c r="Z56" s="5">
        <f t="shared" si="50"/>
        <v>3.3395131378335057</v>
      </c>
      <c r="AA56" s="5">
        <f t="shared" si="46"/>
        <v>0</v>
      </c>
      <c r="AB56" s="5">
        <f t="shared" si="33"/>
        <v>2.931275823691208</v>
      </c>
      <c r="AC56" s="32"/>
      <c r="AD56" s="5">
        <f t="shared" si="51"/>
        <v>9036.4067592783031</v>
      </c>
      <c r="AE56" s="5">
        <f t="shared" si="34"/>
        <v>-90.364067592783044</v>
      </c>
      <c r="AF56" s="5">
        <f t="shared" si="34"/>
        <v>-992.73803932140299</v>
      </c>
      <c r="AG56" s="5">
        <f t="shared" si="54"/>
        <v>-25246.557254810854</v>
      </c>
      <c r="AH56" s="5">
        <f t="shared" si="55"/>
        <v>-17293.252602446737</v>
      </c>
      <c r="AI56" s="42">
        <f t="shared" si="49"/>
        <v>0</v>
      </c>
      <c r="AJ56" s="42">
        <f t="shared" si="52"/>
        <v>877.93439429317095</v>
      </c>
      <c r="AK56" s="42">
        <f t="shared" si="56"/>
        <v>-16415.318208153567</v>
      </c>
    </row>
    <row r="57" spans="1:37" ht="15" x14ac:dyDescent="0.2">
      <c r="I57" s="2">
        <f t="shared" si="37"/>
        <v>20</v>
      </c>
      <c r="J57" s="11">
        <f t="shared" si="31"/>
        <v>18565.247808650754</v>
      </c>
      <c r="K57" s="11">
        <f t="shared" si="38"/>
        <v>185.65247808650756</v>
      </c>
      <c r="L57" s="24">
        <f t="shared" si="43"/>
        <v>2039.574822166137</v>
      </c>
      <c r="M57" s="11">
        <f t="shared" si="30"/>
        <v>602229</v>
      </c>
      <c r="N57" s="28">
        <f t="shared" si="39"/>
        <v>0</v>
      </c>
      <c r="O57" s="35">
        <f t="shared" si="32"/>
        <v>0</v>
      </c>
      <c r="P57" s="35">
        <f t="shared" si="48"/>
        <v>6.0222899999999999</v>
      </c>
      <c r="Q57">
        <f t="shared" si="40"/>
        <v>84</v>
      </c>
      <c r="R57" s="45">
        <f>1000*VLOOKUP(Q57, '[1]Mortality (Interventions) H'!$B$8:$AV$128, 7)</f>
        <v>84.866830261571366</v>
      </c>
      <c r="S57" s="46">
        <f>VLOOKUP(I57, '[1]Lapse Rates'!$A$4:$F$24, 3)</f>
        <v>0</v>
      </c>
      <c r="T57" s="33">
        <f t="shared" si="53"/>
        <v>0.48673773991143038</v>
      </c>
      <c r="U57" s="33">
        <f t="shared" si="44"/>
        <v>4.1307889154964229E-2</v>
      </c>
      <c r="V57" s="39">
        <f t="shared" si="41"/>
        <v>0</v>
      </c>
      <c r="W57" s="32">
        <f t="shared" si="45"/>
        <v>0.44542985075646613</v>
      </c>
      <c r="X57" s="31"/>
      <c r="Y57" s="5">
        <f t="shared" si="50"/>
        <v>0</v>
      </c>
      <c r="Z57" s="5">
        <f t="shared" si="50"/>
        <v>2.931275823691208</v>
      </c>
      <c r="AA57" s="5">
        <f t="shared" si="46"/>
        <v>0</v>
      </c>
      <c r="AB57" s="5">
        <f t="shared" si="33"/>
        <v>2.6825077359121585</v>
      </c>
      <c r="AC57" s="32"/>
      <c r="AD57" s="5">
        <f t="shared" si="51"/>
        <v>8269.5155606641147</v>
      </c>
      <c r="AE57" s="5">
        <f t="shared" si="34"/>
        <v>-82.695155606641165</v>
      </c>
      <c r="AF57" s="5">
        <f t="shared" si="34"/>
        <v>-908.48750864410829</v>
      </c>
      <c r="AG57" s="5">
        <f t="shared" si="54"/>
        <v>-24876.808777904953</v>
      </c>
      <c r="AH57" s="5">
        <f t="shared" si="55"/>
        <v>-17598.475881491588</v>
      </c>
      <c r="AI57" s="42">
        <f t="shared" si="49"/>
        <v>0</v>
      </c>
      <c r="AJ57" s="42">
        <f t="shared" si="52"/>
        <v>803.4146398944423</v>
      </c>
      <c r="AK57" s="42">
        <f t="shared" si="56"/>
        <v>-16795.061241597145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305832.77896450995</v>
      </c>
      <c r="AE60" s="21">
        <f t="shared" ref="AE60:AK60" si="57">SUM(AE37:AE57)</f>
        <v>-10115.769654851712</v>
      </c>
      <c r="AF60" s="21">
        <f t="shared" si="57"/>
        <v>-32145.204874692266</v>
      </c>
      <c r="AG60" s="21">
        <f t="shared" si="57"/>
        <v>-300151.81417035835</v>
      </c>
      <c r="AH60" s="21">
        <f t="shared" si="57"/>
        <v>-36580.009735392363</v>
      </c>
      <c r="AI60" s="21">
        <f t="shared" si="57"/>
        <v>0</v>
      </c>
      <c r="AJ60" s="21">
        <f t="shared" si="57"/>
        <v>27926.557238853296</v>
      </c>
      <c r="AK60" s="21">
        <f t="shared" si="57"/>
        <v>-8653.4524965390374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154797.01477971277</v>
      </c>
      <c r="AE62" s="21">
        <f t="shared" ref="AE62:AK62" si="58">AE37+NPV($D$6,AE38:AE57)</f>
        <v>-8621.7609511099217</v>
      </c>
      <c r="AF62" s="21">
        <f t="shared" si="58"/>
        <v>-15732.051828445523</v>
      </c>
      <c r="AG62" s="21">
        <f t="shared" si="58"/>
        <v>-102796.26697494897</v>
      </c>
      <c r="AH62" s="21">
        <f t="shared" si="58"/>
        <v>27646.935025208357</v>
      </c>
      <c r="AI62" s="21">
        <f t="shared" si="58"/>
        <v>0</v>
      </c>
      <c r="AJ62" s="21">
        <f t="shared" si="58"/>
        <v>13251.490950288182</v>
      </c>
      <c r="AK62" s="21">
        <f t="shared" si="58"/>
        <v>40898.425975496517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228363.51116104494</v>
      </c>
      <c r="AE64" s="21">
        <f t="shared" ref="AE64:AK64" si="59">AE37+NPV($D$7,AE38:AE57)</f>
        <v>-9347.5087286973485</v>
      </c>
      <c r="AF64" s="21">
        <f t="shared" si="59"/>
        <v>-23705.10400456901</v>
      </c>
      <c r="AG64" s="21">
        <f t="shared" si="59"/>
        <v>-192874.15361560046</v>
      </c>
      <c r="AH64" s="21">
        <f t="shared" si="59"/>
        <v>2436.7448121781445</v>
      </c>
      <c r="AI64" s="21">
        <f t="shared" si="59"/>
        <v>0</v>
      </c>
      <c r="AJ64" s="21">
        <f t="shared" si="59"/>
        <v>20399.606836066261</v>
      </c>
      <c r="AK64" s="21">
        <f t="shared" si="59"/>
        <v>22836.351648244403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18267.64342540763</v>
      </c>
    </row>
    <row r="69" spans="1:39" x14ac:dyDescent="0.15">
      <c r="G69" s="49" t="s">
        <v>111</v>
      </c>
      <c r="I69" s="1">
        <v>0</v>
      </c>
      <c r="J69" s="11">
        <f>H$68</f>
        <v>18267.64342540763</v>
      </c>
      <c r="K69" s="11">
        <f>J69*$C$10</f>
        <v>7307.0573701630528</v>
      </c>
      <c r="L69" s="24">
        <f>$C$78</f>
        <v>2552.898603299036</v>
      </c>
      <c r="M69" s="11">
        <f t="shared" ref="M69:M89" si="60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>O69*W69</f>
        <v>0</v>
      </c>
      <c r="AB69" s="5">
        <f>P69*W69</f>
        <v>6.0222899999999999</v>
      </c>
      <c r="AC69" s="32"/>
      <c r="AD69" s="5">
        <f>$W69*J69</f>
        <v>18267.64342540763</v>
      </c>
      <c r="AE69" s="5">
        <f>-$W69*K69</f>
        <v>-7307.0573701630528</v>
      </c>
      <c r="AF69" s="5">
        <f>-$W69*L69</f>
        <v>-2552.898603299036</v>
      </c>
      <c r="AG69" s="5"/>
      <c r="AH69" s="5">
        <f>SUM(AD69:AG69)</f>
        <v>8407.6874519455414</v>
      </c>
      <c r="AI69" s="42">
        <f>Y69-AA69</f>
        <v>0</v>
      </c>
      <c r="AJ69" s="42"/>
      <c r="AK69" s="42">
        <f>SUM(AH69:AJ69)</f>
        <v>8407.6874519455414</v>
      </c>
      <c r="AL69" s="6" t="s">
        <v>39</v>
      </c>
      <c r="AM69" s="36">
        <f>AK96</f>
        <v>22539.236274265368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1">H$68</f>
        <v>18267.64342540763</v>
      </c>
      <c r="K70" s="11"/>
      <c r="L70" s="24"/>
      <c r="M70" s="11">
        <f t="shared" si="60"/>
        <v>602229</v>
      </c>
      <c r="N70" s="78">
        <f t="shared" ref="N70:N89" si="62">$N$37</f>
        <v>0</v>
      </c>
      <c r="O70" s="35">
        <f t="shared" ref="O70:O89" si="63">M70*N70/1000</f>
        <v>0</v>
      </c>
      <c r="P70" s="35">
        <f>$H$14*M70/1000</f>
        <v>6.0222899999999999</v>
      </c>
      <c r="Q70">
        <f t="shared" ref="Q70:Q89" si="64">Q5</f>
        <v>65</v>
      </c>
      <c r="R70" s="45">
        <f>1000*VLOOKUP(Q70, '[1]Mortality (Interventions) H'!$B$8:$AV$128, 10)</f>
        <v>10.520872317434542</v>
      </c>
      <c r="S70" s="46">
        <f>AVERAGE(VLOOKUP(I69,'[1]Lapse Rates'!$A$4:$F$24,3),VLOOKUP(I70,'[1]Lapse Rates'!$A$4:$F$24,3))</f>
        <v>3.4608985999999998E-3</v>
      </c>
      <c r="T70" s="33">
        <f>W69</f>
        <v>1</v>
      </c>
      <c r="U70" s="33">
        <f>T70*R70/1000</f>
        <v>1.0520872317434541E-2</v>
      </c>
      <c r="V70" s="39">
        <f>MIN(S70*T70,T70-U70)</f>
        <v>3.4608985999999998E-3</v>
      </c>
      <c r="W70" s="32">
        <f>T70-SUM(U70:V70)</f>
        <v>0.98601822908256542</v>
      </c>
      <c r="X70" s="32"/>
      <c r="Y70" s="5">
        <f>AA69</f>
        <v>0</v>
      </c>
      <c r="Z70" s="5">
        <f>AB69</f>
        <v>6.0222899999999999</v>
      </c>
      <c r="AA70" s="5">
        <f>O70*W70</f>
        <v>0</v>
      </c>
      <c r="AB70" s="5">
        <f t="shared" ref="AB70:AB89" si="65">P70*W70</f>
        <v>5.9380877208216427</v>
      </c>
      <c r="AC70" s="32"/>
      <c r="AD70" s="5">
        <f>$W70*J70</f>
        <v>18012.229419832202</v>
      </c>
      <c r="AE70" s="5">
        <f t="shared" ref="AE70:AF89" si="66">-$W70*K70</f>
        <v>0</v>
      </c>
      <c r="AF70" s="5">
        <f t="shared" si="66"/>
        <v>0</v>
      </c>
      <c r="AG70" s="5">
        <f t="shared" ref="AG70:AG75" si="67">-U70*M70</f>
        <v>-6335.9744148562859</v>
      </c>
      <c r="AH70" s="5">
        <f t="shared" ref="AH70:AH78" si="68">SUM(AD70:AG70)</f>
        <v>11676.255004975916</v>
      </c>
      <c r="AI70" s="42">
        <f>-M70*$W69*(N70-N69)/1000</f>
        <v>0</v>
      </c>
      <c r="AJ70" s="42">
        <f>$D$6*SUM(Y70:Z70,AD70:AE70)</f>
        <v>1767.5904927345391</v>
      </c>
      <c r="AK70" s="42">
        <f>SUM(AH70:AJ70)</f>
        <v>13443.845497710456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69">I70+1</f>
        <v>2</v>
      </c>
      <c r="J71" s="11">
        <f t="shared" si="61"/>
        <v>18267.64342540763</v>
      </c>
      <c r="K71" s="11">
        <f t="shared" ref="K71:K89" si="70">J71*$C$11</f>
        <v>182.6764342540763</v>
      </c>
      <c r="L71" s="24">
        <f>$C$79</f>
        <v>2004.8693005368073</v>
      </c>
      <c r="M71" s="11">
        <f t="shared" si="60"/>
        <v>602229</v>
      </c>
      <c r="N71" s="78">
        <f t="shared" si="62"/>
        <v>0</v>
      </c>
      <c r="O71" s="35">
        <f t="shared" si="63"/>
        <v>0</v>
      </c>
      <c r="P71" s="35">
        <f>$H$14*M71/1000</f>
        <v>6.0222899999999999</v>
      </c>
      <c r="Q71">
        <f t="shared" si="64"/>
        <v>66</v>
      </c>
      <c r="R71" s="45">
        <f>1000*VLOOKUP(Q71, '[1]Mortality (Interventions) H'!$B$8:$AV$128, 10)</f>
        <v>11.564795210331164</v>
      </c>
      <c r="S71" s="46">
        <f>VLOOKUP(I71, '[1]Lapse Rates'!$A$4:$F$24, 3)</f>
        <v>3.2267923000000001E-3</v>
      </c>
      <c r="T71" s="33">
        <f>W70</f>
        <v>0.98601822908256542</v>
      </c>
      <c r="U71" s="33">
        <f>T71*R71/1000</f>
        <v>1.1403098892993268E-2</v>
      </c>
      <c r="V71" s="39">
        <f t="shared" ref="V71:V89" si="71">MIN(S71*T71,T71-U71)</f>
        <v>3.1816760292632581E-3</v>
      </c>
      <c r="W71" s="32">
        <f>T71-SUM(U71:V71)</f>
        <v>0.97143345416030891</v>
      </c>
      <c r="X71" s="32"/>
      <c r="Y71" s="5">
        <f t="shared" ref="Y71:Z86" si="72">AA70</f>
        <v>0</v>
      </c>
      <c r="Z71" s="5">
        <f t="shared" si="72"/>
        <v>5.9380877208216427</v>
      </c>
      <c r="AA71" s="5">
        <f>O71*W71</f>
        <v>0</v>
      </c>
      <c r="AB71" s="5">
        <f t="shared" si="65"/>
        <v>5.850253976655087</v>
      </c>
      <c r="AC71" s="32"/>
      <c r="AD71" s="5">
        <f>$W71*J71</f>
        <v>17745.799952112593</v>
      </c>
      <c r="AE71" s="5">
        <f t="shared" si="66"/>
        <v>-177.45799952112591</v>
      </c>
      <c r="AF71" s="5">
        <f t="shared" si="66"/>
        <v>-1947.5971097604331</v>
      </c>
      <c r="AG71" s="5">
        <f t="shared" si="67"/>
        <v>-6867.2768432284429</v>
      </c>
      <c r="AH71" s="5">
        <f t="shared" si="68"/>
        <v>8753.4679996025934</v>
      </c>
      <c r="AI71" s="42">
        <f>-M71*($W70*N71-$W69*N70)/1000</f>
        <v>0</v>
      </c>
      <c r="AJ71" s="42">
        <f>$D$6*SUM(Y71:Z71,AD71:AE71)</f>
        <v>1724.0368719546357</v>
      </c>
      <c r="AK71" s="42">
        <f>SUM(AH71:AJ71)</f>
        <v>10477.504871557228</v>
      </c>
      <c r="AL71" s="48" t="s">
        <v>59</v>
      </c>
      <c r="AM71" s="54">
        <f>AK96/AD96</f>
        <v>9.9999999407984597E-2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69"/>
        <v>3</v>
      </c>
      <c r="J72" s="11">
        <f t="shared" si="61"/>
        <v>18267.64342540763</v>
      </c>
      <c r="K72" s="11">
        <f t="shared" si="70"/>
        <v>182.6764342540763</v>
      </c>
      <c r="L72" s="24">
        <f t="shared" ref="L72:L89" si="73">$C$79</f>
        <v>2004.8693005368073</v>
      </c>
      <c r="M72" s="11">
        <f t="shared" si="60"/>
        <v>602229</v>
      </c>
      <c r="N72" s="78">
        <f t="shared" si="62"/>
        <v>0</v>
      </c>
      <c r="O72" s="35">
        <f t="shared" si="63"/>
        <v>0</v>
      </c>
      <c r="P72" s="35">
        <f>$H$14*M72/1000</f>
        <v>6.0222899999999999</v>
      </c>
      <c r="Q72">
        <f t="shared" si="64"/>
        <v>67</v>
      </c>
      <c r="R72" s="45">
        <f>1000*VLOOKUP(Q72, '[1]Mortality (Interventions) H'!$B$8:$AV$128, 10)</f>
        <v>12.680904958609016</v>
      </c>
      <c r="S72" s="46">
        <f>VLOOKUP(I72, '[1]Lapse Rates'!$A$4:$F$24, 3)</f>
        <v>2.9657235000000001E-3</v>
      </c>
      <c r="T72" s="33">
        <f>W71</f>
        <v>0.97143345416030891</v>
      </c>
      <c r="U72" s="33">
        <f t="shared" ref="U72:U89" si="74">T72*R72/1000</f>
        <v>1.2318655305820147E-2</v>
      </c>
      <c r="V72" s="39">
        <f t="shared" si="71"/>
        <v>2.8810030236894012E-3</v>
      </c>
      <c r="W72" s="32">
        <f t="shared" ref="W72:W89" si="75">T72-SUM(U72:V72)</f>
        <v>0.95623379583079937</v>
      </c>
      <c r="X72" s="32"/>
      <c r="Y72" s="5">
        <f t="shared" si="72"/>
        <v>0</v>
      </c>
      <c r="Z72" s="5">
        <f t="shared" si="72"/>
        <v>5.850253976655087</v>
      </c>
      <c r="AA72" s="5">
        <f t="shared" ref="AA72:AA89" si="76">O72*W72</f>
        <v>0</v>
      </c>
      <c r="AB72" s="5">
        <f t="shared" si="65"/>
        <v>5.7587172262938644</v>
      </c>
      <c r="AC72" s="32"/>
      <c r="AD72" s="5">
        <f>$W72*J72</f>
        <v>17468.138013561085</v>
      </c>
      <c r="AE72" s="5">
        <f t="shared" si="66"/>
        <v>-174.68138013561085</v>
      </c>
      <c r="AF72" s="5">
        <f>-$W72*L72</f>
        <v>-1917.1237813969508</v>
      </c>
      <c r="AG72" s="5">
        <f t="shared" si="67"/>
        <v>-7418.6514661687606</v>
      </c>
      <c r="AH72" s="5">
        <f t="shared" si="68"/>
        <v>7957.6813858597625</v>
      </c>
      <c r="AI72" s="42">
        <f>-M72*($W71*N72-$W70*N71)/1000</f>
        <v>0</v>
      </c>
      <c r="AJ72" s="42">
        <f>$D$6*SUM(Y72:Z72,AD72:AE72)</f>
        <v>1697.0620056541491</v>
      </c>
      <c r="AK72" s="42">
        <f t="shared" ref="AK72:AK79" si="77">SUM(AH72:AJ72)</f>
        <v>9654.7433915139118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69"/>
        <v>4</v>
      </c>
      <c r="J73" s="11">
        <f t="shared" si="61"/>
        <v>18267.64342540763</v>
      </c>
      <c r="K73" s="11">
        <f t="shared" si="70"/>
        <v>182.6764342540763</v>
      </c>
      <c r="L73" s="24">
        <f t="shared" si="73"/>
        <v>2004.8693005368073</v>
      </c>
      <c r="M73" s="11">
        <f t="shared" si="60"/>
        <v>602229</v>
      </c>
      <c r="N73" s="78">
        <f t="shared" si="62"/>
        <v>0</v>
      </c>
      <c r="O73" s="35">
        <f t="shared" si="63"/>
        <v>0</v>
      </c>
      <c r="P73" s="35">
        <f t="shared" ref="P73:P89" si="78">$H$14*M73/1000</f>
        <v>6.0222899999999999</v>
      </c>
      <c r="Q73">
        <f t="shared" si="64"/>
        <v>68</v>
      </c>
      <c r="R73" s="45">
        <f>1000*VLOOKUP(Q73, '[1]Mortality (Interventions) H'!$B$8:$AV$128, 10)</f>
        <v>13.869589763825999</v>
      </c>
      <c r="S73" s="46">
        <f>VLOOKUP(I73, '[1]Lapse Rates'!$A$4:$F$24, 3)</f>
        <v>2.7812204999999998E-3</v>
      </c>
      <c r="T73" s="33">
        <f>W72</f>
        <v>0.95623379583079937</v>
      </c>
      <c r="U73" s="33">
        <f t="shared" si="74"/>
        <v>1.3262570466479336E-2</v>
      </c>
      <c r="V73" s="39">
        <f t="shared" si="71"/>
        <v>2.6594970357574337E-3</v>
      </c>
      <c r="W73" s="32">
        <f t="shared" si="75"/>
        <v>0.94031172832856258</v>
      </c>
      <c r="X73" s="32"/>
      <c r="Y73" s="5">
        <f>AA72</f>
        <v>0</v>
      </c>
      <c r="Z73" s="5">
        <f t="shared" si="72"/>
        <v>5.7587172262938644</v>
      </c>
      <c r="AA73" s="5">
        <f t="shared" si="76"/>
        <v>0</v>
      </c>
      <c r="AB73" s="5">
        <f t="shared" si="65"/>
        <v>5.6628299183958193</v>
      </c>
      <c r="AC73" s="32"/>
      <c r="AD73" s="5">
        <f>$W73*J73</f>
        <v>17177.279361834953</v>
      </c>
      <c r="AE73" s="5">
        <f t="shared" si="66"/>
        <v>-171.77279361834951</v>
      </c>
      <c r="AF73" s="5">
        <f t="shared" si="66"/>
        <v>-1885.2021170606415</v>
      </c>
      <c r="AG73" s="5">
        <f t="shared" si="67"/>
        <v>-7987.1045494573837</v>
      </c>
      <c r="AH73" s="5">
        <f t="shared" si="68"/>
        <v>7133.1999016985765</v>
      </c>
      <c r="AI73" s="42">
        <f t="shared" ref="AI73:AI89" si="79">-M73*($W72*N73-$W71*N72)/1000</f>
        <v>0</v>
      </c>
      <c r="AJ73" s="42">
        <f>$D$6*SUM(Y73:Z73,AD73:AE73)</f>
        <v>1668.8051245019483</v>
      </c>
      <c r="AK73" s="42">
        <f t="shared" si="77"/>
        <v>8802.0050262005243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69"/>
        <v>5</v>
      </c>
      <c r="J74" s="11">
        <f t="shared" si="61"/>
        <v>18267.64342540763</v>
      </c>
      <c r="K74" s="11">
        <f t="shared" si="70"/>
        <v>182.6764342540763</v>
      </c>
      <c r="L74" s="24">
        <f t="shared" si="73"/>
        <v>2004.8693005368073</v>
      </c>
      <c r="M74" s="11">
        <f t="shared" si="60"/>
        <v>602229</v>
      </c>
      <c r="N74" s="78">
        <f t="shared" si="62"/>
        <v>0</v>
      </c>
      <c r="O74" s="35">
        <f t="shared" si="63"/>
        <v>0</v>
      </c>
      <c r="P74" s="35">
        <f t="shared" si="78"/>
        <v>6.0222899999999999</v>
      </c>
      <c r="Q74">
        <f t="shared" si="64"/>
        <v>69</v>
      </c>
      <c r="R74" s="45">
        <f>1000*VLOOKUP(Q74, '[1]Mortality (Interventions) H'!$B$8:$AV$128, 10)</f>
        <v>15.20837099408406</v>
      </c>
      <c r="S74" s="46">
        <f>VLOOKUP(I74, '[1]Lapse Rates'!$A$4:$F$24, 3)</f>
        <v>2.4845683E-3</v>
      </c>
      <c r="T74" s="33">
        <f>W73</f>
        <v>0.94031172832856258</v>
      </c>
      <c r="U74" s="33">
        <f t="shared" si="74"/>
        <v>1.4300609614509161E-2</v>
      </c>
      <c r="V74" s="39">
        <f t="shared" si="71"/>
        <v>2.3362687123233586E-3</v>
      </c>
      <c r="W74" s="32">
        <f t="shared" si="75"/>
        <v>0.92367485000173011</v>
      </c>
      <c r="X74" s="32"/>
      <c r="Y74" s="5">
        <f t="shared" ref="Y74:Z89" si="80">AA73</f>
        <v>0</v>
      </c>
      <c r="Z74" s="5">
        <f t="shared" si="72"/>
        <v>5.6628299183958193</v>
      </c>
      <c r="AA74" s="5">
        <f t="shared" si="76"/>
        <v>0</v>
      </c>
      <c r="AB74" s="5">
        <f t="shared" si="65"/>
        <v>5.5626378124169191</v>
      </c>
      <c r="AC74" s="32"/>
      <c r="AD74" s="5">
        <f t="shared" ref="AD74:AD88" si="81">$W74*J74</f>
        <v>16873.362800848485</v>
      </c>
      <c r="AE74" s="5">
        <f t="shared" si="66"/>
        <v>-168.73362800848483</v>
      </c>
      <c r="AF74" s="5">
        <f t="shared" si="66"/>
        <v>-1851.8473504464091</v>
      </c>
      <c r="AG74" s="5">
        <f t="shared" si="67"/>
        <v>-8612.2418275362379</v>
      </c>
      <c r="AH74" s="5">
        <f t="shared" si="68"/>
        <v>6240.5399948573522</v>
      </c>
      <c r="AI74" s="42">
        <f t="shared" si="79"/>
        <v>0</v>
      </c>
      <c r="AJ74" s="42">
        <f t="shared" ref="AJ74:AJ89" si="82">$D$6*SUM(Y74:Z74,AD74:AE74)</f>
        <v>1639.2796454705988</v>
      </c>
      <c r="AK74" s="42">
        <f t="shared" si="77"/>
        <v>7879.8196403279508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69"/>
        <v>6</v>
      </c>
      <c r="J75" s="11">
        <f t="shared" si="61"/>
        <v>18267.64342540763</v>
      </c>
      <c r="K75" s="11">
        <f t="shared" si="70"/>
        <v>182.6764342540763</v>
      </c>
      <c r="L75" s="24">
        <f t="shared" si="73"/>
        <v>2004.8693005368073</v>
      </c>
      <c r="M75" s="11">
        <f t="shared" si="60"/>
        <v>602229</v>
      </c>
      <c r="N75" s="78">
        <f t="shared" si="62"/>
        <v>0</v>
      </c>
      <c r="O75" s="35">
        <f t="shared" si="63"/>
        <v>0</v>
      </c>
      <c r="P75" s="35">
        <f t="shared" si="78"/>
        <v>6.0222899999999999</v>
      </c>
      <c r="Q75">
        <f t="shared" si="64"/>
        <v>70</v>
      </c>
      <c r="R75" s="45">
        <f>1000*VLOOKUP(Q75, '[1]Mortality (Interventions) H'!$B$8:$AV$128, 10)</f>
        <v>16.896483218076519</v>
      </c>
      <c r="S75" s="46">
        <f>VLOOKUP(I75, '[1]Lapse Rates'!$A$4:$F$24, 3)</f>
        <v>2.4510465999999999E-3</v>
      </c>
      <c r="T75" s="33">
        <f t="shared" ref="T75:T89" si="83">W74</f>
        <v>0.92367485000173011</v>
      </c>
      <c r="U75" s="33">
        <f t="shared" si="74"/>
        <v>1.5606856602013578E-2</v>
      </c>
      <c r="V75" s="39">
        <f t="shared" si="71"/>
        <v>2.2639701006022506E-3</v>
      </c>
      <c r="W75" s="32">
        <f t="shared" si="75"/>
        <v>0.90580402329911425</v>
      </c>
      <c r="X75" s="32"/>
      <c r="Y75" s="5">
        <f t="shared" si="80"/>
        <v>0</v>
      </c>
      <c r="Z75" s="5">
        <f t="shared" si="72"/>
        <v>5.5626378124169191</v>
      </c>
      <c r="AA75" s="5">
        <f t="shared" si="76"/>
        <v>0</v>
      </c>
      <c r="AB75" s="5">
        <f t="shared" si="65"/>
        <v>5.4550145114740225</v>
      </c>
      <c r="AC75" s="32"/>
      <c r="AD75" s="5">
        <f t="shared" si="81"/>
        <v>16546.904910927846</v>
      </c>
      <c r="AE75" s="5">
        <f t="shared" si="66"/>
        <v>-165.46904910927844</v>
      </c>
      <c r="AF75" s="5">
        <f t="shared" si="66"/>
        <v>-1816.018678615121</v>
      </c>
      <c r="AG75" s="5">
        <f t="shared" si="67"/>
        <v>-9398.9016445740344</v>
      </c>
      <c r="AH75" s="5">
        <f t="shared" si="68"/>
        <v>5166.5155386294118</v>
      </c>
      <c r="AI75" s="42">
        <f t="shared" si="79"/>
        <v>0</v>
      </c>
      <c r="AJ75" s="42">
        <f t="shared" si="82"/>
        <v>1607.5645528138</v>
      </c>
      <c r="AK75" s="42">
        <f t="shared" si="77"/>
        <v>6774.080091443212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69"/>
        <v>7</v>
      </c>
      <c r="J76" s="11">
        <f t="shared" si="61"/>
        <v>18267.64342540763</v>
      </c>
      <c r="K76" s="11">
        <f t="shared" si="70"/>
        <v>182.6764342540763</v>
      </c>
      <c r="L76" s="24">
        <f t="shared" si="73"/>
        <v>2004.8693005368073</v>
      </c>
      <c r="M76" s="11">
        <f t="shared" si="60"/>
        <v>602229</v>
      </c>
      <c r="N76" s="78">
        <f t="shared" si="62"/>
        <v>0</v>
      </c>
      <c r="O76" s="35">
        <f t="shared" si="63"/>
        <v>0</v>
      </c>
      <c r="P76" s="35">
        <f t="shared" si="78"/>
        <v>6.0222899999999999</v>
      </c>
      <c r="Q76">
        <f t="shared" si="64"/>
        <v>71</v>
      </c>
      <c r="R76" s="45">
        <f>1000*VLOOKUP(Q76, '[1]Mortality (Interventions) H'!$B$8:$AV$128, 10)</f>
        <v>18.645530209995808</v>
      </c>
      <c r="S76" s="46">
        <f>VLOOKUP(I76, '[1]Lapse Rates'!$A$4:$F$24, 3)</f>
        <v>2.2232648999999998E-3</v>
      </c>
      <c r="T76" s="33">
        <f t="shared" si="83"/>
        <v>0.90580402329911425</v>
      </c>
      <c r="U76" s="33">
        <f t="shared" si="74"/>
        <v>1.6889196280759383E-2</v>
      </c>
      <c r="V76" s="39">
        <f t="shared" si="71"/>
        <v>2.0138422912797027E-3</v>
      </c>
      <c r="W76" s="32">
        <f t="shared" si="75"/>
        <v>0.88690098472707513</v>
      </c>
      <c r="X76" s="32"/>
      <c r="Y76" s="5">
        <f t="shared" si="80"/>
        <v>0</v>
      </c>
      <c r="Z76" s="5">
        <f t="shared" si="72"/>
        <v>5.4550145114740225</v>
      </c>
      <c r="AA76" s="5">
        <f t="shared" si="76"/>
        <v>0</v>
      </c>
      <c r="AB76" s="5">
        <f t="shared" si="65"/>
        <v>5.3411749313120174</v>
      </c>
      <c r="AC76" s="32"/>
      <c r="AD76" s="5">
        <f t="shared" si="81"/>
        <v>16201.590942637107</v>
      </c>
      <c r="AE76" s="5">
        <f t="shared" si="66"/>
        <v>-162.01590942637105</v>
      </c>
      <c r="AF76" s="5">
        <f t="shared" si="66"/>
        <v>-1778.1205568951766</v>
      </c>
      <c r="AG76" s="5">
        <f t="shared" ref="AG76:AG89" si="84">-U76*M76</f>
        <v>-10171.163786965442</v>
      </c>
      <c r="AH76" s="5">
        <f t="shared" si="68"/>
        <v>4090.2906893501167</v>
      </c>
      <c r="AI76" s="42">
        <f t="shared" si="79"/>
        <v>0</v>
      </c>
      <c r="AJ76" s="42">
        <f t="shared" si="82"/>
        <v>1574.0174476815489</v>
      </c>
      <c r="AK76" s="42">
        <f t="shared" si="77"/>
        <v>5664.3081370316659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69"/>
        <v>8</v>
      </c>
      <c r="J77" s="11">
        <f t="shared" si="61"/>
        <v>18267.64342540763</v>
      </c>
      <c r="K77" s="11">
        <f t="shared" si="70"/>
        <v>182.6764342540763</v>
      </c>
      <c r="L77" s="24">
        <f t="shared" si="73"/>
        <v>2004.8693005368073</v>
      </c>
      <c r="M77" s="11">
        <f t="shared" si="60"/>
        <v>602229</v>
      </c>
      <c r="N77" s="78">
        <f t="shared" si="62"/>
        <v>0</v>
      </c>
      <c r="O77" s="35">
        <f t="shared" si="63"/>
        <v>0</v>
      </c>
      <c r="P77" s="35">
        <f t="shared" si="78"/>
        <v>6.0222899999999999</v>
      </c>
      <c r="Q77">
        <f t="shared" si="64"/>
        <v>72</v>
      </c>
      <c r="R77" s="45">
        <f>1000*VLOOKUP(Q77, '[1]Mortality (Interventions) H'!$B$8:$AV$128, 10)</f>
        <v>20.663483063606101</v>
      </c>
      <c r="S77" s="46">
        <f>VLOOKUP(I77, '[1]Lapse Rates'!$A$4:$F$24, 3)</f>
        <v>2.1873403E-3</v>
      </c>
      <c r="T77" s="33">
        <f t="shared" si="83"/>
        <v>0.88690098472707513</v>
      </c>
      <c r="U77" s="33">
        <f t="shared" si="74"/>
        <v>1.832646347700349E-2</v>
      </c>
      <c r="V77" s="39">
        <f t="shared" si="71"/>
        <v>1.9399542660032158E-3</v>
      </c>
      <c r="W77" s="32">
        <f t="shared" si="75"/>
        <v>0.86663456698406838</v>
      </c>
      <c r="X77" s="32"/>
      <c r="Y77" s="5">
        <f t="shared" si="80"/>
        <v>0</v>
      </c>
      <c r="Z77" s="5">
        <f t="shared" si="72"/>
        <v>5.3411749313120174</v>
      </c>
      <c r="AA77" s="5">
        <f t="shared" si="76"/>
        <v>0</v>
      </c>
      <c r="AB77" s="5">
        <f t="shared" si="65"/>
        <v>5.2191246864024849</v>
      </c>
      <c r="AC77" s="32"/>
      <c r="AD77" s="5">
        <f t="shared" si="81"/>
        <v>15831.371249797505</v>
      </c>
      <c r="AE77" s="5">
        <f t="shared" si="66"/>
        <v>-158.31371249797505</v>
      </c>
      <c r="AF77" s="5">
        <f t="shared" si="66"/>
        <v>-1737.489038130368</v>
      </c>
      <c r="AG77" s="5">
        <f t="shared" si="84"/>
        <v>-11036.727773292334</v>
      </c>
      <c r="AH77" s="5">
        <f t="shared" si="68"/>
        <v>2898.8407258768275</v>
      </c>
      <c r="AI77" s="42">
        <f t="shared" si="79"/>
        <v>0</v>
      </c>
      <c r="AJ77" s="42">
        <f t="shared" si="82"/>
        <v>1538.0509136698458</v>
      </c>
      <c r="AK77" s="42">
        <f t="shared" si="77"/>
        <v>4436.8916395466731</v>
      </c>
    </row>
    <row r="78" spans="1:39" ht="15" x14ac:dyDescent="0.2">
      <c r="A78" s="12"/>
      <c r="B78" s="13">
        <v>1</v>
      </c>
      <c r="C78" s="10">
        <f>$H$68*0.14+$B$81</f>
        <v>2552.898603299036</v>
      </c>
      <c r="D78" s="1"/>
      <c r="E78" s="81" t="s">
        <v>51</v>
      </c>
      <c r="F78" s="13"/>
      <c r="G78" s="8"/>
      <c r="I78" s="2">
        <f t="shared" si="69"/>
        <v>9</v>
      </c>
      <c r="J78" s="11">
        <f t="shared" si="61"/>
        <v>18267.64342540763</v>
      </c>
      <c r="K78" s="11">
        <f t="shared" si="70"/>
        <v>182.6764342540763</v>
      </c>
      <c r="L78" s="24">
        <f t="shared" si="73"/>
        <v>2004.8693005368073</v>
      </c>
      <c r="M78" s="11">
        <f t="shared" si="60"/>
        <v>602229</v>
      </c>
      <c r="N78" s="78">
        <f t="shared" si="62"/>
        <v>0</v>
      </c>
      <c r="O78" s="35">
        <f t="shared" si="63"/>
        <v>0</v>
      </c>
      <c r="P78" s="35">
        <f t="shared" si="78"/>
        <v>6.0222899999999999</v>
      </c>
      <c r="Q78">
        <f t="shared" si="64"/>
        <v>73</v>
      </c>
      <c r="R78" s="45">
        <f>1000*VLOOKUP(Q78, '[1]Mortality (Interventions) H'!$B$8:$AV$128, 10)</f>
        <v>22.992690428082405</v>
      </c>
      <c r="S78" s="46">
        <f>VLOOKUP(I78, '[1]Lapse Rates'!$A$4:$F$24, 3)</f>
        <v>1.9768835000000002E-3</v>
      </c>
      <c r="T78" s="33">
        <f t="shared" si="83"/>
        <v>0.86663456698406838</v>
      </c>
      <c r="U78" s="33">
        <f t="shared" si="74"/>
        <v>1.9926260312939929E-2</v>
      </c>
      <c r="V78" s="39">
        <f t="shared" si="71"/>
        <v>1.7132355760004496E-3</v>
      </c>
      <c r="W78" s="32">
        <f t="shared" si="75"/>
        <v>0.84499507109512795</v>
      </c>
      <c r="X78" s="32"/>
      <c r="Y78" s="5">
        <f t="shared" si="80"/>
        <v>0</v>
      </c>
      <c r="Z78" s="5">
        <f t="shared" si="72"/>
        <v>5.2191246864024849</v>
      </c>
      <c r="AA78" s="5">
        <f t="shared" si="76"/>
        <v>0</v>
      </c>
      <c r="AB78" s="5">
        <f t="shared" si="65"/>
        <v>5.0888053667054782</v>
      </c>
      <c r="AC78" s="32"/>
      <c r="AD78" s="5">
        <f t="shared" si="81"/>
        <v>15436.068654992767</v>
      </c>
      <c r="AE78" s="5">
        <f t="shared" si="66"/>
        <v>-154.36068654992766</v>
      </c>
      <c r="AF78" s="5">
        <f t="shared" si="66"/>
        <v>-1694.104677143539</v>
      </c>
      <c r="AG78" s="5">
        <f t="shared" si="84"/>
        <v>-12000.171822001501</v>
      </c>
      <c r="AH78" s="5">
        <f t="shared" si="68"/>
        <v>1587.4314692977987</v>
      </c>
      <c r="AI78" s="42">
        <f t="shared" si="79"/>
        <v>0</v>
      </c>
      <c r="AJ78" s="42">
        <f t="shared" si="82"/>
        <v>1499.6475478359787</v>
      </c>
      <c r="AK78" s="42">
        <f t="shared" si="77"/>
        <v>3087.0790171337776</v>
      </c>
    </row>
    <row r="79" spans="1:39" ht="15" x14ac:dyDescent="0.2">
      <c r="A79" s="12"/>
      <c r="B79" s="70" t="s">
        <v>49</v>
      </c>
      <c r="C79" s="10">
        <f>$H$68*0.11+$B$81</f>
        <v>2004.8693005368073</v>
      </c>
      <c r="D79" s="1"/>
      <c r="E79" s="1"/>
      <c r="F79" s="1"/>
      <c r="I79" s="2">
        <f t="shared" si="69"/>
        <v>10</v>
      </c>
      <c r="J79" s="11">
        <f t="shared" si="61"/>
        <v>18267.64342540763</v>
      </c>
      <c r="K79" s="11">
        <f t="shared" si="70"/>
        <v>182.6764342540763</v>
      </c>
      <c r="L79" s="24">
        <f t="shared" si="73"/>
        <v>2004.8693005368073</v>
      </c>
      <c r="M79" s="11">
        <f t="shared" si="60"/>
        <v>602229</v>
      </c>
      <c r="N79" s="78">
        <f t="shared" si="62"/>
        <v>0</v>
      </c>
      <c r="O79" s="35">
        <f t="shared" si="63"/>
        <v>0</v>
      </c>
      <c r="P79" s="35">
        <f t="shared" si="78"/>
        <v>6.0222899999999999</v>
      </c>
      <c r="Q79">
        <f t="shared" si="64"/>
        <v>74</v>
      </c>
      <c r="R79" s="45">
        <f>1000*VLOOKUP(Q79, '[1]Mortality (Interventions) H'!$B$8:$AV$128, 10)</f>
        <v>25.767737287844042</v>
      </c>
      <c r="S79" s="46">
        <f>VLOOKUP(I79, '[1]Lapse Rates'!$A$4:$F$24, 3)</f>
        <v>1.6914747999999999E-3</v>
      </c>
      <c r="T79" s="33">
        <f t="shared" si="83"/>
        <v>0.84499507109512795</v>
      </c>
      <c r="U79" s="33">
        <f t="shared" si="74"/>
        <v>2.1773611001502356E-2</v>
      </c>
      <c r="V79" s="39">
        <f t="shared" si="71"/>
        <v>1.4292878688816173E-3</v>
      </c>
      <c r="W79" s="32">
        <f t="shared" si="75"/>
        <v>0.82179217222474399</v>
      </c>
      <c r="X79" s="32"/>
      <c r="Y79" s="5">
        <f t="shared" si="80"/>
        <v>0</v>
      </c>
      <c r="Z79" s="5">
        <f t="shared" si="72"/>
        <v>5.0888053667054782</v>
      </c>
      <c r="AA79" s="5">
        <f t="shared" si="76"/>
        <v>0</v>
      </c>
      <c r="AB79" s="5">
        <f t="shared" si="65"/>
        <v>4.9490707808673537</v>
      </c>
      <c r="AC79" s="32"/>
      <c r="AD79" s="5">
        <f t="shared" si="81"/>
        <v>15012.206371992799</v>
      </c>
      <c r="AE79" s="5">
        <f t="shared" si="66"/>
        <v>-150.12206371992798</v>
      </c>
      <c r="AF79" s="5">
        <f t="shared" si="66"/>
        <v>-1647.585897514846</v>
      </c>
      <c r="AG79" s="5">
        <f t="shared" si="84"/>
        <v>-13112.699979823761</v>
      </c>
      <c r="AH79" s="5">
        <f>SUM(AD79:AG79)</f>
        <v>101.79843093426462</v>
      </c>
      <c r="AI79" s="42">
        <f t="shared" si="79"/>
        <v>0</v>
      </c>
      <c r="AJ79" s="42">
        <f t="shared" si="82"/>
        <v>1458.4696824480427</v>
      </c>
      <c r="AK79" s="42">
        <f t="shared" si="77"/>
        <v>1560.2681133823073</v>
      </c>
    </row>
    <row r="80" spans="1:39" ht="15" x14ac:dyDescent="0.2">
      <c r="D80" s="1"/>
      <c r="E80" s="1"/>
      <c r="F80" s="1"/>
      <c r="I80" s="2">
        <f t="shared" si="69"/>
        <v>11</v>
      </c>
      <c r="J80" s="11">
        <f t="shared" si="61"/>
        <v>18267.64342540763</v>
      </c>
      <c r="K80" s="11">
        <f t="shared" si="70"/>
        <v>182.6764342540763</v>
      </c>
      <c r="L80" s="24">
        <f t="shared" si="73"/>
        <v>2004.8693005368073</v>
      </c>
      <c r="M80" s="11">
        <f t="shared" si="60"/>
        <v>602229</v>
      </c>
      <c r="N80" s="78">
        <f t="shared" si="62"/>
        <v>0</v>
      </c>
      <c r="O80" s="35">
        <f t="shared" si="63"/>
        <v>0</v>
      </c>
      <c r="P80" s="35">
        <f t="shared" si="78"/>
        <v>6.0222899999999999</v>
      </c>
      <c r="Q80">
        <f t="shared" si="64"/>
        <v>75</v>
      </c>
      <c r="R80" s="45">
        <f>1000*VLOOKUP(Q80, '[1]Mortality (Interventions) H'!$B$8:$AV$128, 10)</f>
        <v>28.970235324287259</v>
      </c>
      <c r="S80" s="46">
        <f>VLOOKUP(I80, '[1]Lapse Rates'!$A$4:$F$24, 3)</f>
        <v>1.5867464999999999E-3</v>
      </c>
      <c r="T80" s="33">
        <f t="shared" si="83"/>
        <v>0.82179217222474399</v>
      </c>
      <c r="U80" s="33">
        <f t="shared" si="74"/>
        <v>2.3807512617008038E-2</v>
      </c>
      <c r="V80" s="39">
        <f t="shared" si="71"/>
        <v>1.3039758530050097E-3</v>
      </c>
      <c r="W80" s="32">
        <f t="shared" si="75"/>
        <v>0.79668068375473089</v>
      </c>
      <c r="X80" s="31"/>
      <c r="Y80" s="5">
        <f t="shared" si="80"/>
        <v>0</v>
      </c>
      <c r="Z80" s="5">
        <f t="shared" si="72"/>
        <v>4.9490707808673537</v>
      </c>
      <c r="AA80" s="5">
        <f t="shared" si="76"/>
        <v>0</v>
      </c>
      <c r="AB80" s="5">
        <f t="shared" si="65"/>
        <v>4.7978421149692778</v>
      </c>
      <c r="AC80" s="32"/>
      <c r="AD80" s="5">
        <f t="shared" si="81"/>
        <v>14553.478654741366</v>
      </c>
      <c r="AE80" s="5">
        <f t="shared" si="66"/>
        <v>-145.53478654741366</v>
      </c>
      <c r="AF80" s="5">
        <f t="shared" si="66"/>
        <v>-1597.2406451905326</v>
      </c>
      <c r="AG80" s="5">
        <f t="shared" si="84"/>
        <v>-14337.574515828133</v>
      </c>
      <c r="AH80" s="5">
        <f t="shared" ref="AH80:AH89" si="85">SUM(AD80:AG80)</f>
        <v>-1526.8712928247132</v>
      </c>
      <c r="AI80" s="42">
        <f t="shared" si="79"/>
        <v>0</v>
      </c>
      <c r="AJ80" s="42">
        <f t="shared" si="82"/>
        <v>1413.9047973134298</v>
      </c>
      <c r="AK80" s="42">
        <f t="shared" ref="AK80:AK89" si="86">SUM(AH80:AJ80)</f>
        <v>-112.96649551128348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69"/>
        <v>12</v>
      </c>
      <c r="J81" s="11">
        <f t="shared" si="61"/>
        <v>18267.64342540763</v>
      </c>
      <c r="K81" s="11">
        <f t="shared" si="70"/>
        <v>182.6764342540763</v>
      </c>
      <c r="L81" s="24">
        <f t="shared" si="73"/>
        <v>2004.8693005368073</v>
      </c>
      <c r="M81" s="11">
        <f t="shared" si="60"/>
        <v>602229</v>
      </c>
      <c r="N81" s="78">
        <f t="shared" si="62"/>
        <v>0</v>
      </c>
      <c r="O81" s="35">
        <f t="shared" si="63"/>
        <v>0</v>
      </c>
      <c r="P81" s="35">
        <f t="shared" si="78"/>
        <v>6.0222899999999999</v>
      </c>
      <c r="Q81">
        <f t="shared" si="64"/>
        <v>76</v>
      </c>
      <c r="R81" s="45">
        <f>1000*VLOOKUP(Q81, '[1]Mortality (Interventions) H'!$B$8:$AV$128, 10)</f>
        <v>32.651313971346539</v>
      </c>
      <c r="S81" s="46">
        <f>VLOOKUP(I81, '[1]Lapse Rates'!$A$4:$F$24, 3)</f>
        <v>1.4412507000000001E-3</v>
      </c>
      <c r="T81" s="33">
        <f t="shared" si="83"/>
        <v>0.79668068375473089</v>
      </c>
      <c r="U81" s="33">
        <f t="shared" si="74"/>
        <v>2.6012671140182755E-2</v>
      </c>
      <c r="V81" s="39">
        <f t="shared" si="71"/>
        <v>1.1482165931379846E-3</v>
      </c>
      <c r="W81" s="32">
        <f t="shared" si="75"/>
        <v>0.76951979602141019</v>
      </c>
      <c r="X81" s="31"/>
      <c r="Y81" s="5">
        <f t="shared" si="80"/>
        <v>0</v>
      </c>
      <c r="Z81" s="5">
        <f t="shared" si="72"/>
        <v>4.7978421149692778</v>
      </c>
      <c r="AA81" s="5">
        <f t="shared" si="76"/>
        <v>0</v>
      </c>
      <c r="AB81" s="5">
        <f t="shared" si="65"/>
        <v>4.6342713723817779</v>
      </c>
      <c r="AC81" s="32"/>
      <c r="AD81" s="5">
        <f t="shared" si="81"/>
        <v>14057.313242511535</v>
      </c>
      <c r="AE81" s="5">
        <f t="shared" si="66"/>
        <v>-140.57313242511535</v>
      </c>
      <c r="AF81" s="5">
        <f t="shared" si="66"/>
        <v>-1542.7866151986711</v>
      </c>
      <c r="AG81" s="5">
        <f t="shared" si="84"/>
        <v>-15665.58492808112</v>
      </c>
      <c r="AH81" s="5">
        <f t="shared" si="85"/>
        <v>-3291.6314331933718</v>
      </c>
      <c r="AI81" s="42">
        <f t="shared" si="79"/>
        <v>0</v>
      </c>
      <c r="AJ81" s="42">
        <f t="shared" si="82"/>
        <v>1365.7028731109563</v>
      </c>
      <c r="AK81" s="42">
        <f t="shared" si="86"/>
        <v>-1925.9285600824155</v>
      </c>
    </row>
    <row r="82" spans="1:37" ht="15" x14ac:dyDescent="0.2">
      <c r="A82" s="48"/>
      <c r="D82" s="1"/>
      <c r="E82" s="1"/>
      <c r="F82" s="1"/>
      <c r="I82" s="2">
        <f t="shared" si="69"/>
        <v>13</v>
      </c>
      <c r="J82" s="11">
        <f t="shared" si="61"/>
        <v>18267.64342540763</v>
      </c>
      <c r="K82" s="11">
        <f t="shared" si="70"/>
        <v>182.6764342540763</v>
      </c>
      <c r="L82" s="24">
        <f t="shared" si="73"/>
        <v>2004.8693005368073</v>
      </c>
      <c r="M82" s="11">
        <f t="shared" si="60"/>
        <v>602229</v>
      </c>
      <c r="N82" s="78">
        <f t="shared" si="62"/>
        <v>0</v>
      </c>
      <c r="O82" s="35">
        <f t="shared" si="63"/>
        <v>0</v>
      </c>
      <c r="P82" s="35">
        <f t="shared" si="78"/>
        <v>6.0222899999999999</v>
      </c>
      <c r="Q82">
        <f t="shared" si="64"/>
        <v>77</v>
      </c>
      <c r="R82" s="45">
        <f>1000*VLOOKUP(Q82, '[1]Mortality (Interventions) H'!$B$8:$AV$128, 10)</f>
        <v>36.906782088013699</v>
      </c>
      <c r="S82" s="46">
        <f>VLOOKUP(I82, '[1]Lapse Rates'!$A$4:$F$24, 3)</f>
        <v>1.3481251E-3</v>
      </c>
      <c r="T82" s="33">
        <f t="shared" si="83"/>
        <v>0.76951979602141019</v>
      </c>
      <c r="U82" s="33">
        <f t="shared" si="74"/>
        <v>2.8400499424174934E-2</v>
      </c>
      <c r="V82" s="39">
        <f t="shared" si="71"/>
        <v>1.0374089519633431E-3</v>
      </c>
      <c r="W82" s="32">
        <f t="shared" si="75"/>
        <v>0.74008188764527194</v>
      </c>
      <c r="X82" s="31"/>
      <c r="Y82" s="5">
        <f t="shared" si="80"/>
        <v>0</v>
      </c>
      <c r="Z82" s="5">
        <f t="shared" si="72"/>
        <v>4.6342713723817779</v>
      </c>
      <c r="AA82" s="5">
        <f t="shared" si="76"/>
        <v>0</v>
      </c>
      <c r="AB82" s="5">
        <f t="shared" si="65"/>
        <v>4.4569877511472447</v>
      </c>
      <c r="AC82" s="32"/>
      <c r="AD82" s="5">
        <f t="shared" si="81"/>
        <v>13519.55202910642</v>
      </c>
      <c r="AE82" s="5">
        <f t="shared" si="66"/>
        <v>-135.19552029106421</v>
      </c>
      <c r="AF82" s="5">
        <f t="shared" si="66"/>
        <v>-1483.7674564233364</v>
      </c>
      <c r="AG82" s="5">
        <f t="shared" si="84"/>
        <v>-17103.604367721447</v>
      </c>
      <c r="AH82" s="5">
        <f t="shared" si="85"/>
        <v>-5203.0153153294286</v>
      </c>
      <c r="AI82" s="42">
        <f t="shared" si="79"/>
        <v>0</v>
      </c>
      <c r="AJ82" s="42">
        <f t="shared" si="82"/>
        <v>1313.4599955364172</v>
      </c>
      <c r="AK82" s="42">
        <f t="shared" si="86"/>
        <v>-3889.5553197930112</v>
      </c>
    </row>
    <row r="83" spans="1:37" ht="15" x14ac:dyDescent="0.2">
      <c r="A83" s="48"/>
      <c r="D83" s="1"/>
      <c r="E83" s="1"/>
      <c r="F83" s="37"/>
      <c r="I83" s="2">
        <f t="shared" si="69"/>
        <v>14</v>
      </c>
      <c r="J83" s="11">
        <f t="shared" si="61"/>
        <v>18267.64342540763</v>
      </c>
      <c r="K83" s="11">
        <f t="shared" si="70"/>
        <v>182.6764342540763</v>
      </c>
      <c r="L83" s="24">
        <f t="shared" si="73"/>
        <v>2004.8693005368073</v>
      </c>
      <c r="M83" s="11">
        <f t="shared" si="60"/>
        <v>602229</v>
      </c>
      <c r="N83" s="78">
        <f t="shared" si="62"/>
        <v>0</v>
      </c>
      <c r="O83" s="35">
        <f t="shared" si="63"/>
        <v>0</v>
      </c>
      <c r="P83" s="35">
        <f t="shared" si="78"/>
        <v>6.0222899999999999</v>
      </c>
      <c r="Q83">
        <f t="shared" si="64"/>
        <v>78</v>
      </c>
      <c r="R83" s="45">
        <f>1000*VLOOKUP(Q83, '[1]Mortality (Interventions) H'!$B$8:$AV$128, 10)</f>
        <v>41.670047766030166</v>
      </c>
      <c r="S83" s="46">
        <f>VLOOKUP(I83, '[1]Lapse Rates'!$A$4:$F$24, 3)</f>
        <v>1.1365788999999999E-3</v>
      </c>
      <c r="T83" s="33">
        <f t="shared" si="83"/>
        <v>0.74008188764527194</v>
      </c>
      <c r="U83" s="33">
        <f t="shared" si="74"/>
        <v>3.0839247608952253E-2</v>
      </c>
      <c r="V83" s="39">
        <f t="shared" si="71"/>
        <v>8.411614577697867E-4</v>
      </c>
      <c r="W83" s="32">
        <f t="shared" si="75"/>
        <v>0.70840147857854996</v>
      </c>
      <c r="X83" s="31"/>
      <c r="Y83" s="5">
        <f t="shared" si="80"/>
        <v>0</v>
      </c>
      <c r="Z83" s="5">
        <f t="shared" si="72"/>
        <v>4.4569877511472447</v>
      </c>
      <c r="AA83" s="5">
        <f t="shared" si="76"/>
        <v>0</v>
      </c>
      <c r="AB83" s="5">
        <f t="shared" si="65"/>
        <v>4.2661991404288155</v>
      </c>
      <c r="AC83" s="32"/>
      <c r="AD83" s="5">
        <f t="shared" si="81"/>
        <v>12940.825612704492</v>
      </c>
      <c r="AE83" s="5">
        <f t="shared" si="66"/>
        <v>-129.40825612704492</v>
      </c>
      <c r="AF83" s="5">
        <f t="shared" si="66"/>
        <v>-1420.2523768570175</v>
      </c>
      <c r="AG83" s="5">
        <f t="shared" si="84"/>
        <v>-18572.289248291705</v>
      </c>
      <c r="AH83" s="5">
        <f t="shared" si="85"/>
        <v>-7181.124268571275</v>
      </c>
      <c r="AI83" s="42">
        <f t="shared" si="79"/>
        <v>0</v>
      </c>
      <c r="AJ83" s="42">
        <f t="shared" si="82"/>
        <v>1257.2372731786352</v>
      </c>
      <c r="AK83" s="42">
        <f t="shared" si="86"/>
        <v>-5923.8869953926396</v>
      </c>
    </row>
    <row r="84" spans="1:37" ht="15" x14ac:dyDescent="0.2">
      <c r="A84" s="48"/>
      <c r="D84" s="1"/>
      <c r="E84" s="1"/>
      <c r="F84" s="1"/>
      <c r="I84" s="2">
        <f t="shared" si="69"/>
        <v>15</v>
      </c>
      <c r="J84" s="11">
        <f t="shared" si="61"/>
        <v>18267.64342540763</v>
      </c>
      <c r="K84" s="11">
        <f t="shared" si="70"/>
        <v>182.6764342540763</v>
      </c>
      <c r="L84" s="24">
        <f t="shared" si="73"/>
        <v>2004.8693005368073</v>
      </c>
      <c r="M84" s="11">
        <f t="shared" si="60"/>
        <v>602229</v>
      </c>
      <c r="N84" s="78">
        <f t="shared" si="62"/>
        <v>0</v>
      </c>
      <c r="O84" s="35">
        <f t="shared" si="63"/>
        <v>0</v>
      </c>
      <c r="P84" s="35">
        <f t="shared" si="78"/>
        <v>6.0222899999999999</v>
      </c>
      <c r="Q84">
        <f t="shared" si="64"/>
        <v>79</v>
      </c>
      <c r="R84" s="45">
        <f>1000*VLOOKUP(Q84, '[1]Mortality (Interventions) H'!$B$8:$AV$128, 10)</f>
        <v>46.976323354000833</v>
      </c>
      <c r="S84" s="46">
        <f>VLOOKUP(I84, '[1]Lapse Rates'!$A$4:$F$24, 3)</f>
        <v>1.0075606E-3</v>
      </c>
      <c r="T84" s="33">
        <f t="shared" si="83"/>
        <v>0.70840147857854996</v>
      </c>
      <c r="U84" s="33">
        <f t="shared" si="74"/>
        <v>3.3278096922158253E-2</v>
      </c>
      <c r="V84" s="39">
        <f t="shared" si="71"/>
        <v>7.1375741879749091E-4</v>
      </c>
      <c r="W84" s="32">
        <f t="shared" si="75"/>
        <v>0.67440962423759421</v>
      </c>
      <c r="X84" s="31"/>
      <c r="Y84" s="5">
        <f t="shared" si="80"/>
        <v>0</v>
      </c>
      <c r="Z84" s="5">
        <f t="shared" si="72"/>
        <v>4.2661991404288155</v>
      </c>
      <c r="AA84" s="5">
        <f t="shared" si="76"/>
        <v>0</v>
      </c>
      <c r="AB84" s="5">
        <f t="shared" si="65"/>
        <v>4.0614903359498209</v>
      </c>
      <c r="AC84" s="32"/>
      <c r="AD84" s="5">
        <f t="shared" si="81"/>
        <v>12319.874538235519</v>
      </c>
      <c r="AE84" s="5">
        <f t="shared" si="66"/>
        <v>-123.19874538235518</v>
      </c>
      <c r="AF84" s="5">
        <f t="shared" si="66"/>
        <v>-1352.1031516205164</v>
      </c>
      <c r="AG84" s="5">
        <f t="shared" si="84"/>
        <v>-20041.035031334442</v>
      </c>
      <c r="AH84" s="5">
        <f t="shared" si="85"/>
        <v>-9196.4623901017949</v>
      </c>
      <c r="AI84" s="42">
        <f t="shared" si="79"/>
        <v>0</v>
      </c>
      <c r="AJ84" s="42">
        <f t="shared" si="82"/>
        <v>1196.9124094145716</v>
      </c>
      <c r="AK84" s="42">
        <f t="shared" si="86"/>
        <v>-7999.5499806872231</v>
      </c>
    </row>
    <row r="85" spans="1:37" ht="15" x14ac:dyDescent="0.2">
      <c r="I85" s="2">
        <f t="shared" si="69"/>
        <v>16</v>
      </c>
      <c r="J85" s="11">
        <f t="shared" si="61"/>
        <v>18267.64342540763</v>
      </c>
      <c r="K85" s="11">
        <f t="shared" si="70"/>
        <v>182.6764342540763</v>
      </c>
      <c r="L85" s="24">
        <f t="shared" si="73"/>
        <v>2004.8693005368073</v>
      </c>
      <c r="M85" s="11">
        <f t="shared" si="60"/>
        <v>602229</v>
      </c>
      <c r="N85" s="78">
        <f t="shared" si="62"/>
        <v>0</v>
      </c>
      <c r="O85" s="35">
        <f t="shared" si="63"/>
        <v>0</v>
      </c>
      <c r="P85" s="35">
        <f t="shared" si="78"/>
        <v>6.0222899999999999</v>
      </c>
      <c r="Q85">
        <f t="shared" si="64"/>
        <v>80</v>
      </c>
      <c r="R85" s="45">
        <f>1000*VLOOKUP(Q85, '[1]Mortality (Interventions) H'!$B$8:$AV$128, 10)</f>
        <v>52.775018507690625</v>
      </c>
      <c r="S85" s="46">
        <f>VLOOKUP(I85, '[1]Lapse Rates'!$A$4:$F$24, 3)</f>
        <v>8.9731130000000002E-4</v>
      </c>
      <c r="T85" s="33">
        <f t="shared" si="83"/>
        <v>0.67440962423759421</v>
      </c>
      <c r="U85" s="33">
        <f t="shared" si="74"/>
        <v>3.5591980400903715E-2</v>
      </c>
      <c r="V85" s="39">
        <f t="shared" si="71"/>
        <v>6.0515537665714722E-4</v>
      </c>
      <c r="W85" s="32">
        <f t="shared" si="75"/>
        <v>0.63821248846003331</v>
      </c>
      <c r="X85" s="31"/>
      <c r="Y85" s="5">
        <f t="shared" si="80"/>
        <v>0</v>
      </c>
      <c r="Z85" s="5">
        <f t="shared" si="72"/>
        <v>4.0614903359498209</v>
      </c>
      <c r="AA85" s="5">
        <f t="shared" si="76"/>
        <v>0</v>
      </c>
      <c r="AB85" s="5">
        <f t="shared" si="65"/>
        <v>3.8435006871279738</v>
      </c>
      <c r="AC85" s="32"/>
      <c r="AD85" s="5">
        <f t="shared" si="81"/>
        <v>11658.63816882997</v>
      </c>
      <c r="AE85" s="5">
        <f t="shared" si="66"/>
        <v>-116.58638168829971</v>
      </c>
      <c r="AF85" s="5">
        <f t="shared" si="66"/>
        <v>-1279.5326253327221</v>
      </c>
      <c r="AG85" s="5">
        <f t="shared" si="84"/>
        <v>-21434.522764855843</v>
      </c>
      <c r="AH85" s="5">
        <f t="shared" si="85"/>
        <v>-11172.003603046895</v>
      </c>
      <c r="AI85" s="42">
        <f t="shared" si="79"/>
        <v>0</v>
      </c>
      <c r="AJ85" s="42">
        <f t="shared" si="82"/>
        <v>1132.6737125205545</v>
      </c>
      <c r="AK85" s="42">
        <f t="shared" si="86"/>
        <v>-10039.32989052634</v>
      </c>
    </row>
    <row r="86" spans="1:37" ht="15" x14ac:dyDescent="0.2">
      <c r="I86" s="2">
        <f t="shared" si="69"/>
        <v>17</v>
      </c>
      <c r="J86" s="11">
        <f t="shared" si="61"/>
        <v>18267.64342540763</v>
      </c>
      <c r="K86" s="11">
        <f t="shared" si="70"/>
        <v>182.6764342540763</v>
      </c>
      <c r="L86" s="24">
        <f t="shared" si="73"/>
        <v>2004.8693005368073</v>
      </c>
      <c r="M86" s="11">
        <f t="shared" si="60"/>
        <v>602229</v>
      </c>
      <c r="N86" s="78">
        <f t="shared" si="62"/>
        <v>0</v>
      </c>
      <c r="O86" s="35">
        <f t="shared" si="63"/>
        <v>0</v>
      </c>
      <c r="P86" s="35">
        <f t="shared" si="78"/>
        <v>6.0222899999999999</v>
      </c>
      <c r="Q86">
        <f t="shared" si="64"/>
        <v>81</v>
      </c>
      <c r="R86" s="45">
        <f>1000*VLOOKUP(Q86, '[1]Mortality (Interventions) H'!$B$8:$AV$128, 10)</f>
        <v>59.156336489308494</v>
      </c>
      <c r="S86" s="46">
        <f>VLOOKUP(I86, '[1]Lapse Rates'!$A$4:$F$24, 3)</f>
        <v>7.4594940000000001E-4</v>
      </c>
      <c r="T86" s="33">
        <f t="shared" si="83"/>
        <v>0.63821248846003331</v>
      </c>
      <c r="U86" s="33">
        <f t="shared" si="74"/>
        <v>3.7754312719020647E-2</v>
      </c>
      <c r="V86" s="39">
        <f t="shared" si="71"/>
        <v>4.7607422283926879E-4</v>
      </c>
      <c r="W86" s="32">
        <f t="shared" si="75"/>
        <v>0.59998210151817344</v>
      </c>
      <c r="X86" s="31"/>
      <c r="Y86" s="5">
        <f t="shared" si="80"/>
        <v>0</v>
      </c>
      <c r="Z86" s="5">
        <f t="shared" si="72"/>
        <v>3.8435006871279738</v>
      </c>
      <c r="AA86" s="5">
        <f t="shared" si="76"/>
        <v>0</v>
      </c>
      <c r="AB86" s="5">
        <f t="shared" si="65"/>
        <v>3.6132662101518807</v>
      </c>
      <c r="AC86" s="32"/>
      <c r="AD86" s="5">
        <f t="shared" si="81"/>
        <v>10960.259092160715</v>
      </c>
      <c r="AE86" s="5">
        <f t="shared" si="66"/>
        <v>-109.60259092160715</v>
      </c>
      <c r="AF86" s="5">
        <f t="shared" si="66"/>
        <v>-1202.8856962053442</v>
      </c>
      <c r="AG86" s="5">
        <f t="shared" si="84"/>
        <v>-22736.741994463086</v>
      </c>
      <c r="AH86" s="5">
        <f t="shared" si="85"/>
        <v>-13088.971189429321</v>
      </c>
      <c r="AI86" s="42">
        <f t="shared" si="79"/>
        <v>0</v>
      </c>
      <c r="AJ86" s="42">
        <f t="shared" si="82"/>
        <v>1064.8264501889637</v>
      </c>
      <c r="AK86" s="42">
        <f t="shared" si="86"/>
        <v>-12024.144739240357</v>
      </c>
    </row>
    <row r="87" spans="1:37" ht="15" x14ac:dyDescent="0.2">
      <c r="I87" s="2">
        <f t="shared" si="69"/>
        <v>18</v>
      </c>
      <c r="J87" s="11">
        <f t="shared" si="61"/>
        <v>18267.64342540763</v>
      </c>
      <c r="K87" s="11">
        <f t="shared" si="70"/>
        <v>182.6764342540763</v>
      </c>
      <c r="L87" s="24">
        <f t="shared" si="73"/>
        <v>2004.8693005368073</v>
      </c>
      <c r="M87" s="11">
        <f t="shared" si="60"/>
        <v>602229</v>
      </c>
      <c r="N87" s="78">
        <f t="shared" si="62"/>
        <v>0</v>
      </c>
      <c r="O87" s="35">
        <f t="shared" si="63"/>
        <v>0</v>
      </c>
      <c r="P87" s="35">
        <f t="shared" si="78"/>
        <v>6.0222899999999999</v>
      </c>
      <c r="Q87">
        <f t="shared" si="64"/>
        <v>82</v>
      </c>
      <c r="R87" s="45">
        <f>1000*VLOOKUP(Q87, '[1]Mortality (Interventions) H'!$B$8:$AV$128, 10)</f>
        <v>66.342272811777946</v>
      </c>
      <c r="S87" s="46">
        <f>VLOOKUP(I87, '[1]Lapse Rates'!$A$4:$F$24, 3)</f>
        <v>5.9837330000000002E-4</v>
      </c>
      <c r="T87" s="33">
        <f t="shared" si="83"/>
        <v>0.59998210151817344</v>
      </c>
      <c r="U87" s="33">
        <f t="shared" si="74"/>
        <v>3.9804176261102511E-2</v>
      </c>
      <c r="V87" s="39">
        <f t="shared" si="71"/>
        <v>3.5901327002636448E-4</v>
      </c>
      <c r="W87" s="32">
        <f t="shared" si="75"/>
        <v>0.55981891198704459</v>
      </c>
      <c r="X87" s="31"/>
      <c r="Y87" s="5">
        <f t="shared" si="80"/>
        <v>0</v>
      </c>
      <c r="Z87" s="5">
        <f t="shared" si="80"/>
        <v>3.6132662101518807</v>
      </c>
      <c r="AA87" s="5">
        <f t="shared" si="76"/>
        <v>0</v>
      </c>
      <c r="AB87" s="5">
        <f t="shared" si="65"/>
        <v>3.3713918354704586</v>
      </c>
      <c r="AC87" s="32"/>
      <c r="AD87" s="5">
        <f t="shared" si="81"/>
        <v>10226.572266978988</v>
      </c>
      <c r="AE87" s="5">
        <f t="shared" si="66"/>
        <v>-102.26572266978988</v>
      </c>
      <c r="AF87" s="5">
        <f t="shared" si="66"/>
        <v>-1122.3637505027425</v>
      </c>
      <c r="AG87" s="5">
        <f t="shared" si="84"/>
        <v>-23971.229265547503</v>
      </c>
      <c r="AH87" s="5">
        <f t="shared" si="85"/>
        <v>-14969.286471741047</v>
      </c>
      <c r="AI87" s="42">
        <f t="shared" si="79"/>
        <v>0</v>
      </c>
      <c r="AJ87" s="42">
        <f t="shared" si="82"/>
        <v>993.54893341194827</v>
      </c>
      <c r="AK87" s="42">
        <f t="shared" si="86"/>
        <v>-13975.737538329098</v>
      </c>
    </row>
    <row r="88" spans="1:37" ht="15" x14ac:dyDescent="0.2">
      <c r="I88" s="2">
        <f t="shared" si="69"/>
        <v>19</v>
      </c>
      <c r="J88" s="11">
        <f t="shared" si="61"/>
        <v>18267.64342540763</v>
      </c>
      <c r="K88" s="11">
        <f t="shared" si="70"/>
        <v>182.6764342540763</v>
      </c>
      <c r="L88" s="24">
        <f t="shared" si="73"/>
        <v>2004.8693005368073</v>
      </c>
      <c r="M88" s="11">
        <f t="shared" si="60"/>
        <v>602229</v>
      </c>
      <c r="N88" s="78">
        <f t="shared" si="62"/>
        <v>0</v>
      </c>
      <c r="O88" s="35">
        <f t="shared" si="63"/>
        <v>0</v>
      </c>
      <c r="P88" s="35">
        <f t="shared" si="78"/>
        <v>6.0222899999999999</v>
      </c>
      <c r="Q88">
        <f t="shared" si="64"/>
        <v>83</v>
      </c>
      <c r="R88" s="45">
        <f>1000*VLOOKUP(Q88, '[1]Mortality (Interventions) H'!$B$8:$AV$128, 10)</f>
        <v>74.424392707964174</v>
      </c>
      <c r="S88" s="46">
        <f>VLOOKUP(I88, '[1]Lapse Rates'!$A$4:$F$24, 3)</f>
        <v>4.66450453E-2</v>
      </c>
      <c r="T88" s="33">
        <f t="shared" si="83"/>
        <v>0.55981891198704459</v>
      </c>
      <c r="U88" s="33">
        <f t="shared" si="74"/>
        <v>4.1664182551069039E-2</v>
      </c>
      <c r="V88" s="39">
        <f t="shared" si="71"/>
        <v>2.6112778509432409E-2</v>
      </c>
      <c r="W88" s="32">
        <f t="shared" si="75"/>
        <v>0.49204195092654313</v>
      </c>
      <c r="X88" s="31"/>
      <c r="Y88" s="5">
        <f t="shared" si="80"/>
        <v>0</v>
      </c>
      <c r="Z88" s="5">
        <f t="shared" si="80"/>
        <v>3.3713918354704586</v>
      </c>
      <c r="AA88" s="5">
        <f t="shared" si="76"/>
        <v>0</v>
      </c>
      <c r="AB88" s="5">
        <f t="shared" si="65"/>
        <v>2.9632193206454112</v>
      </c>
      <c r="AC88" s="32"/>
      <c r="AD88" s="5">
        <f t="shared" si="81"/>
        <v>8988.4469098680092</v>
      </c>
      <c r="AE88" s="5">
        <f t="shared" si="66"/>
        <v>-89.884469098680086</v>
      </c>
      <c r="AF88" s="5">
        <f t="shared" si="66"/>
        <v>-986.47980198886455</v>
      </c>
      <c r="AG88" s="5">
        <f t="shared" si="84"/>
        <v>-25091.378993547754</v>
      </c>
      <c r="AH88" s="5">
        <f t="shared" si="85"/>
        <v>-17179.296354767292</v>
      </c>
      <c r="AI88" s="42">
        <f t="shared" si="79"/>
        <v>0</v>
      </c>
      <c r="AJ88" s="42">
        <f t="shared" si="82"/>
        <v>873.27970897853072</v>
      </c>
      <c r="AK88" s="42">
        <f t="shared" si="86"/>
        <v>-16306.016645788761</v>
      </c>
    </row>
    <row r="89" spans="1:37" ht="15" x14ac:dyDescent="0.2">
      <c r="I89" s="2">
        <f t="shared" si="69"/>
        <v>20</v>
      </c>
      <c r="J89" s="11">
        <f t="shared" si="61"/>
        <v>18267.64342540763</v>
      </c>
      <c r="K89" s="11">
        <f t="shared" si="70"/>
        <v>182.6764342540763</v>
      </c>
      <c r="L89" s="24">
        <f t="shared" si="73"/>
        <v>2004.8693005368073</v>
      </c>
      <c r="M89" s="11">
        <f t="shared" si="60"/>
        <v>602229</v>
      </c>
      <c r="N89" s="78">
        <f t="shared" si="62"/>
        <v>0</v>
      </c>
      <c r="O89" s="35">
        <f t="shared" si="63"/>
        <v>0</v>
      </c>
      <c r="P89" s="35">
        <f t="shared" si="78"/>
        <v>6.0222899999999999</v>
      </c>
      <c r="Q89">
        <f t="shared" si="64"/>
        <v>84</v>
      </c>
      <c r="R89" s="45">
        <f>1000*VLOOKUP(Q89, '[1]Mortality (Interventions) H'!$B$8:$AV$128, 10)</f>
        <v>83.547656734189431</v>
      </c>
      <c r="S89" s="46">
        <f>VLOOKUP(I89, '[1]Lapse Rates'!$A$4:$F$24, 3)</f>
        <v>0</v>
      </c>
      <c r="T89" s="33">
        <f t="shared" si="83"/>
        <v>0.49204195092654313</v>
      </c>
      <c r="U89" s="33">
        <f t="shared" si="74"/>
        <v>4.1108952014831709E-2</v>
      </c>
      <c r="V89" s="39">
        <f t="shared" si="71"/>
        <v>0</v>
      </c>
      <c r="W89" s="32">
        <f t="shared" si="75"/>
        <v>0.4509329989117114</v>
      </c>
      <c r="X89" s="31"/>
      <c r="Y89" s="5">
        <f t="shared" si="80"/>
        <v>0</v>
      </c>
      <c r="Z89" s="5">
        <f t="shared" si="80"/>
        <v>2.9632193206454112</v>
      </c>
      <c r="AA89" s="5">
        <f t="shared" si="76"/>
        <v>0</v>
      </c>
      <c r="AB89" s="5">
        <f t="shared" si="65"/>
        <v>2.7156492900160103</v>
      </c>
      <c r="AC89" s="32"/>
      <c r="AD89" s="5">
        <f>$W89*J89</f>
        <v>8237.4832328688717</v>
      </c>
      <c r="AE89" s="5">
        <f t="shared" si="66"/>
        <v>-82.374832328688711</v>
      </c>
      <c r="AF89" s="5">
        <f t="shared" si="66"/>
        <v>-904.06172611708769</v>
      </c>
      <c r="AG89" s="5">
        <f t="shared" si="84"/>
        <v>-24757.003062940086</v>
      </c>
      <c r="AH89" s="5">
        <f t="shared" si="85"/>
        <v>-17505.956388516992</v>
      </c>
      <c r="AI89" s="42">
        <f t="shared" si="79"/>
        <v>0</v>
      </c>
      <c r="AJ89" s="42">
        <f t="shared" si="82"/>
        <v>800.30682590834726</v>
      </c>
      <c r="AK89" s="42">
        <f t="shared" si="86"/>
        <v>-16705.649562608643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302035.03885195084</v>
      </c>
      <c r="AE92" s="21">
        <f t="shared" ref="AE92:AK92" si="87">SUM(AE69:AE89)</f>
        <v>-9964.6090302301654</v>
      </c>
      <c r="AF92" s="21">
        <f t="shared" si="87"/>
        <v>-31719.461655699357</v>
      </c>
      <c r="AG92" s="21">
        <f t="shared" si="87"/>
        <v>-296651.87828051532</v>
      </c>
      <c r="AH92" s="21">
        <f t="shared" si="87"/>
        <v>-36300.910114493956</v>
      </c>
      <c r="AI92" s="21">
        <f t="shared" si="87"/>
        <v>0</v>
      </c>
      <c r="AJ92" s="21">
        <f t="shared" si="87"/>
        <v>27586.377264327442</v>
      </c>
      <c r="AK92" s="21">
        <f t="shared" si="87"/>
        <v>-8714.5328501665172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152660.72455073829</v>
      </c>
      <c r="AE94" s="21">
        <f t="shared" ref="AE94:AK94" si="88">AE69+NPV($D$6,AE70:AE89)</f>
        <v>-8486.9573151944096</v>
      </c>
      <c r="AF94" s="21">
        <f t="shared" si="88"/>
        <v>-15502.271012267267</v>
      </c>
      <c r="AG94" s="21">
        <f t="shared" si="88"/>
        <v>-101275.56589807174</v>
      </c>
      <c r="AH94" s="21">
        <f t="shared" si="88"/>
        <v>27395.930325204848</v>
      </c>
      <c r="AI94" s="21">
        <f t="shared" si="88"/>
        <v>0</v>
      </c>
      <c r="AJ94" s="21">
        <f t="shared" si="88"/>
        <v>13072.671818638977</v>
      </c>
      <c r="AK94" s="21">
        <f t="shared" si="88"/>
        <v>40468.602143843833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225392.36407701118</v>
      </c>
      <c r="AE96" s="21">
        <f t="shared" ref="AE96:AK96" si="89">AE69+NPV($D$7,AE70:AE89)</f>
        <v>-9204.5127286217576</v>
      </c>
      <c r="AF96" s="21">
        <f t="shared" si="89"/>
        <v>-23377.423741675124</v>
      </c>
      <c r="AG96" s="21">
        <f t="shared" si="89"/>
        <v>-190410.89352457048</v>
      </c>
      <c r="AH96" s="21">
        <f t="shared" si="89"/>
        <v>2399.5340821438622</v>
      </c>
      <c r="AI96" s="21">
        <f t="shared" si="89"/>
        <v>0</v>
      </c>
      <c r="AJ96" s="21">
        <f t="shared" si="89"/>
        <v>20139.702192121487</v>
      </c>
      <c r="AK96" s="21">
        <f t="shared" si="89"/>
        <v>22539.236274265368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17864.549539638076</v>
      </c>
    </row>
    <row r="101" spans="1:39" x14ac:dyDescent="0.15">
      <c r="G101" s="49" t="s">
        <v>112</v>
      </c>
      <c r="I101" s="1">
        <v>0</v>
      </c>
      <c r="J101" s="11">
        <f>H$100</f>
        <v>17864.549539638076</v>
      </c>
      <c r="K101" s="11">
        <f>J101*$C$10</f>
        <v>7145.8198158552304</v>
      </c>
      <c r="L101" s="24">
        <f>$C$110</f>
        <v>2499.9170156628247</v>
      </c>
      <c r="M101" s="11">
        <f t="shared" ref="M101:M121" si="90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>O101*W101</f>
        <v>0</v>
      </c>
      <c r="AB101" s="5">
        <f>P101*W101</f>
        <v>6.0222899999999999</v>
      </c>
      <c r="AC101" s="32"/>
      <c r="AD101" s="5">
        <f>$W101*J101</f>
        <v>17864.549539638076</v>
      </c>
      <c r="AE101" s="5">
        <f>-$W101*K101</f>
        <v>-7145.8198158552304</v>
      </c>
      <c r="AF101" s="5">
        <f>-$W101*L101</f>
        <v>-2499.9170156628247</v>
      </c>
      <c r="AG101" s="5"/>
      <c r="AH101" s="5">
        <f>SUM(AD101:AG101)</f>
        <v>8218.8127081200219</v>
      </c>
      <c r="AI101" s="42">
        <f>Y101-AA101</f>
        <v>0</v>
      </c>
      <c r="AJ101" s="42"/>
      <c r="AK101" s="42">
        <f>SUM(AH101:AJ101)</f>
        <v>8218.8127081200219</v>
      </c>
      <c r="AL101" s="6" t="s">
        <v>39</v>
      </c>
      <c r="AM101" s="36">
        <f>AK128</f>
        <v>22124.124407569063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17864.549539638076</v>
      </c>
      <c r="K102" s="11"/>
      <c r="L102" s="24"/>
      <c r="M102" s="11">
        <f t="shared" si="90"/>
        <v>602229</v>
      </c>
      <c r="N102" s="78">
        <f t="shared" ref="N102:N121" si="91">N70</f>
        <v>0</v>
      </c>
      <c r="O102" s="35">
        <f t="shared" ref="O102:O121" si="92">M102*N102/1000</f>
        <v>0</v>
      </c>
      <c r="P102" s="35">
        <f>$H$14*M102/1000</f>
        <v>6.0222899999999999</v>
      </c>
      <c r="Q102">
        <f t="shared" ref="Q102:Q121" si="93">Q5</f>
        <v>65</v>
      </c>
      <c r="R102" s="45">
        <f>1000*VLOOKUP(Q102, '[1]Mortality (Interventions) H'!$B$8:$AV$128, 13)</f>
        <v>10.352986057049948</v>
      </c>
      <c r="S102" s="46">
        <f>AVERAGE(VLOOKUP(I101,'[1]Lapse Rates'!$A$4:$F$24,3),VLOOKUP(I102,'[1]Lapse Rates'!$A$4:$F$24,3))</f>
        <v>3.4608985999999998E-3</v>
      </c>
      <c r="T102" s="33">
        <f>W101</f>
        <v>1</v>
      </c>
      <c r="U102" s="33">
        <f>T102*R102/1000</f>
        <v>1.0352986057049948E-2</v>
      </c>
      <c r="V102" s="39">
        <f>MIN(S102*T102,T102-U102)</f>
        <v>3.4608985999999998E-3</v>
      </c>
      <c r="W102" s="32">
        <f>T102-SUM(U102:V102)</f>
        <v>0.98618611534295009</v>
      </c>
      <c r="X102" s="32"/>
      <c r="Y102" s="5">
        <f>AA101</f>
        <v>0</v>
      </c>
      <c r="Z102" s="5">
        <f>AB101</f>
        <v>6.0222899999999999</v>
      </c>
      <c r="AA102" s="5">
        <f>O102*W102</f>
        <v>0</v>
      </c>
      <c r="AB102" s="5">
        <f t="shared" ref="AB102:AB121" si="94">P102*W102</f>
        <v>5.9390987805686946</v>
      </c>
      <c r="AC102" s="32"/>
      <c r="AD102" s="5">
        <f>$W102*J102</f>
        <v>17617.770712847359</v>
      </c>
      <c r="AE102" s="5">
        <f t="shared" ref="AE102:AF121" si="95">-$W102*K102</f>
        <v>0</v>
      </c>
      <c r="AF102" s="5">
        <f t="shared" si="95"/>
        <v>0</v>
      </c>
      <c r="AG102" s="5">
        <f t="shared" ref="AG102:AG107" si="96">-U102*M102</f>
        <v>-6234.8684401511327</v>
      </c>
      <c r="AH102" s="5">
        <f t="shared" ref="AH102:AH110" si="97">SUM(AD102:AG102)</f>
        <v>11382.902272696227</v>
      </c>
      <c r="AI102" s="42">
        <f>-M102*$W101*(N102-N101)/1000</f>
        <v>0</v>
      </c>
      <c r="AJ102" s="42">
        <f>$D$6*SUM(Y102:Z102,AD102:AE102)</f>
        <v>1728.8940935793262</v>
      </c>
      <c r="AK102" s="42">
        <f>SUM(AH102:AJ102)</f>
        <v>13111.796366275554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98">I102+1</f>
        <v>2</v>
      </c>
      <c r="J103" s="11">
        <f t="shared" ref="J103:J121" si="99">H$100</f>
        <v>17864.549539638076</v>
      </c>
      <c r="K103" s="11">
        <f t="shared" ref="K103:K121" si="100">J103*$C$11</f>
        <v>178.64549539638077</v>
      </c>
      <c r="L103" s="24">
        <f>$C$111</f>
        <v>1963.9805294736825</v>
      </c>
      <c r="M103" s="11">
        <f t="shared" si="90"/>
        <v>602229</v>
      </c>
      <c r="N103" s="78">
        <f t="shared" si="91"/>
        <v>0</v>
      </c>
      <c r="O103" s="35">
        <f t="shared" si="92"/>
        <v>0</v>
      </c>
      <c r="P103" s="35">
        <f>$H$14*M103/1000</f>
        <v>6.0222899999999999</v>
      </c>
      <c r="Q103">
        <f t="shared" si="93"/>
        <v>66</v>
      </c>
      <c r="R103" s="45">
        <f>1000*VLOOKUP(Q103, '[1]Mortality (Interventions) H'!$B$8:$AV$128, 13)</f>
        <v>11.380250605910987</v>
      </c>
      <c r="S103" s="46">
        <f>VLOOKUP(I103, '[1]Lapse Rates'!$A$4:$F$24, 3)</f>
        <v>3.2267923000000001E-3</v>
      </c>
      <c r="T103" s="33">
        <f>W102</f>
        <v>0.98618611534295009</v>
      </c>
      <c r="U103" s="33">
        <f>T103*R103/1000</f>
        <v>1.122304513667261E-2</v>
      </c>
      <c r="V103" s="39">
        <f t="shared" ref="V103:V121" si="101">MIN(S103*T103,T103-U103)</f>
        <v>3.1822177633555435E-3</v>
      </c>
      <c r="W103" s="32">
        <f>T103-SUM(U103:V103)</f>
        <v>0.97178085244292189</v>
      </c>
      <c r="X103" s="32"/>
      <c r="Y103" s="5">
        <f t="shared" ref="Y103:Z118" si="102">AA102</f>
        <v>0</v>
      </c>
      <c r="Z103" s="5">
        <f t="shared" si="102"/>
        <v>5.9390987805686946</v>
      </c>
      <c r="AA103" s="5">
        <f>O103*W103</f>
        <v>0</v>
      </c>
      <c r="AB103" s="5">
        <f t="shared" si="94"/>
        <v>5.8523461098584839</v>
      </c>
      <c r="AC103" s="32"/>
      <c r="AD103" s="5">
        <f>$W103*J103</f>
        <v>17360.427180138297</v>
      </c>
      <c r="AE103" s="5">
        <f t="shared" si="95"/>
        <v>-173.60427180138299</v>
      </c>
      <c r="AF103" s="5">
        <f t="shared" si="95"/>
        <v>-1908.5586731132362</v>
      </c>
      <c r="AG103" s="5">
        <f t="shared" si="96"/>
        <v>-6758.8432496132091</v>
      </c>
      <c r="AH103" s="5">
        <f t="shared" si="97"/>
        <v>8519.4209856104717</v>
      </c>
      <c r="AI103" s="42">
        <f>-M103*($W102*N103-$W101*N102)/1000</f>
        <v>0</v>
      </c>
      <c r="AJ103" s="42">
        <f>$D$6*SUM(Y103:Z103,AD103:AE103)</f>
        <v>1686.6099528982252</v>
      </c>
      <c r="AK103" s="42">
        <f>SUM(AH103:AJ103)</f>
        <v>10206.030938508697</v>
      </c>
      <c r="AL103" s="48" t="s">
        <v>59</v>
      </c>
      <c r="AM103" s="54">
        <f>AK128/AD128</f>
        <v>0.10000000259143697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98"/>
        <v>3</v>
      </c>
      <c r="J104" s="11">
        <f t="shared" si="99"/>
        <v>17864.549539638076</v>
      </c>
      <c r="K104" s="11">
        <f t="shared" si="100"/>
        <v>178.64549539638077</v>
      </c>
      <c r="L104" s="24">
        <f t="shared" ref="L104:L121" si="103">$C$111</f>
        <v>1963.9805294736825</v>
      </c>
      <c r="M104" s="11">
        <f t="shared" si="90"/>
        <v>602229</v>
      </c>
      <c r="N104" s="78">
        <f t="shared" si="91"/>
        <v>0</v>
      </c>
      <c r="O104" s="35">
        <f t="shared" si="92"/>
        <v>0</v>
      </c>
      <c r="P104" s="35">
        <f>$H$14*M104/1000</f>
        <v>6.0222899999999999</v>
      </c>
      <c r="Q104">
        <f t="shared" si="93"/>
        <v>67</v>
      </c>
      <c r="R104" s="45">
        <f>1000*VLOOKUP(Q104, '[1]Mortality (Interventions) H'!$B$8:$AV$128, 13)</f>
        <v>12.478550092248234</v>
      </c>
      <c r="S104" s="46">
        <f>VLOOKUP(I104, '[1]Lapse Rates'!$A$4:$F$24, 3)</f>
        <v>2.9657235000000001E-3</v>
      </c>
      <c r="T104" s="33">
        <f>W103</f>
        <v>0.97178085244292189</v>
      </c>
      <c r="U104" s="33">
        <f t="shared" ref="U104:U121" si="104">T104*R104/1000</f>
        <v>1.212641604589669E-2</v>
      </c>
      <c r="V104" s="39">
        <f t="shared" si="101"/>
        <v>2.8820333109400059E-3</v>
      </c>
      <c r="W104" s="32">
        <f t="shared" ref="W104:W121" si="105">T104-SUM(U104:V104)</f>
        <v>0.95677240308608524</v>
      </c>
      <c r="X104" s="32"/>
      <c r="Y104" s="5">
        <f t="shared" si="102"/>
        <v>0</v>
      </c>
      <c r="Z104" s="5">
        <f t="shared" si="102"/>
        <v>5.8523461098584839</v>
      </c>
      <c r="AA104" s="5">
        <f t="shared" ref="AA104:AA121" si="106">O104*W104</f>
        <v>0</v>
      </c>
      <c r="AB104" s="5">
        <f t="shared" si="94"/>
        <v>5.7619608753813001</v>
      </c>
      <c r="AC104" s="32"/>
      <c r="AD104" s="5">
        <f>$W104*J104</f>
        <v>17092.30799308994</v>
      </c>
      <c r="AE104" s="5">
        <f t="shared" si="95"/>
        <v>-170.92307993089941</v>
      </c>
      <c r="AF104" s="5">
        <f>-$W104*L104</f>
        <v>-1879.0823707988172</v>
      </c>
      <c r="AG104" s="5">
        <f t="shared" si="96"/>
        <v>-7302.8794089043176</v>
      </c>
      <c r="AH104" s="5">
        <f t="shared" si="97"/>
        <v>7739.4231334559054</v>
      </c>
      <c r="AI104" s="42">
        <f>-M104*($W103*N104-$W102*N103)/1000</f>
        <v>0</v>
      </c>
      <c r="AJ104" s="42">
        <f>$D$6*SUM(Y104:Z104,AD104:AE104)</f>
        <v>1660.561975134279</v>
      </c>
      <c r="AK104" s="42">
        <f t="shared" ref="AK104:AK111" si="107">SUM(AH104:AJ104)</f>
        <v>9399.9851085901846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98"/>
        <v>4</v>
      </c>
      <c r="J105" s="11">
        <f t="shared" si="99"/>
        <v>17864.549539638076</v>
      </c>
      <c r="K105" s="11">
        <f t="shared" si="100"/>
        <v>178.64549539638077</v>
      </c>
      <c r="L105" s="24">
        <f t="shared" si="103"/>
        <v>1963.9805294736825</v>
      </c>
      <c r="M105" s="11">
        <f t="shared" si="90"/>
        <v>602229</v>
      </c>
      <c r="N105" s="78">
        <f t="shared" si="91"/>
        <v>0</v>
      </c>
      <c r="O105" s="35">
        <f t="shared" si="92"/>
        <v>0</v>
      </c>
      <c r="P105" s="35">
        <f t="shared" ref="P105:P121" si="108">$H$14*M105/1000</f>
        <v>6.0222899999999999</v>
      </c>
      <c r="Q105">
        <f t="shared" si="93"/>
        <v>68</v>
      </c>
      <c r="R105" s="45">
        <f>1000*VLOOKUP(Q105, '[1]Mortality (Interventions) H'!$B$8:$AV$128, 13)</f>
        <v>13.648266522913882</v>
      </c>
      <c r="S105" s="46">
        <f>VLOOKUP(I105, '[1]Lapse Rates'!$A$4:$F$24, 3)</f>
        <v>2.7812204999999998E-3</v>
      </c>
      <c r="T105" s="33">
        <f>W104</f>
        <v>0.95677240308608524</v>
      </c>
      <c r="U105" s="33">
        <f t="shared" si="104"/>
        <v>1.3058284759087683E-2</v>
      </c>
      <c r="V105" s="39">
        <f t="shared" si="101"/>
        <v>2.6609950212972831E-3</v>
      </c>
      <c r="W105" s="32">
        <f t="shared" si="105"/>
        <v>0.94105312330570023</v>
      </c>
      <c r="X105" s="32"/>
      <c r="Y105" s="5">
        <f>AA104</f>
        <v>0</v>
      </c>
      <c r="Z105" s="5">
        <f t="shared" si="102"/>
        <v>5.7619608753813001</v>
      </c>
      <c r="AA105" s="5">
        <f t="shared" si="106"/>
        <v>0</v>
      </c>
      <c r="AB105" s="5">
        <f t="shared" si="94"/>
        <v>5.6672948139526858</v>
      </c>
      <c r="AC105" s="32"/>
      <c r="AD105" s="5">
        <f>$W105*J105</f>
        <v>16811.490140725822</v>
      </c>
      <c r="AE105" s="5">
        <f t="shared" si="95"/>
        <v>-168.1149014072582</v>
      </c>
      <c r="AF105" s="5">
        <f t="shared" si="95"/>
        <v>-1848.2100113727918</v>
      </c>
      <c r="AG105" s="5">
        <f t="shared" si="96"/>
        <v>-7864.0777721806162</v>
      </c>
      <c r="AH105" s="5">
        <f t="shared" si="97"/>
        <v>6931.0874557651559</v>
      </c>
      <c r="AI105" s="42">
        <f t="shared" ref="AI105:AI121" si="109">-M105*($W104*N105-$W103*N104)/1000</f>
        <v>0</v>
      </c>
      <c r="AJ105" s="42">
        <f>$D$6*SUM(Y105:Z105,AD105:AE105)</f>
        <v>1633.2803593390261</v>
      </c>
      <c r="AK105" s="42">
        <f t="shared" si="107"/>
        <v>8564.3678151041822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98"/>
        <v>5</v>
      </c>
      <c r="J106" s="11">
        <f t="shared" si="99"/>
        <v>17864.549539638076</v>
      </c>
      <c r="K106" s="11">
        <f t="shared" si="100"/>
        <v>178.64549539638077</v>
      </c>
      <c r="L106" s="24">
        <f t="shared" si="103"/>
        <v>1963.9805294736825</v>
      </c>
      <c r="M106" s="11">
        <f t="shared" si="90"/>
        <v>602229</v>
      </c>
      <c r="N106" s="78">
        <f t="shared" si="91"/>
        <v>0</v>
      </c>
      <c r="O106" s="35">
        <f t="shared" si="92"/>
        <v>0</v>
      </c>
      <c r="P106" s="35">
        <f t="shared" si="108"/>
        <v>6.0222899999999999</v>
      </c>
      <c r="Q106">
        <f t="shared" si="93"/>
        <v>69</v>
      </c>
      <c r="R106" s="45">
        <f>1000*VLOOKUP(Q106, '[1]Mortality (Interventions) H'!$B$8:$AV$128, 13)</f>
        <v>14.965684222901869</v>
      </c>
      <c r="S106" s="46">
        <f>VLOOKUP(I106, '[1]Lapse Rates'!$A$4:$F$24, 3)</f>
        <v>2.4845683E-3</v>
      </c>
      <c r="T106" s="33">
        <f>W105</f>
        <v>0.94105312330570023</v>
      </c>
      <c r="U106" s="33">
        <f t="shared" si="104"/>
        <v>1.4083503880368647E-2</v>
      </c>
      <c r="V106" s="39">
        <f t="shared" si="101"/>
        <v>2.3381107587813342E-3</v>
      </c>
      <c r="W106" s="32">
        <f t="shared" si="105"/>
        <v>0.92463150866655031</v>
      </c>
      <c r="X106" s="32"/>
      <c r="Y106" s="5">
        <f t="shared" ref="Y106:Z121" si="110">AA105</f>
        <v>0</v>
      </c>
      <c r="Z106" s="5">
        <f t="shared" si="102"/>
        <v>5.6672948139526858</v>
      </c>
      <c r="AA106" s="5">
        <f t="shared" si="106"/>
        <v>0</v>
      </c>
      <c r="AB106" s="5">
        <f t="shared" si="94"/>
        <v>5.568399088327479</v>
      </c>
      <c r="AC106" s="32"/>
      <c r="AD106" s="5">
        <f t="shared" ref="AD106:AD120" si="111">$W106*J106</f>
        <v>16518.125392483882</v>
      </c>
      <c r="AE106" s="5">
        <f t="shared" si="95"/>
        <v>-165.18125392483881</v>
      </c>
      <c r="AF106" s="5">
        <f t="shared" si="95"/>
        <v>-1815.9582799589814</v>
      </c>
      <c r="AG106" s="5">
        <f t="shared" si="96"/>
        <v>-8481.4944583705292</v>
      </c>
      <c r="AH106" s="5">
        <f t="shared" si="97"/>
        <v>6055.4914002295336</v>
      </c>
      <c r="AI106" s="42">
        <f t="shared" si="109"/>
        <v>0</v>
      </c>
      <c r="AJ106" s="42">
        <f t="shared" ref="AJ106:AJ121" si="112">$D$6*SUM(Y106:Z106,AD106:AE106)</f>
        <v>1604.7797816138911</v>
      </c>
      <c r="AK106" s="42">
        <f t="shared" si="107"/>
        <v>7660.2711818434245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98"/>
        <v>6</v>
      </c>
      <c r="J107" s="11">
        <f t="shared" si="99"/>
        <v>17864.549539638076</v>
      </c>
      <c r="K107" s="11">
        <f t="shared" si="100"/>
        <v>178.64549539638077</v>
      </c>
      <c r="L107" s="24">
        <f t="shared" si="103"/>
        <v>1963.9805294736825</v>
      </c>
      <c r="M107" s="11">
        <f t="shared" si="90"/>
        <v>602229</v>
      </c>
      <c r="N107" s="78">
        <f t="shared" si="91"/>
        <v>0</v>
      </c>
      <c r="O107" s="35">
        <f t="shared" si="92"/>
        <v>0</v>
      </c>
      <c r="P107" s="35">
        <f t="shared" si="108"/>
        <v>6.0222899999999999</v>
      </c>
      <c r="Q107">
        <f t="shared" si="93"/>
        <v>70</v>
      </c>
      <c r="R107" s="45">
        <f>1000*VLOOKUP(Q107, '[1]Mortality (Interventions) H'!$B$8:$AV$128, 13)</f>
        <v>16.451838922863985</v>
      </c>
      <c r="S107" s="46">
        <f>VLOOKUP(I107, '[1]Lapse Rates'!$A$4:$F$24, 3)</f>
        <v>2.4510465999999999E-3</v>
      </c>
      <c r="T107" s="33">
        <f t="shared" ref="T107:T121" si="113">W106</f>
        <v>0.92463150866655031</v>
      </c>
      <c r="U107" s="33">
        <f t="shared" si="104"/>
        <v>1.52118886435868E-2</v>
      </c>
      <c r="V107" s="39">
        <f t="shared" si="101"/>
        <v>2.2663149155700184E-3</v>
      </c>
      <c r="W107" s="32">
        <f t="shared" si="105"/>
        <v>0.90715330510739345</v>
      </c>
      <c r="X107" s="32"/>
      <c r="Y107" s="5">
        <f t="shared" si="110"/>
        <v>0</v>
      </c>
      <c r="Z107" s="5">
        <f t="shared" si="102"/>
        <v>5.568399088327479</v>
      </c>
      <c r="AA107" s="5">
        <f t="shared" si="106"/>
        <v>0</v>
      </c>
      <c r="AB107" s="5">
        <f t="shared" si="94"/>
        <v>5.4631402778152047</v>
      </c>
      <c r="AC107" s="32"/>
      <c r="AD107" s="5">
        <f t="shared" si="111"/>
        <v>16205.885159137444</v>
      </c>
      <c r="AE107" s="5">
        <f t="shared" si="95"/>
        <v>-162.05885159137446</v>
      </c>
      <c r="AF107" s="5">
        <f t="shared" si="95"/>
        <v>-1781.6314284786197</v>
      </c>
      <c r="AG107" s="5">
        <f t="shared" si="96"/>
        <v>-9161.0404859386344</v>
      </c>
      <c r="AH107" s="5">
        <f t="shared" si="97"/>
        <v>5101.1543931288143</v>
      </c>
      <c r="AI107" s="42">
        <f t="shared" si="109"/>
        <v>0</v>
      </c>
      <c r="AJ107" s="42">
        <f t="shared" si="112"/>
        <v>1574.4456207208345</v>
      </c>
      <c r="AK107" s="42">
        <f t="shared" si="107"/>
        <v>6675.6000138496493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98"/>
        <v>7</v>
      </c>
      <c r="J108" s="11">
        <f t="shared" si="99"/>
        <v>17864.549539638076</v>
      </c>
      <c r="K108" s="11">
        <f t="shared" si="100"/>
        <v>178.64549539638077</v>
      </c>
      <c r="L108" s="24">
        <f t="shared" si="103"/>
        <v>1963.9805294736825</v>
      </c>
      <c r="M108" s="11">
        <f t="shared" si="90"/>
        <v>602229</v>
      </c>
      <c r="N108" s="78">
        <f t="shared" si="91"/>
        <v>0</v>
      </c>
      <c r="O108" s="35">
        <f t="shared" si="92"/>
        <v>0</v>
      </c>
      <c r="P108" s="35">
        <f t="shared" si="108"/>
        <v>6.0222899999999999</v>
      </c>
      <c r="Q108">
        <f t="shared" si="93"/>
        <v>71</v>
      </c>
      <c r="R108" s="45">
        <f>1000*VLOOKUP(Q108, '[1]Mortality (Interventions) H'!$B$8:$AV$128, 13)</f>
        <v>18.154858362364344</v>
      </c>
      <c r="S108" s="46">
        <f>VLOOKUP(I108, '[1]Lapse Rates'!$A$4:$F$24, 3)</f>
        <v>2.2232648999999998E-3</v>
      </c>
      <c r="T108" s="33">
        <f t="shared" si="113"/>
        <v>0.90715330510739345</v>
      </c>
      <c r="U108" s="33">
        <f t="shared" si="104"/>
        <v>1.6469239767175417E-2</v>
      </c>
      <c r="V108" s="39">
        <f t="shared" si="101"/>
        <v>2.0168421021642584E-3</v>
      </c>
      <c r="W108" s="32">
        <f t="shared" si="105"/>
        <v>0.88866722323805381</v>
      </c>
      <c r="X108" s="32"/>
      <c r="Y108" s="5">
        <f t="shared" si="110"/>
        <v>0</v>
      </c>
      <c r="Z108" s="5">
        <f t="shared" si="102"/>
        <v>5.4631402778152047</v>
      </c>
      <c r="AA108" s="5">
        <f t="shared" si="106"/>
        <v>0</v>
      </c>
      <c r="AB108" s="5">
        <f t="shared" si="94"/>
        <v>5.3518117318342986</v>
      </c>
      <c r="AC108" s="32"/>
      <c r="AD108" s="5">
        <f t="shared" si="111"/>
        <v>15875.639633788822</v>
      </c>
      <c r="AE108" s="5">
        <f t="shared" si="95"/>
        <v>-158.75639633788822</v>
      </c>
      <c r="AF108" s="5">
        <f t="shared" si="95"/>
        <v>-1745.3251236209801</v>
      </c>
      <c r="AG108" s="5">
        <f t="shared" ref="AG108:AG121" si="114">-U108*M108</f>
        <v>-9918.2537957462846</v>
      </c>
      <c r="AH108" s="5">
        <f t="shared" si="97"/>
        <v>4053.3043180836685</v>
      </c>
      <c r="AI108" s="42">
        <f t="shared" si="109"/>
        <v>0</v>
      </c>
      <c r="AJ108" s="42">
        <f t="shared" si="112"/>
        <v>1542.3621796551904</v>
      </c>
      <c r="AK108" s="42">
        <f t="shared" si="107"/>
        <v>5595.6664977388591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98"/>
        <v>8</v>
      </c>
      <c r="J109" s="11">
        <f t="shared" si="99"/>
        <v>17864.549539638076</v>
      </c>
      <c r="K109" s="11">
        <f t="shared" si="100"/>
        <v>178.64549539638077</v>
      </c>
      <c r="L109" s="24">
        <f t="shared" si="103"/>
        <v>1963.9805294736825</v>
      </c>
      <c r="M109" s="11">
        <f t="shared" si="90"/>
        <v>602229</v>
      </c>
      <c r="N109" s="78">
        <f t="shared" si="91"/>
        <v>0</v>
      </c>
      <c r="O109" s="35">
        <f t="shared" si="92"/>
        <v>0</v>
      </c>
      <c r="P109" s="35">
        <f t="shared" si="108"/>
        <v>6.0222899999999999</v>
      </c>
      <c r="Q109">
        <f t="shared" si="93"/>
        <v>72</v>
      </c>
      <c r="R109" s="45">
        <f>1000*VLOOKUP(Q109, '[1]Mortality (Interventions) H'!$B$8:$AV$128, 13)</f>
        <v>20.119707193511204</v>
      </c>
      <c r="S109" s="46">
        <f>VLOOKUP(I109, '[1]Lapse Rates'!$A$4:$F$24, 3)</f>
        <v>2.1873403E-3</v>
      </c>
      <c r="T109" s="33">
        <f t="shared" si="113"/>
        <v>0.88866722323805381</v>
      </c>
      <c r="U109" s="33">
        <f t="shared" si="104"/>
        <v>1.78797243240203E-2</v>
      </c>
      <c r="V109" s="39">
        <f t="shared" si="101"/>
        <v>1.9438176306776915E-3</v>
      </c>
      <c r="W109" s="32">
        <f t="shared" si="105"/>
        <v>0.86884368128335576</v>
      </c>
      <c r="X109" s="32"/>
      <c r="Y109" s="5">
        <f t="shared" si="110"/>
        <v>0</v>
      </c>
      <c r="Z109" s="5">
        <f t="shared" si="102"/>
        <v>5.3518117318342986</v>
      </c>
      <c r="AA109" s="5">
        <f t="shared" si="106"/>
        <v>0</v>
      </c>
      <c r="AB109" s="5">
        <f t="shared" si="94"/>
        <v>5.2324286133559408</v>
      </c>
      <c r="AC109" s="32"/>
      <c r="AD109" s="5">
        <f t="shared" si="111"/>
        <v>15521.500986488025</v>
      </c>
      <c r="AE109" s="5">
        <f t="shared" si="95"/>
        <v>-155.21500986488024</v>
      </c>
      <c r="AF109" s="5">
        <f t="shared" si="95"/>
        <v>-1706.3920731967485</v>
      </c>
      <c r="AG109" s="5">
        <f t="shared" si="114"/>
        <v>-10767.68849993042</v>
      </c>
      <c r="AH109" s="5">
        <f t="shared" si="97"/>
        <v>2892.2054034959765</v>
      </c>
      <c r="AI109" s="42">
        <f t="shared" si="109"/>
        <v>0</v>
      </c>
      <c r="AJ109" s="42">
        <f t="shared" si="112"/>
        <v>1507.9576670376237</v>
      </c>
      <c r="AK109" s="42">
        <f t="shared" si="107"/>
        <v>4400.1630705336001</v>
      </c>
    </row>
    <row r="110" spans="1:39" ht="15" x14ac:dyDescent="0.2">
      <c r="A110" s="12"/>
      <c r="B110" s="13">
        <v>1</v>
      </c>
      <c r="C110" s="10">
        <f>$H$100*0.14+$B$113</f>
        <v>2499.9170156628247</v>
      </c>
      <c r="D110" s="1"/>
      <c r="E110" s="81" t="s">
        <v>51</v>
      </c>
      <c r="F110" s="13"/>
      <c r="G110" s="8"/>
      <c r="I110" s="2">
        <f t="shared" si="98"/>
        <v>9</v>
      </c>
      <c r="J110" s="11">
        <f t="shared" si="99"/>
        <v>17864.549539638076</v>
      </c>
      <c r="K110" s="11">
        <f t="shared" si="100"/>
        <v>178.64549539638077</v>
      </c>
      <c r="L110" s="24">
        <f t="shared" si="103"/>
        <v>1963.9805294736825</v>
      </c>
      <c r="M110" s="11">
        <f t="shared" si="90"/>
        <v>602229</v>
      </c>
      <c r="N110" s="78">
        <f t="shared" si="91"/>
        <v>0</v>
      </c>
      <c r="O110" s="35">
        <f t="shared" si="92"/>
        <v>0</v>
      </c>
      <c r="P110" s="35">
        <f t="shared" si="108"/>
        <v>6.0222899999999999</v>
      </c>
      <c r="Q110">
        <f t="shared" si="93"/>
        <v>73</v>
      </c>
      <c r="R110" s="45">
        <f>1000*VLOOKUP(Q110, '[1]Mortality (Interventions) H'!$B$8:$AV$128, 13)</f>
        <v>22.387619627343398</v>
      </c>
      <c r="S110" s="46">
        <f>VLOOKUP(I110, '[1]Lapse Rates'!$A$4:$F$24, 3)</f>
        <v>1.9768835000000002E-3</v>
      </c>
      <c r="T110" s="33">
        <f t="shared" si="113"/>
        <v>0.86884368128335576</v>
      </c>
      <c r="U110" s="33">
        <f t="shared" si="104"/>
        <v>1.9451341852192546E-2</v>
      </c>
      <c r="V110" s="39">
        <f t="shared" si="101"/>
        <v>1.717602737608325E-3</v>
      </c>
      <c r="W110" s="32">
        <f t="shared" si="105"/>
        <v>0.84767473669355486</v>
      </c>
      <c r="X110" s="32"/>
      <c r="Y110" s="5">
        <f t="shared" si="110"/>
        <v>0</v>
      </c>
      <c r="Z110" s="5">
        <f t="shared" si="102"/>
        <v>5.2324286133559408</v>
      </c>
      <c r="AA110" s="5">
        <f t="shared" si="106"/>
        <v>0</v>
      </c>
      <c r="AB110" s="5">
        <f t="shared" si="94"/>
        <v>5.1049430900422283</v>
      </c>
      <c r="AC110" s="32"/>
      <c r="AD110" s="5">
        <f t="shared" si="111"/>
        <v>15143.327327161673</v>
      </c>
      <c r="AE110" s="5">
        <f t="shared" si="95"/>
        <v>-151.43327327161674</v>
      </c>
      <c r="AF110" s="5">
        <f t="shared" si="95"/>
        <v>-1664.8166781928724</v>
      </c>
      <c r="AG110" s="5">
        <f t="shared" si="114"/>
        <v>-11714.162152304065</v>
      </c>
      <c r="AH110" s="5">
        <f t="shared" si="97"/>
        <v>1612.9152233931181</v>
      </c>
      <c r="AI110" s="42">
        <f t="shared" si="109"/>
        <v>0</v>
      </c>
      <c r="AJ110" s="42">
        <f t="shared" si="112"/>
        <v>1471.2181079335846</v>
      </c>
      <c r="AK110" s="42">
        <f t="shared" si="107"/>
        <v>3084.1333313267028</v>
      </c>
    </row>
    <row r="111" spans="1:39" ht="15" x14ac:dyDescent="0.2">
      <c r="A111" s="12"/>
      <c r="B111" s="70" t="s">
        <v>49</v>
      </c>
      <c r="C111" s="10">
        <f>$H$100*0.11+$B$113</f>
        <v>1963.9805294736825</v>
      </c>
      <c r="D111" s="1"/>
      <c r="E111" s="1"/>
      <c r="F111" s="1"/>
      <c r="I111" s="2">
        <f t="shared" si="98"/>
        <v>10</v>
      </c>
      <c r="J111" s="11">
        <f t="shared" si="99"/>
        <v>17864.549539638076</v>
      </c>
      <c r="K111" s="11">
        <f t="shared" si="100"/>
        <v>178.64549539638077</v>
      </c>
      <c r="L111" s="24">
        <f t="shared" si="103"/>
        <v>1963.9805294736825</v>
      </c>
      <c r="M111" s="11">
        <f t="shared" si="90"/>
        <v>602229</v>
      </c>
      <c r="N111" s="78">
        <f t="shared" si="91"/>
        <v>0</v>
      </c>
      <c r="O111" s="35">
        <f t="shared" si="92"/>
        <v>0</v>
      </c>
      <c r="P111" s="35">
        <f t="shared" si="108"/>
        <v>6.0222899999999999</v>
      </c>
      <c r="Q111">
        <f t="shared" si="93"/>
        <v>74</v>
      </c>
      <c r="R111" s="45">
        <f>1000*VLOOKUP(Q111, '[1]Mortality (Interventions) H'!$B$8:$AV$128, 13)</f>
        <v>25.089638938163937</v>
      </c>
      <c r="S111" s="46">
        <f>VLOOKUP(I111, '[1]Lapse Rates'!$A$4:$F$24, 3)</f>
        <v>1.6914747999999999E-3</v>
      </c>
      <c r="T111" s="33">
        <f t="shared" si="113"/>
        <v>0.84767473669355486</v>
      </c>
      <c r="U111" s="33">
        <f t="shared" si="104"/>
        <v>2.1267853080644473E-2</v>
      </c>
      <c r="V111" s="39">
        <f t="shared" si="101"/>
        <v>1.4338204557137833E-3</v>
      </c>
      <c r="W111" s="32">
        <f t="shared" si="105"/>
        <v>0.82497306315719665</v>
      </c>
      <c r="X111" s="32"/>
      <c r="Y111" s="5">
        <f t="shared" si="110"/>
        <v>0</v>
      </c>
      <c r="Z111" s="5">
        <f t="shared" si="102"/>
        <v>5.1049430900422283</v>
      </c>
      <c r="AA111" s="5">
        <f t="shared" si="106"/>
        <v>0</v>
      </c>
      <c r="AB111" s="5">
        <f t="shared" si="94"/>
        <v>4.9682270285209533</v>
      </c>
      <c r="AC111" s="32"/>
      <c r="AD111" s="5">
        <f t="shared" si="111"/>
        <v>14737.772155638711</v>
      </c>
      <c r="AE111" s="5">
        <f t="shared" si="95"/>
        <v>-147.37772155638712</v>
      </c>
      <c r="AF111" s="5">
        <f t="shared" si="95"/>
        <v>-1620.2310333809969</v>
      </c>
      <c r="AG111" s="5">
        <f t="shared" si="114"/>
        <v>-12808.117892903441</v>
      </c>
      <c r="AH111" s="5">
        <f>SUM(AD111:AG111)</f>
        <v>162.04550779788588</v>
      </c>
      <c r="AI111" s="42">
        <f t="shared" si="109"/>
        <v>0</v>
      </c>
      <c r="AJ111" s="42">
        <f t="shared" si="112"/>
        <v>1431.8184889006093</v>
      </c>
      <c r="AK111" s="42">
        <f t="shared" si="107"/>
        <v>1593.8639966984952</v>
      </c>
    </row>
    <row r="112" spans="1:39" ht="15" x14ac:dyDescent="0.2">
      <c r="D112" s="1"/>
      <c r="E112" s="1"/>
      <c r="F112" s="1"/>
      <c r="I112" s="2">
        <f t="shared" si="98"/>
        <v>11</v>
      </c>
      <c r="J112" s="11">
        <f t="shared" si="99"/>
        <v>17864.549539638076</v>
      </c>
      <c r="K112" s="11">
        <f t="shared" si="100"/>
        <v>178.64549539638077</v>
      </c>
      <c r="L112" s="24">
        <f t="shared" si="103"/>
        <v>1963.9805294736825</v>
      </c>
      <c r="M112" s="11">
        <f t="shared" si="90"/>
        <v>602229</v>
      </c>
      <c r="N112" s="78">
        <f t="shared" si="91"/>
        <v>0</v>
      </c>
      <c r="O112" s="35">
        <f t="shared" si="92"/>
        <v>0</v>
      </c>
      <c r="P112" s="35">
        <f t="shared" si="108"/>
        <v>6.0222899999999999</v>
      </c>
      <c r="Q112">
        <f t="shared" si="93"/>
        <v>75</v>
      </c>
      <c r="R112" s="45">
        <f>1000*VLOOKUP(Q112, '[1]Mortality (Interventions) H'!$B$8:$AV$128, 13)</f>
        <v>28.20786071049023</v>
      </c>
      <c r="S112" s="46">
        <f>VLOOKUP(I112, '[1]Lapse Rates'!$A$4:$F$24, 3)</f>
        <v>1.5867464999999999E-3</v>
      </c>
      <c r="T112" s="33">
        <f t="shared" si="113"/>
        <v>0.82497306315719665</v>
      </c>
      <c r="U112" s="33">
        <f t="shared" si="104"/>
        <v>2.3270725255444664E-2</v>
      </c>
      <c r="V112" s="39">
        <f t="shared" si="101"/>
        <v>1.3090231205589607E-3</v>
      </c>
      <c r="W112" s="32">
        <f t="shared" si="105"/>
        <v>0.80039331478119302</v>
      </c>
      <c r="X112" s="31"/>
      <c r="Y112" s="5">
        <f t="shared" si="110"/>
        <v>0</v>
      </c>
      <c r="Z112" s="5">
        <f t="shared" si="102"/>
        <v>4.9682270285209533</v>
      </c>
      <c r="AA112" s="5">
        <f t="shared" si="106"/>
        <v>0</v>
      </c>
      <c r="AB112" s="5">
        <f t="shared" si="94"/>
        <v>4.8202006556736308</v>
      </c>
      <c r="AC112" s="32"/>
      <c r="AD112" s="5">
        <f t="shared" si="111"/>
        <v>14298.666023103755</v>
      </c>
      <c r="AE112" s="5">
        <f t="shared" si="95"/>
        <v>-142.98666023103755</v>
      </c>
      <c r="AF112" s="5">
        <f t="shared" si="95"/>
        <v>-1571.9568861511634</v>
      </c>
      <c r="AG112" s="5">
        <f t="shared" si="114"/>
        <v>-14014.305599861185</v>
      </c>
      <c r="AH112" s="5">
        <f t="shared" ref="AH112:AH121" si="115">SUM(AD112:AG112)</f>
        <v>-1430.5831231396314</v>
      </c>
      <c r="AI112" s="42">
        <f t="shared" si="109"/>
        <v>0</v>
      </c>
      <c r="AJ112" s="42">
        <f t="shared" si="112"/>
        <v>1389.1595285693115</v>
      </c>
      <c r="AK112" s="42">
        <f t="shared" ref="AK112:AK121" si="116">SUM(AH112:AJ112)</f>
        <v>-41.423594570319892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98"/>
        <v>12</v>
      </c>
      <c r="J113" s="11">
        <f t="shared" si="99"/>
        <v>17864.549539638076</v>
      </c>
      <c r="K113" s="11">
        <f t="shared" si="100"/>
        <v>178.64549539638077</v>
      </c>
      <c r="L113" s="24">
        <f t="shared" si="103"/>
        <v>1963.9805294736825</v>
      </c>
      <c r="M113" s="11">
        <f t="shared" si="90"/>
        <v>602229</v>
      </c>
      <c r="N113" s="78">
        <f t="shared" si="91"/>
        <v>0</v>
      </c>
      <c r="O113" s="35">
        <f t="shared" si="92"/>
        <v>0</v>
      </c>
      <c r="P113" s="35">
        <f t="shared" si="108"/>
        <v>6.0222899999999999</v>
      </c>
      <c r="Q113">
        <f t="shared" si="93"/>
        <v>76</v>
      </c>
      <c r="R113" s="45">
        <f>1000*VLOOKUP(Q113, '[1]Mortality (Interventions) H'!$B$8:$AV$128, 13)</f>
        <v>31.792068866837429</v>
      </c>
      <c r="S113" s="46">
        <f>VLOOKUP(I113, '[1]Lapse Rates'!$A$4:$F$24, 3)</f>
        <v>1.4412507000000001E-3</v>
      </c>
      <c r="T113" s="33">
        <f t="shared" si="113"/>
        <v>0.80039331478119302</v>
      </c>
      <c r="U113" s="33">
        <f t="shared" si="104"/>
        <v>2.5446159384079976E-2</v>
      </c>
      <c r="V113" s="39">
        <f t="shared" si="101"/>
        <v>1.1535674252037148E-3</v>
      </c>
      <c r="W113" s="32">
        <f t="shared" si="105"/>
        <v>0.77379358797190934</v>
      </c>
      <c r="X113" s="31"/>
      <c r="Y113" s="5">
        <f t="shared" si="110"/>
        <v>0</v>
      </c>
      <c r="Z113" s="5">
        <f t="shared" si="102"/>
        <v>4.8202006556736308</v>
      </c>
      <c r="AA113" s="5">
        <f t="shared" si="106"/>
        <v>0</v>
      </c>
      <c r="AB113" s="5">
        <f t="shared" si="94"/>
        <v>4.6600093869073502</v>
      </c>
      <c r="AC113" s="32"/>
      <c r="AD113" s="5">
        <f t="shared" si="111"/>
        <v>13823.473885778467</v>
      </c>
      <c r="AE113" s="5">
        <f t="shared" si="95"/>
        <v>-138.23473885778469</v>
      </c>
      <c r="AF113" s="5">
        <f t="shared" si="95"/>
        <v>-1519.7155406084109</v>
      </c>
      <c r="AG113" s="5">
        <f t="shared" si="114"/>
        <v>-15324.4151197151</v>
      </c>
      <c r="AH113" s="5">
        <f t="shared" si="115"/>
        <v>-3158.8915134028302</v>
      </c>
      <c r="AI113" s="42">
        <f t="shared" si="109"/>
        <v>0</v>
      </c>
      <c r="AJ113" s="42">
        <f t="shared" si="112"/>
        <v>1342.9948219972405</v>
      </c>
      <c r="AK113" s="42">
        <f t="shared" si="116"/>
        <v>-1815.8966914055898</v>
      </c>
    </row>
    <row r="114" spans="1:37" ht="15" x14ac:dyDescent="0.2">
      <c r="A114" s="48"/>
      <c r="D114" s="1"/>
      <c r="E114" s="1"/>
      <c r="F114" s="1"/>
      <c r="I114" s="2">
        <f t="shared" si="98"/>
        <v>13</v>
      </c>
      <c r="J114" s="11">
        <f t="shared" si="99"/>
        <v>17864.549539638076</v>
      </c>
      <c r="K114" s="11">
        <f t="shared" si="100"/>
        <v>178.64549539638077</v>
      </c>
      <c r="L114" s="24">
        <f t="shared" si="103"/>
        <v>1963.9805294736825</v>
      </c>
      <c r="M114" s="11">
        <f t="shared" si="90"/>
        <v>602229</v>
      </c>
      <c r="N114" s="78">
        <f t="shared" si="91"/>
        <v>0</v>
      </c>
      <c r="O114" s="35">
        <f t="shared" si="92"/>
        <v>0</v>
      </c>
      <c r="P114" s="35">
        <f t="shared" si="108"/>
        <v>6.0222899999999999</v>
      </c>
      <c r="Q114">
        <f t="shared" si="93"/>
        <v>77</v>
      </c>
      <c r="R114" s="45">
        <f>1000*VLOOKUP(Q114, '[1]Mortality (Interventions) H'!$B$8:$AV$128, 13)</f>
        <v>35.9355509804344</v>
      </c>
      <c r="S114" s="46">
        <f>VLOOKUP(I114, '[1]Lapse Rates'!$A$4:$F$24, 3)</f>
        <v>1.3481251E-3</v>
      </c>
      <c r="T114" s="33">
        <f t="shared" si="113"/>
        <v>0.77379358797190934</v>
      </c>
      <c r="U114" s="33">
        <f t="shared" si="104"/>
        <v>2.78066989288978E-2</v>
      </c>
      <c r="V114" s="39">
        <f t="shared" si="101"/>
        <v>1.0431705581639892E-3</v>
      </c>
      <c r="W114" s="32">
        <f t="shared" si="105"/>
        <v>0.74494371848484753</v>
      </c>
      <c r="X114" s="31"/>
      <c r="Y114" s="5">
        <f t="shared" si="110"/>
        <v>0</v>
      </c>
      <c r="Z114" s="5">
        <f t="shared" si="102"/>
        <v>4.6600093869073502</v>
      </c>
      <c r="AA114" s="5">
        <f t="shared" si="106"/>
        <v>0</v>
      </c>
      <c r="AB114" s="5">
        <f t="shared" si="94"/>
        <v>4.486267106394112</v>
      </c>
      <c r="AC114" s="32"/>
      <c r="AD114" s="5">
        <f t="shared" si="111"/>
        <v>13308.083963114759</v>
      </c>
      <c r="AE114" s="5">
        <f t="shared" si="95"/>
        <v>-133.0808396311476</v>
      </c>
      <c r="AF114" s="5">
        <f t="shared" si="95"/>
        <v>-1463.0549586579648</v>
      </c>
      <c r="AG114" s="5">
        <f t="shared" si="114"/>
        <v>-16746.000489251193</v>
      </c>
      <c r="AH114" s="5">
        <f t="shared" si="115"/>
        <v>-5034.0523244255473</v>
      </c>
      <c r="AI114" s="42">
        <f t="shared" si="109"/>
        <v>0</v>
      </c>
      <c r="AJ114" s="42">
        <f t="shared" si="112"/>
        <v>1292.9249533345981</v>
      </c>
      <c r="AK114" s="42">
        <f t="shared" si="116"/>
        <v>-3741.1273710909491</v>
      </c>
    </row>
    <row r="115" spans="1:37" ht="15" x14ac:dyDescent="0.2">
      <c r="A115" s="48"/>
      <c r="D115" s="1"/>
      <c r="E115" s="1"/>
      <c r="F115" s="37"/>
      <c r="I115" s="2">
        <f t="shared" si="98"/>
        <v>14</v>
      </c>
      <c r="J115" s="11">
        <f t="shared" si="99"/>
        <v>17864.549539638076</v>
      </c>
      <c r="K115" s="11">
        <f t="shared" si="100"/>
        <v>178.64549539638077</v>
      </c>
      <c r="L115" s="24">
        <f t="shared" si="103"/>
        <v>1963.9805294736825</v>
      </c>
      <c r="M115" s="11">
        <f t="shared" si="90"/>
        <v>602229</v>
      </c>
      <c r="N115" s="78">
        <f t="shared" si="91"/>
        <v>0</v>
      </c>
      <c r="O115" s="35">
        <f t="shared" si="92"/>
        <v>0</v>
      </c>
      <c r="P115" s="35">
        <f t="shared" si="108"/>
        <v>6.0222899999999999</v>
      </c>
      <c r="Q115">
        <f t="shared" si="93"/>
        <v>78</v>
      </c>
      <c r="R115" s="45">
        <f>1000*VLOOKUP(Q115, '[1]Mortality (Interventions) H'!$B$8:$AV$128, 13)</f>
        <v>40.573467561660955</v>
      </c>
      <c r="S115" s="46">
        <f>VLOOKUP(I115, '[1]Lapse Rates'!$A$4:$F$24, 3)</f>
        <v>1.1365788999999999E-3</v>
      </c>
      <c r="T115" s="33">
        <f t="shared" si="113"/>
        <v>0.74494371848484753</v>
      </c>
      <c r="U115" s="33">
        <f t="shared" si="104"/>
        <v>3.0224949797208051E-2</v>
      </c>
      <c r="V115" s="39">
        <f t="shared" si="101"/>
        <v>8.4668731211741768E-4</v>
      </c>
      <c r="W115" s="32">
        <f t="shared" si="105"/>
        <v>0.71387208137552205</v>
      </c>
      <c r="X115" s="31"/>
      <c r="Y115" s="5">
        <f t="shared" si="110"/>
        <v>0</v>
      </c>
      <c r="Z115" s="5">
        <f t="shared" si="102"/>
        <v>4.486267106394112</v>
      </c>
      <c r="AA115" s="5">
        <f t="shared" si="106"/>
        <v>0</v>
      </c>
      <c r="AB115" s="5">
        <f t="shared" si="94"/>
        <v>4.2991446969469926</v>
      </c>
      <c r="AC115" s="32"/>
      <c r="AD115" s="5">
        <f t="shared" si="111"/>
        <v>12753.003162697558</v>
      </c>
      <c r="AE115" s="5">
        <f t="shared" si="95"/>
        <v>-127.53003162697559</v>
      </c>
      <c r="AF115" s="5">
        <f t="shared" si="95"/>
        <v>-1402.0308683563776</v>
      </c>
      <c r="AG115" s="5">
        <f t="shared" si="114"/>
        <v>-18202.341291422807</v>
      </c>
      <c r="AH115" s="5">
        <f t="shared" si="115"/>
        <v>-6978.8990287086017</v>
      </c>
      <c r="AI115" s="42">
        <f t="shared" si="109"/>
        <v>0</v>
      </c>
      <c r="AJ115" s="42">
        <f t="shared" si="112"/>
        <v>1238.9990169611615</v>
      </c>
      <c r="AK115" s="42">
        <f t="shared" si="116"/>
        <v>-5739.9000117474407</v>
      </c>
    </row>
    <row r="116" spans="1:37" ht="15" x14ac:dyDescent="0.2">
      <c r="A116" s="48"/>
      <c r="D116" s="1"/>
      <c r="E116" s="1"/>
      <c r="F116" s="1"/>
      <c r="I116" s="2">
        <f t="shared" si="98"/>
        <v>15</v>
      </c>
      <c r="J116" s="11">
        <f t="shared" si="99"/>
        <v>17864.549539638076</v>
      </c>
      <c r="K116" s="11">
        <f t="shared" si="100"/>
        <v>178.64549539638077</v>
      </c>
      <c r="L116" s="24">
        <f t="shared" si="103"/>
        <v>1963.9805294736825</v>
      </c>
      <c r="M116" s="11">
        <f t="shared" si="90"/>
        <v>602229</v>
      </c>
      <c r="N116" s="78">
        <f t="shared" si="91"/>
        <v>0</v>
      </c>
      <c r="O116" s="35">
        <f t="shared" si="92"/>
        <v>0</v>
      </c>
      <c r="P116" s="35">
        <f t="shared" si="108"/>
        <v>6.0222899999999999</v>
      </c>
      <c r="Q116">
        <f t="shared" si="93"/>
        <v>79</v>
      </c>
      <c r="R116" s="45">
        <f>1000*VLOOKUP(Q116, '[1]Mortality (Interventions) H'!$B$8:$AV$128, 13)</f>
        <v>45.740104318369241</v>
      </c>
      <c r="S116" s="46">
        <f>VLOOKUP(I116, '[1]Lapse Rates'!$A$4:$F$24, 3)</f>
        <v>1.0075606E-3</v>
      </c>
      <c r="T116" s="33">
        <f t="shared" si="113"/>
        <v>0.71387208137552205</v>
      </c>
      <c r="U116" s="33">
        <f t="shared" si="104"/>
        <v>3.2652583472087757E-2</v>
      </c>
      <c r="V116" s="39">
        <f t="shared" si="101"/>
        <v>7.1926938263396978E-4</v>
      </c>
      <c r="W116" s="32">
        <f t="shared" si="105"/>
        <v>0.68050022852080028</v>
      </c>
      <c r="X116" s="31"/>
      <c r="Y116" s="5">
        <f t="shared" si="110"/>
        <v>0</v>
      </c>
      <c r="Z116" s="5">
        <f t="shared" si="102"/>
        <v>4.2991446969469926</v>
      </c>
      <c r="AA116" s="5">
        <f t="shared" si="106"/>
        <v>0</v>
      </c>
      <c r="AB116" s="5">
        <f t="shared" si="94"/>
        <v>4.0981697212185306</v>
      </c>
      <c r="AC116" s="32"/>
      <c r="AD116" s="5">
        <f t="shared" si="111"/>
        <v>12156.830044144868</v>
      </c>
      <c r="AE116" s="5">
        <f t="shared" si="95"/>
        <v>-121.56830044144868</v>
      </c>
      <c r="AF116" s="5">
        <f t="shared" si="95"/>
        <v>-1336.4891991172433</v>
      </c>
      <c r="AG116" s="5">
        <f t="shared" si="114"/>
        <v>-19664.332691811938</v>
      </c>
      <c r="AH116" s="5">
        <f t="shared" si="115"/>
        <v>-8965.5601472257622</v>
      </c>
      <c r="AI116" s="42">
        <f t="shared" si="109"/>
        <v>0</v>
      </c>
      <c r="AJ116" s="42">
        <f t="shared" si="112"/>
        <v>1181.0809231520759</v>
      </c>
      <c r="AK116" s="42">
        <f t="shared" si="116"/>
        <v>-7784.4792240736861</v>
      </c>
    </row>
    <row r="117" spans="1:37" ht="15" x14ac:dyDescent="0.2">
      <c r="I117" s="2">
        <f t="shared" si="98"/>
        <v>16</v>
      </c>
      <c r="J117" s="11">
        <f t="shared" si="99"/>
        <v>17864.549539638076</v>
      </c>
      <c r="K117" s="11">
        <f t="shared" si="100"/>
        <v>178.64549539638077</v>
      </c>
      <c r="L117" s="24">
        <f t="shared" si="103"/>
        <v>1963.9805294736825</v>
      </c>
      <c r="M117" s="11">
        <f t="shared" si="90"/>
        <v>602229</v>
      </c>
      <c r="N117" s="78">
        <f t="shared" si="91"/>
        <v>0</v>
      </c>
      <c r="O117" s="35">
        <f t="shared" si="92"/>
        <v>0</v>
      </c>
      <c r="P117" s="35">
        <f t="shared" si="108"/>
        <v>6.0222899999999999</v>
      </c>
      <c r="Q117">
        <f t="shared" si="93"/>
        <v>80</v>
      </c>
      <c r="R117" s="45">
        <f>1000*VLOOKUP(Q117, '[1]Mortality (Interventions) H'!$B$8:$AV$128, 13)</f>
        <v>51.386202231172462</v>
      </c>
      <c r="S117" s="46">
        <f>VLOOKUP(I117, '[1]Lapse Rates'!$A$4:$F$24, 3)</f>
        <v>8.9731130000000002E-4</v>
      </c>
      <c r="T117" s="33">
        <f t="shared" si="113"/>
        <v>0.68050022852080028</v>
      </c>
      <c r="U117" s="33">
        <f t="shared" si="104"/>
        <v>3.4968322361128922E-2</v>
      </c>
      <c r="V117" s="39">
        <f t="shared" si="101"/>
        <v>6.106205447042964E-4</v>
      </c>
      <c r="W117" s="32">
        <f t="shared" si="105"/>
        <v>0.64492128561496709</v>
      </c>
      <c r="X117" s="31"/>
      <c r="Y117" s="5">
        <f t="shared" si="110"/>
        <v>0</v>
      </c>
      <c r="Z117" s="5">
        <f t="shared" si="102"/>
        <v>4.0981697212185306</v>
      </c>
      <c r="AA117" s="5">
        <f t="shared" si="106"/>
        <v>0</v>
      </c>
      <c r="AB117" s="5">
        <f t="shared" si="94"/>
        <v>3.8839030091461599</v>
      </c>
      <c r="AC117" s="32"/>
      <c r="AD117" s="5">
        <f t="shared" si="111"/>
        <v>11521.228256035656</v>
      </c>
      <c r="AE117" s="5">
        <f t="shared" si="95"/>
        <v>-115.21228256035657</v>
      </c>
      <c r="AF117" s="5">
        <f t="shared" si="95"/>
        <v>-1266.6128479909312</v>
      </c>
      <c r="AG117" s="5">
        <f t="shared" si="114"/>
        <v>-21058.937807220311</v>
      </c>
      <c r="AH117" s="5">
        <f t="shared" si="115"/>
        <v>-10919.534681735942</v>
      </c>
      <c r="AI117" s="42">
        <f t="shared" si="109"/>
        <v>0</v>
      </c>
      <c r="AJ117" s="42">
        <f t="shared" si="112"/>
        <v>1119.3321974475787</v>
      </c>
      <c r="AK117" s="42">
        <f t="shared" si="116"/>
        <v>-9800.2024842883638</v>
      </c>
    </row>
    <row r="118" spans="1:37" ht="15" x14ac:dyDescent="0.2">
      <c r="I118" s="2">
        <f t="shared" si="98"/>
        <v>17</v>
      </c>
      <c r="J118" s="11">
        <f t="shared" si="99"/>
        <v>17864.549539638076</v>
      </c>
      <c r="K118" s="11">
        <f t="shared" si="100"/>
        <v>178.64549539638077</v>
      </c>
      <c r="L118" s="24">
        <f t="shared" si="103"/>
        <v>1963.9805294736825</v>
      </c>
      <c r="M118" s="11">
        <f t="shared" si="90"/>
        <v>602229</v>
      </c>
      <c r="N118" s="78">
        <f t="shared" si="91"/>
        <v>0</v>
      </c>
      <c r="O118" s="35">
        <f t="shared" si="92"/>
        <v>0</v>
      </c>
      <c r="P118" s="35">
        <f t="shared" si="108"/>
        <v>6.0222899999999999</v>
      </c>
      <c r="Q118">
        <f t="shared" si="93"/>
        <v>81</v>
      </c>
      <c r="R118" s="45">
        <f>1000*VLOOKUP(Q118, '[1]Mortality (Interventions) H'!$B$8:$AV$128, 13)</f>
        <v>57.599590792221434</v>
      </c>
      <c r="S118" s="46">
        <f>VLOOKUP(I118, '[1]Lapse Rates'!$A$4:$F$24, 3)</f>
        <v>7.4594940000000001E-4</v>
      </c>
      <c r="T118" s="33">
        <f t="shared" si="113"/>
        <v>0.64492128561496709</v>
      </c>
      <c r="U118" s="33">
        <f t="shared" si="104"/>
        <v>3.714720214461547E-2</v>
      </c>
      <c r="V118" s="39">
        <f t="shared" si="101"/>
        <v>4.8107864605171334E-4</v>
      </c>
      <c r="W118" s="32">
        <f t="shared" si="105"/>
        <v>0.60729300482429993</v>
      </c>
      <c r="X118" s="31"/>
      <c r="Y118" s="5">
        <f t="shared" si="110"/>
        <v>0</v>
      </c>
      <c r="Z118" s="5">
        <f t="shared" si="102"/>
        <v>3.8839030091461599</v>
      </c>
      <c r="AA118" s="5">
        <f t="shared" si="106"/>
        <v>0</v>
      </c>
      <c r="AB118" s="5">
        <f t="shared" si="94"/>
        <v>3.6572945900233331</v>
      </c>
      <c r="AC118" s="32"/>
      <c r="AD118" s="5">
        <f t="shared" si="111"/>
        <v>10849.015969759372</v>
      </c>
      <c r="AE118" s="5">
        <f t="shared" si="95"/>
        <v>-108.49015969759371</v>
      </c>
      <c r="AF118" s="5">
        <f t="shared" si="95"/>
        <v>-1192.7116371604923</v>
      </c>
      <c r="AG118" s="5">
        <f t="shared" si="114"/>
        <v>-22371.122400349628</v>
      </c>
      <c r="AH118" s="5">
        <f t="shared" si="115"/>
        <v>-12823.308227448342</v>
      </c>
      <c r="AI118" s="42">
        <f t="shared" si="109"/>
        <v>0</v>
      </c>
      <c r="AJ118" s="42">
        <f t="shared" si="112"/>
        <v>1054.0265928522576</v>
      </c>
      <c r="AK118" s="42">
        <f t="shared" si="116"/>
        <v>-11769.281634596085</v>
      </c>
    </row>
    <row r="119" spans="1:37" ht="15" x14ac:dyDescent="0.2">
      <c r="I119" s="2">
        <f t="shared" si="98"/>
        <v>18</v>
      </c>
      <c r="J119" s="11">
        <f t="shared" si="99"/>
        <v>17864.549539638076</v>
      </c>
      <c r="K119" s="11">
        <f t="shared" si="100"/>
        <v>178.64549539638077</v>
      </c>
      <c r="L119" s="24">
        <f t="shared" si="103"/>
        <v>1963.9805294736825</v>
      </c>
      <c r="M119" s="11">
        <f t="shared" si="90"/>
        <v>602229</v>
      </c>
      <c r="N119" s="78">
        <f t="shared" si="91"/>
        <v>0</v>
      </c>
      <c r="O119" s="35">
        <f t="shared" si="92"/>
        <v>0</v>
      </c>
      <c r="P119" s="35">
        <f t="shared" si="108"/>
        <v>6.0222899999999999</v>
      </c>
      <c r="Q119">
        <f t="shared" si="93"/>
        <v>82</v>
      </c>
      <c r="R119" s="45">
        <f>1000*VLOOKUP(Q119, '[1]Mortality (Interventions) H'!$B$8:$AV$128, 13)</f>
        <v>64.596423527257471</v>
      </c>
      <c r="S119" s="46">
        <f>VLOOKUP(I119, '[1]Lapse Rates'!$A$4:$F$24, 3)</f>
        <v>5.9837330000000002E-4</v>
      </c>
      <c r="T119" s="33">
        <f t="shared" si="113"/>
        <v>0.60729300482429993</v>
      </c>
      <c r="U119" s="33">
        <f t="shared" si="104"/>
        <v>3.9228956144771295E-2</v>
      </c>
      <c r="V119" s="39">
        <f t="shared" si="101"/>
        <v>3.6338791936363227E-4</v>
      </c>
      <c r="W119" s="32">
        <f t="shared" si="105"/>
        <v>0.56770066076016501</v>
      </c>
      <c r="X119" s="31"/>
      <c r="Y119" s="5">
        <f t="shared" si="110"/>
        <v>0</v>
      </c>
      <c r="Z119" s="5">
        <f t="shared" si="110"/>
        <v>3.6572945900233331</v>
      </c>
      <c r="AA119" s="5">
        <f t="shared" si="106"/>
        <v>0</v>
      </c>
      <c r="AB119" s="5">
        <f t="shared" si="94"/>
        <v>3.4188580122893342</v>
      </c>
      <c r="AC119" s="32"/>
      <c r="AD119" s="5">
        <f t="shared" si="111"/>
        <v>10141.716577835237</v>
      </c>
      <c r="AE119" s="5">
        <f t="shared" si="95"/>
        <v>-101.41716577835238</v>
      </c>
      <c r="AF119" s="5">
        <f t="shared" si="95"/>
        <v>-1114.9530443023084</v>
      </c>
      <c r="AG119" s="5">
        <f t="shared" si="114"/>
        <v>-23624.815030109472</v>
      </c>
      <c r="AH119" s="5">
        <f t="shared" si="115"/>
        <v>-14699.468662354895</v>
      </c>
      <c r="AI119" s="42">
        <f t="shared" si="109"/>
        <v>0</v>
      </c>
      <c r="AJ119" s="42">
        <f t="shared" si="112"/>
        <v>985.31215292206173</v>
      </c>
      <c r="AK119" s="42">
        <f t="shared" si="116"/>
        <v>-13714.156509432833</v>
      </c>
    </row>
    <row r="120" spans="1:37" ht="15" x14ac:dyDescent="0.2">
      <c r="I120" s="2">
        <f t="shared" si="98"/>
        <v>19</v>
      </c>
      <c r="J120" s="11">
        <f t="shared" si="99"/>
        <v>17864.549539638076</v>
      </c>
      <c r="K120" s="11">
        <f t="shared" si="100"/>
        <v>178.64549539638077</v>
      </c>
      <c r="L120" s="24">
        <f t="shared" si="103"/>
        <v>1963.9805294736825</v>
      </c>
      <c r="M120" s="11">
        <f t="shared" si="90"/>
        <v>602229</v>
      </c>
      <c r="N120" s="78">
        <f t="shared" si="91"/>
        <v>0</v>
      </c>
      <c r="O120" s="35">
        <f t="shared" si="92"/>
        <v>0</v>
      </c>
      <c r="P120" s="35">
        <f t="shared" si="108"/>
        <v>6.0222899999999999</v>
      </c>
      <c r="Q120">
        <f t="shared" si="93"/>
        <v>83</v>
      </c>
      <c r="R120" s="45">
        <f>1000*VLOOKUP(Q120, '[1]Mortality (Interventions) H'!$B$8:$AV$128, 13)</f>
        <v>72.465856057754607</v>
      </c>
      <c r="S120" s="46">
        <f>VLOOKUP(I120, '[1]Lapse Rates'!$A$4:$F$24, 3)</f>
        <v>4.66450453E-2</v>
      </c>
      <c r="T120" s="33">
        <f t="shared" si="113"/>
        <v>0.56770066076016501</v>
      </c>
      <c r="U120" s="33">
        <f t="shared" si="104"/>
        <v>4.1138914366538291E-2</v>
      </c>
      <c r="V120" s="39">
        <f t="shared" si="101"/>
        <v>2.648042303799783E-2</v>
      </c>
      <c r="W120" s="32">
        <f t="shared" si="105"/>
        <v>0.50008132335562894</v>
      </c>
      <c r="X120" s="31"/>
      <c r="Y120" s="5">
        <f t="shared" si="110"/>
        <v>0</v>
      </c>
      <c r="Z120" s="5">
        <f t="shared" si="110"/>
        <v>3.4188580122893342</v>
      </c>
      <c r="AA120" s="5">
        <f t="shared" si="106"/>
        <v>0</v>
      </c>
      <c r="AB120" s="5">
        <f t="shared" si="94"/>
        <v>3.0116347528313705</v>
      </c>
      <c r="AC120" s="32"/>
      <c r="AD120" s="5">
        <f t="shared" si="111"/>
        <v>8933.7275749344008</v>
      </c>
      <c r="AE120" s="5">
        <f t="shared" si="95"/>
        <v>-89.337275749344016</v>
      </c>
      <c r="AF120" s="5">
        <f t="shared" si="95"/>
        <v>-982.14998222388795</v>
      </c>
      <c r="AG120" s="5">
        <f t="shared" si="114"/>
        <v>-24775.047260045987</v>
      </c>
      <c r="AH120" s="5">
        <f t="shared" si="115"/>
        <v>-16912.806943084819</v>
      </c>
      <c r="AI120" s="42">
        <f t="shared" si="109"/>
        <v>0</v>
      </c>
      <c r="AJ120" s="42">
        <f t="shared" si="112"/>
        <v>867.97007832105987</v>
      </c>
      <c r="AK120" s="42">
        <f t="shared" si="116"/>
        <v>-16044.83686476376</v>
      </c>
    </row>
    <row r="121" spans="1:37" ht="15" x14ac:dyDescent="0.2">
      <c r="I121" s="2">
        <f t="shared" si="98"/>
        <v>20</v>
      </c>
      <c r="J121" s="11">
        <f t="shared" si="99"/>
        <v>17864.549539638076</v>
      </c>
      <c r="K121" s="11">
        <f t="shared" si="100"/>
        <v>178.64549539638077</v>
      </c>
      <c r="L121" s="24">
        <f t="shared" si="103"/>
        <v>1963.9805294736825</v>
      </c>
      <c r="M121" s="11">
        <f t="shared" si="90"/>
        <v>602229</v>
      </c>
      <c r="N121" s="78">
        <f t="shared" si="91"/>
        <v>0</v>
      </c>
      <c r="O121" s="35">
        <f t="shared" si="92"/>
        <v>0</v>
      </c>
      <c r="P121" s="35">
        <f t="shared" si="108"/>
        <v>6.0222899999999999</v>
      </c>
      <c r="Q121">
        <f t="shared" si="93"/>
        <v>84</v>
      </c>
      <c r="R121" s="45">
        <f>1000*VLOOKUP(Q121, '[1]Mortality (Interventions) H'!$B$8:$AV$128, 13)</f>
        <v>81.349034188552878</v>
      </c>
      <c r="S121" s="46">
        <f>VLOOKUP(I121, '[1]Lapse Rates'!$A$4:$F$24, 3)</f>
        <v>0</v>
      </c>
      <c r="T121" s="33">
        <f t="shared" si="113"/>
        <v>0.50008132335562894</v>
      </c>
      <c r="U121" s="33">
        <f t="shared" si="104"/>
        <v>4.068113267071382E-2</v>
      </c>
      <c r="V121" s="39">
        <f t="shared" si="101"/>
        <v>0</v>
      </c>
      <c r="W121" s="32">
        <f t="shared" si="105"/>
        <v>0.45940019068491511</v>
      </c>
      <c r="X121" s="31"/>
      <c r="Y121" s="5">
        <f t="shared" si="110"/>
        <v>0</v>
      </c>
      <c r="Z121" s="5">
        <f t="shared" si="110"/>
        <v>3.0116347528313705</v>
      </c>
      <c r="AA121" s="5">
        <f t="shared" si="106"/>
        <v>0</v>
      </c>
      <c r="AB121" s="5">
        <f t="shared" si="94"/>
        <v>2.7666411743598576</v>
      </c>
      <c r="AC121" s="32"/>
      <c r="AD121" s="5">
        <f>$W121*J121</f>
        <v>8206.9774650098443</v>
      </c>
      <c r="AE121" s="5">
        <f t="shared" si="95"/>
        <v>-82.069774650098452</v>
      </c>
      <c r="AF121" s="5">
        <f t="shared" si="95"/>
        <v>-902.25302974167028</v>
      </c>
      <c r="AG121" s="5">
        <f t="shared" si="114"/>
        <v>-24499.357847151314</v>
      </c>
      <c r="AH121" s="5">
        <f t="shared" si="115"/>
        <v>-17276.703186533239</v>
      </c>
      <c r="AI121" s="42">
        <f t="shared" si="109"/>
        <v>0</v>
      </c>
      <c r="AJ121" s="42">
        <f t="shared" si="112"/>
        <v>797.3488857935439</v>
      </c>
      <c r="AK121" s="42">
        <f t="shared" si="116"/>
        <v>-16479.354300739695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296741.519143552</v>
      </c>
      <c r="AE124" s="21">
        <f t="shared" ref="AE124:AK124" si="117">SUM(AE101:AE121)</f>
        <v>-9758.4118047658976</v>
      </c>
      <c r="AF124" s="21">
        <f t="shared" si="117"/>
        <v>-31222.050682087323</v>
      </c>
      <c r="AG124" s="21">
        <f t="shared" si="117"/>
        <v>-291292.10169298155</v>
      </c>
      <c r="AH124" s="21">
        <f t="shared" si="117"/>
        <v>-35531.045036282827</v>
      </c>
      <c r="AI124" s="21">
        <f t="shared" si="117"/>
        <v>0</v>
      </c>
      <c r="AJ124" s="21">
        <f t="shared" si="117"/>
        <v>27111.077378163482</v>
      </c>
      <c r="AK124" s="21">
        <f t="shared" si="117"/>
        <v>-8419.9676581193471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149673.23494457771</v>
      </c>
      <c r="AE126" s="21">
        <f t="shared" ref="AE126:AK126" si="118">AE101+NPV($D$6,AE102:AE121)</f>
        <v>-8303.467996624895</v>
      </c>
      <c r="AF126" s="21">
        <f t="shared" si="118"/>
        <v>-15226.789764217512</v>
      </c>
      <c r="AG126" s="21">
        <f t="shared" si="118"/>
        <v>-99362.020097900604</v>
      </c>
      <c r="AH126" s="21">
        <f t="shared" si="118"/>
        <v>26780.957085834681</v>
      </c>
      <c r="AI126" s="21">
        <f t="shared" si="118"/>
        <v>0</v>
      </c>
      <c r="AJ126" s="21">
        <f t="shared" si="118"/>
        <v>12821.336273457089</v>
      </c>
      <c r="AK126" s="21">
        <f t="shared" si="118"/>
        <v>39602.293359291762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221241.23834236339</v>
      </c>
      <c r="AE128" s="21">
        <f t="shared" ref="AE128:AK128" si="119">AE101+NPV($D$7,AE102:AE121)</f>
        <v>-9009.6008093288165</v>
      </c>
      <c r="AF128" s="21">
        <f t="shared" si="119"/>
        <v>-22989.823991841728</v>
      </c>
      <c r="AG128" s="21">
        <f t="shared" si="119"/>
        <v>-186893.03673745392</v>
      </c>
      <c r="AH128" s="21">
        <f t="shared" si="119"/>
        <v>2348.7768037389333</v>
      </c>
      <c r="AI128" s="21">
        <f t="shared" si="119"/>
        <v>0</v>
      </c>
      <c r="AJ128" s="21">
        <f t="shared" si="119"/>
        <v>19775.347603830105</v>
      </c>
      <c r="AK128" s="21">
        <f t="shared" si="119"/>
        <v>22124.124407569063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16180.148339476475</v>
      </c>
    </row>
    <row r="132" spans="1:39" ht="15" x14ac:dyDescent="0.2">
      <c r="G132" s="58" t="s">
        <v>113</v>
      </c>
      <c r="H132" s="57"/>
      <c r="I132" s="57"/>
      <c r="J132" s="11">
        <f>H$131</f>
        <v>16180.148339476475</v>
      </c>
      <c r="K132" s="11">
        <f>J132*$C$10</f>
        <v>6472.05933579059</v>
      </c>
      <c r="L132" s="24">
        <f>$C$141</f>
        <v>2446.7719557412606</v>
      </c>
      <c r="M132" s="11">
        <f t="shared" ref="M132:M152" si="120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>O132*W132</f>
        <v>0</v>
      </c>
      <c r="AB132" s="5">
        <f>P132*W132</f>
        <v>6.0222899999999999</v>
      </c>
      <c r="AC132" s="32"/>
      <c r="AD132" s="5">
        <f>$W132*J132</f>
        <v>16180.148339476475</v>
      </c>
      <c r="AE132" s="5">
        <f>-$W132*K132</f>
        <v>-6472.05933579059</v>
      </c>
      <c r="AF132" s="5">
        <f>-$W132*L132</f>
        <v>-2446.7719557412606</v>
      </c>
      <c r="AG132" s="5"/>
      <c r="AH132" s="5">
        <f>SUM(AD132:AG132)</f>
        <v>7261.3170479446235</v>
      </c>
      <c r="AI132" s="42">
        <f>Y132-AA132</f>
        <v>0</v>
      </c>
      <c r="AJ132" s="42"/>
      <c r="AK132" s="42">
        <f>SUM(AH132:AJ132)</f>
        <v>7261.3170479446235</v>
      </c>
      <c r="AL132" s="6" t="s">
        <v>39</v>
      </c>
      <c r="AM132" s="36">
        <f>AK159</f>
        <v>20439.776962048381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21">H$131</f>
        <v>16180.148339476475</v>
      </c>
      <c r="K133" s="11"/>
      <c r="L133" s="24"/>
      <c r="M133" s="11">
        <f t="shared" si="120"/>
        <v>602229</v>
      </c>
      <c r="N133" s="78">
        <f t="shared" ref="N133:N152" si="122">N101</f>
        <v>0</v>
      </c>
      <c r="O133" s="35">
        <f t="shared" ref="O133:O152" si="123">M133*N133/1000</f>
        <v>0</v>
      </c>
      <c r="P133" s="35">
        <f>$H$14*M133/1000</f>
        <v>6.0222899999999999</v>
      </c>
      <c r="Q133">
        <f t="shared" ref="Q133:Q152" si="124">+Q5</f>
        <v>65</v>
      </c>
      <c r="R133" s="45">
        <f>1000*VLOOKUP(Q133, '[1]Mortality (Interventions) H'!$B$8:$AV$128, 16)</f>
        <v>8.7623186046968922</v>
      </c>
      <c r="S133" s="46">
        <f>AVERAGE(VLOOKUP(I132,'[1]Lapse Rates'!$A$4:$F$24,3),VLOOKUP(I133,'[1]Lapse Rates'!$A$4:$F$24,3))</f>
        <v>3.4608985999999998E-3</v>
      </c>
      <c r="T133" s="33">
        <f>W132</f>
        <v>1</v>
      </c>
      <c r="U133" s="33">
        <f>T133*R133/1000</f>
        <v>8.7623186046968914E-3</v>
      </c>
      <c r="V133" s="39">
        <f>MIN(S133*T133,T133-U133)</f>
        <v>3.4608985999999998E-3</v>
      </c>
      <c r="W133" s="32">
        <f>T133-SUM(U133:V133)</f>
        <v>0.98777678279530312</v>
      </c>
      <c r="X133" s="32"/>
      <c r="Y133" s="5">
        <f>AA132</f>
        <v>0</v>
      </c>
      <c r="Z133" s="5">
        <f>AB132</f>
        <v>6.0222899999999999</v>
      </c>
      <c r="AA133" s="5">
        <f>O133*W133</f>
        <v>0</v>
      </c>
      <c r="AB133" s="5">
        <f t="shared" ref="AB133:AB152" si="125">P133*W133</f>
        <v>5.9486782412603256</v>
      </c>
      <c r="AC133" s="32"/>
      <c r="AD133" s="5">
        <f>$W133*J133</f>
        <v>15982.374871918839</v>
      </c>
      <c r="AE133" s="5">
        <f t="shared" ref="AE133:AE152" si="126">-$W133*K133</f>
        <v>0</v>
      </c>
      <c r="AF133" s="5">
        <f>-$W133*L133</f>
        <v>0</v>
      </c>
      <c r="AG133" s="5">
        <f t="shared" ref="AG133:AG138" si="127">-U133*M133</f>
        <v>-5276.9223709880043</v>
      </c>
      <c r="AH133" s="5">
        <f t="shared" ref="AH133:AH141" si="128">SUM(AD133:AG133)</f>
        <v>10705.452500930835</v>
      </c>
      <c r="AI133" s="42">
        <f>-M133*$W132*(N133-N132)/1000</f>
        <v>0</v>
      </c>
      <c r="AJ133" s="42">
        <f>$D$6*SUM(Y133:Z133,AD133:AE133)</f>
        <v>1568.4617615842383</v>
      </c>
      <c r="AK133" s="42">
        <f>SUM(AH133:AJ133)</f>
        <v>12273.914262515073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29">I133+1</f>
        <v>2</v>
      </c>
      <c r="J134" s="11">
        <f t="shared" si="121"/>
        <v>16180.148339476475</v>
      </c>
      <c r="K134" s="11">
        <f t="shared" ref="K134:K152" si="130">J134*$C$11</f>
        <v>161.80148339476474</v>
      </c>
      <c r="L134" s="24">
        <f>$C$142</f>
        <v>1961.3675055569663</v>
      </c>
      <c r="M134" s="11">
        <f t="shared" si="120"/>
        <v>602229</v>
      </c>
      <c r="N134" s="78">
        <f t="shared" si="122"/>
        <v>0</v>
      </c>
      <c r="O134" s="35">
        <f t="shared" si="123"/>
        <v>0</v>
      </c>
      <c r="P134" s="35">
        <f>$H$14*M134/1000</f>
        <v>6.0222899999999999</v>
      </c>
      <c r="Q134">
        <f t="shared" si="124"/>
        <v>66</v>
      </c>
      <c r="R134" s="45">
        <f>1000*VLOOKUP(Q134, '[1]Mortality (Interventions) H'!$B$8:$AV$128, 16)</f>
        <v>9.6724893106932726</v>
      </c>
      <c r="S134" s="46">
        <f>VLOOKUP(I134, '[1]Lapse Rates'!$A$4:$F$24, 3)</f>
        <v>3.2267923000000001E-3</v>
      </c>
      <c r="T134" s="33">
        <f>W133</f>
        <v>0.98777678279530312</v>
      </c>
      <c r="U134" s="33">
        <f>T134*R134/1000</f>
        <v>9.5542603729385587E-3</v>
      </c>
      <c r="V134" s="39">
        <f t="shared" ref="V134:V152" si="131">MIN(S134*T134,T134-U134)</f>
        <v>3.1873505168426566E-3</v>
      </c>
      <c r="W134" s="32">
        <f>T134-SUM(U134:V134)</f>
        <v>0.97503517190552191</v>
      </c>
      <c r="X134" s="32"/>
      <c r="Y134" s="5">
        <f>AA133</f>
        <v>0</v>
      </c>
      <c r="Z134" s="5">
        <f t="shared" ref="Z134:Z152" si="132">AB133</f>
        <v>5.9486782412603256</v>
      </c>
      <c r="AA134" s="5">
        <f>O134*W134</f>
        <v>0</v>
      </c>
      <c r="AB134" s="5">
        <f t="shared" si="125"/>
        <v>5.8719445654149052</v>
      </c>
      <c r="AC134" s="32"/>
      <c r="AD134" s="5">
        <f>$W134*J134</f>
        <v>15776.213717638289</v>
      </c>
      <c r="AE134" s="5">
        <f t="shared" si="126"/>
        <v>-157.76213717638288</v>
      </c>
      <c r="AF134" s="5">
        <f>-$W134*L134</f>
        <v>-1912.4023029506413</v>
      </c>
      <c r="AG134" s="5">
        <f t="shared" si="127"/>
        <v>-5753.8526701344153</v>
      </c>
      <c r="AH134" s="5">
        <f t="shared" si="128"/>
        <v>7952.1966073768499</v>
      </c>
      <c r="AI134" s="42">
        <f>-M134*($W133*N134-$W132*N133)/1000</f>
        <v>0</v>
      </c>
      <c r="AJ134" s="42">
        <f>$D$6*SUM(Y134:Z134,AD134:AE134)</f>
        <v>1532.7536653787806</v>
      </c>
      <c r="AK134" s="42">
        <f>SUM(AH134:AJ134)</f>
        <v>9484.9502727556301</v>
      </c>
      <c r="AL134" s="48" t="s">
        <v>59</v>
      </c>
      <c r="AM134" s="54">
        <f>AK159/AD159</f>
        <v>9.9999942484922805E-2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29"/>
        <v>3</v>
      </c>
      <c r="J135" s="11">
        <f t="shared" si="121"/>
        <v>16180.148339476475</v>
      </c>
      <c r="K135" s="11">
        <f t="shared" si="130"/>
        <v>161.80148339476474</v>
      </c>
      <c r="L135" s="24">
        <f t="shared" ref="L135:L152" si="133">$C$142</f>
        <v>1961.3675055569663</v>
      </c>
      <c r="M135" s="11">
        <f t="shared" si="120"/>
        <v>602229</v>
      </c>
      <c r="N135" s="78">
        <f t="shared" si="122"/>
        <v>0</v>
      </c>
      <c r="O135" s="35">
        <f t="shared" si="123"/>
        <v>0</v>
      </c>
      <c r="P135" s="35">
        <f>$H$14*M135/1000</f>
        <v>6.0222899999999999</v>
      </c>
      <c r="Q135">
        <f t="shared" si="124"/>
        <v>67</v>
      </c>
      <c r="R135" s="45">
        <f>1000*VLOOKUP(Q135, '[1]Mortality (Interventions) H'!$B$8:$AV$128, 16)</f>
        <v>10.650644197309807</v>
      </c>
      <c r="S135" s="46">
        <f>VLOOKUP(I135, '[1]Lapse Rates'!$A$4:$F$24, 3)</f>
        <v>2.9657235000000001E-3</v>
      </c>
      <c r="T135" s="33">
        <f>W134</f>
        <v>0.97503517190552191</v>
      </c>
      <c r="U135" s="33">
        <f t="shared" ref="U135:U152" si="134">T135*R135/1000</f>
        <v>1.0384752695828517E-2</v>
      </c>
      <c r="V135" s="39">
        <f t="shared" si="131"/>
        <v>2.8916847226467461E-3</v>
      </c>
      <c r="W135" s="32">
        <f t="shared" ref="W135:W152" si="135">T135-SUM(U135:V135)</f>
        <v>0.96175873448704663</v>
      </c>
      <c r="X135" s="32"/>
      <c r="Y135" s="5">
        <f>AA134</f>
        <v>0</v>
      </c>
      <c r="Z135" s="5">
        <f t="shared" si="132"/>
        <v>5.8719445654149052</v>
      </c>
      <c r="AA135" s="5">
        <f t="shared" ref="AA135:AA152" si="136">O135*W135</f>
        <v>0</v>
      </c>
      <c r="AB135" s="5">
        <f t="shared" si="125"/>
        <v>5.791990009113996</v>
      </c>
      <c r="AC135" s="32"/>
      <c r="AD135" s="5">
        <f>$W135*J135</f>
        <v>15561.398990787584</v>
      </c>
      <c r="AE135" s="5">
        <f t="shared" si="126"/>
        <v>-155.61398990787583</v>
      </c>
      <c r="AF135" s="5">
        <f>-$W135*L135</f>
        <v>-1886.3623300084832</v>
      </c>
      <c r="AG135" s="5">
        <f t="shared" si="127"/>
        <v>-6253.9992312561117</v>
      </c>
      <c r="AH135" s="5">
        <f t="shared" si="128"/>
        <v>7265.4234396151132</v>
      </c>
      <c r="AI135" s="42">
        <f>-M135*($W134*N135-$W133*N134)/1000</f>
        <v>0</v>
      </c>
      <c r="AJ135" s="42">
        <f>$D$6*SUM(Y135:Z135,AD135:AE135)</f>
        <v>1511.8835463481666</v>
      </c>
      <c r="AK135" s="42">
        <f t="shared" ref="AK135:AK142" si="137">SUM(AH135:AJ135)</f>
        <v>8777.3069859632797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29"/>
        <v>4</v>
      </c>
      <c r="J136" s="11">
        <f t="shared" si="121"/>
        <v>16180.148339476475</v>
      </c>
      <c r="K136" s="11">
        <f t="shared" si="130"/>
        <v>161.80148339476474</v>
      </c>
      <c r="L136" s="24">
        <f t="shared" si="133"/>
        <v>1961.3675055569663</v>
      </c>
      <c r="M136" s="11">
        <f t="shared" si="120"/>
        <v>602229</v>
      </c>
      <c r="N136" s="78">
        <f t="shared" si="122"/>
        <v>0</v>
      </c>
      <c r="O136" s="35">
        <f t="shared" si="123"/>
        <v>0</v>
      </c>
      <c r="P136" s="35">
        <f t="shared" ref="P136:P152" si="138">$H$14*M136/1000</f>
        <v>6.0222899999999999</v>
      </c>
      <c r="Q136">
        <f t="shared" si="124"/>
        <v>68</v>
      </c>
      <c r="R136" s="45">
        <f>1000*VLOOKUP(Q136, '[1]Mortality (Interventions) H'!$B$8:$AV$128, 16)</f>
        <v>11.69787354433997</v>
      </c>
      <c r="S136" s="46">
        <f>VLOOKUP(I136, '[1]Lapse Rates'!$A$4:$F$24, 3)</f>
        <v>2.7812204999999998E-3</v>
      </c>
      <c r="T136" s="33">
        <f>W135</f>
        <v>0.96175873448704663</v>
      </c>
      <c r="U136" s="33">
        <f t="shared" si="134"/>
        <v>1.1250532056193911E-2</v>
      </c>
      <c r="V136" s="39">
        <f t="shared" si="131"/>
        <v>2.6748631084094307E-3</v>
      </c>
      <c r="W136" s="32">
        <f t="shared" si="135"/>
        <v>0.94783333932244329</v>
      </c>
      <c r="X136" s="32"/>
      <c r="Y136" s="5">
        <f>AA135</f>
        <v>0</v>
      </c>
      <c r="Z136" s="5">
        <f t="shared" si="132"/>
        <v>5.791990009113996</v>
      </c>
      <c r="AA136" s="5">
        <f t="shared" si="136"/>
        <v>0</v>
      </c>
      <c r="AB136" s="5">
        <f t="shared" si="125"/>
        <v>5.7081272410681567</v>
      </c>
      <c r="AC136" s="32"/>
      <c r="AD136" s="5">
        <f>$W136*J136</f>
        <v>15336.084031338472</v>
      </c>
      <c r="AE136" s="5">
        <f t="shared" si="126"/>
        <v>-153.36084031338473</v>
      </c>
      <c r="AF136" s="5">
        <f t="shared" ref="AF136:AF152" si="139">-$W136*L136</f>
        <v>-1859.0495124305903</v>
      </c>
      <c r="AG136" s="5">
        <f t="shared" si="127"/>
        <v>-6775.3966696696034</v>
      </c>
      <c r="AH136" s="5">
        <f t="shared" si="128"/>
        <v>6548.2770089248943</v>
      </c>
      <c r="AI136" s="42">
        <f t="shared" ref="AI136:AI152" si="140">-M136*($W135*N136-$W134*N135)/1000</f>
        <v>0</v>
      </c>
      <c r="AJ136" s="42">
        <f>$D$6*SUM(Y136:Z136,AD136:AE136)</f>
        <v>1489.9933392594555</v>
      </c>
      <c r="AK136" s="42">
        <f t="shared" si="137"/>
        <v>8038.27034818435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29"/>
        <v>5</v>
      </c>
      <c r="J137" s="11">
        <f t="shared" si="121"/>
        <v>16180.148339476475</v>
      </c>
      <c r="K137" s="11">
        <f t="shared" si="130"/>
        <v>161.80148339476474</v>
      </c>
      <c r="L137" s="24">
        <f t="shared" si="133"/>
        <v>1961.3675055569663</v>
      </c>
      <c r="M137" s="11">
        <f t="shared" si="120"/>
        <v>602229</v>
      </c>
      <c r="N137" s="78">
        <f t="shared" si="122"/>
        <v>0</v>
      </c>
      <c r="O137" s="35">
        <f t="shared" si="123"/>
        <v>0</v>
      </c>
      <c r="P137" s="35">
        <f t="shared" si="138"/>
        <v>6.0222899999999999</v>
      </c>
      <c r="Q137">
        <f t="shared" si="124"/>
        <v>69</v>
      </c>
      <c r="R137" s="45">
        <f>1000*VLOOKUP(Q137, '[1]Mortality (Interventions) H'!$B$8:$AV$128, 16)</f>
        <v>12.880600380494855</v>
      </c>
      <c r="S137" s="46">
        <f>VLOOKUP(I137, '[1]Lapse Rates'!$A$4:$F$24, 3)</f>
        <v>2.4845683E-3</v>
      </c>
      <c r="T137" s="33">
        <f>W136</f>
        <v>0.94783333932244329</v>
      </c>
      <c r="U137" s="33">
        <f t="shared" si="134"/>
        <v>1.2208662471122372E-2</v>
      </c>
      <c r="V137" s="39">
        <f t="shared" si="131"/>
        <v>2.3549566685636862E-3</v>
      </c>
      <c r="W137" s="32">
        <f t="shared" si="135"/>
        <v>0.93326972018275722</v>
      </c>
      <c r="X137" s="32"/>
      <c r="Y137" s="5">
        <f t="shared" ref="Y137:Y152" si="141">AA136</f>
        <v>0</v>
      </c>
      <c r="Z137" s="5">
        <f t="shared" si="132"/>
        <v>5.7081272410681567</v>
      </c>
      <c r="AA137" s="5">
        <f t="shared" si="136"/>
        <v>0</v>
      </c>
      <c r="AB137" s="5">
        <f t="shared" si="125"/>
        <v>5.6204209031594168</v>
      </c>
      <c r="AC137" s="32"/>
      <c r="AD137" s="5">
        <f t="shared" ref="AD137:AD151" si="142">$W137*J137</f>
        <v>15100.442513298713</v>
      </c>
      <c r="AE137" s="5">
        <f t="shared" si="126"/>
        <v>-151.00442513298714</v>
      </c>
      <c r="AF137" s="5">
        <f t="shared" si="139"/>
        <v>-1830.4849030867024</v>
      </c>
      <c r="AG137" s="5">
        <f t="shared" si="127"/>
        <v>-7352.4105913215553</v>
      </c>
      <c r="AH137" s="5">
        <f t="shared" si="128"/>
        <v>5766.5425937574673</v>
      </c>
      <c r="AI137" s="42">
        <f t="shared" si="140"/>
        <v>0</v>
      </c>
      <c r="AJ137" s="42">
        <f t="shared" ref="AJ137:AJ152" si="143">$D$6*SUM(Y137:Z137,AD137:AE137)</f>
        <v>1467.0998437314065</v>
      </c>
      <c r="AK137" s="42">
        <f t="shared" si="137"/>
        <v>7233.6424374888738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29"/>
        <v>6</v>
      </c>
      <c r="J138" s="11">
        <f t="shared" si="121"/>
        <v>16180.148339476475</v>
      </c>
      <c r="K138" s="11">
        <f t="shared" si="130"/>
        <v>161.80148339476474</v>
      </c>
      <c r="L138" s="24">
        <f t="shared" si="133"/>
        <v>1961.3675055569663</v>
      </c>
      <c r="M138" s="11">
        <f t="shared" si="120"/>
        <v>602229</v>
      </c>
      <c r="N138" s="78">
        <f t="shared" si="122"/>
        <v>0</v>
      </c>
      <c r="O138" s="35">
        <f t="shared" si="123"/>
        <v>0</v>
      </c>
      <c r="P138" s="35">
        <f t="shared" si="138"/>
        <v>6.0222899999999999</v>
      </c>
      <c r="Q138">
        <f t="shared" si="124"/>
        <v>70</v>
      </c>
      <c r="R138" s="45">
        <f>1000*VLOOKUP(Q138, '[1]Mortality (Interventions) H'!$B$8:$AV$128, 16)</f>
        <v>14.218591153870006</v>
      </c>
      <c r="S138" s="46">
        <f>VLOOKUP(I138, '[1]Lapse Rates'!$A$4:$F$24, 3)</f>
        <v>2.4510465999999999E-3</v>
      </c>
      <c r="T138" s="33">
        <f t="shared" ref="T138:T152" si="144">W137</f>
        <v>0.93326972018275722</v>
      </c>
      <c r="U138" s="33">
        <f t="shared" si="134"/>
        <v>1.3269780587565288E-2</v>
      </c>
      <c r="V138" s="39">
        <f t="shared" si="131"/>
        <v>2.2874875745368985E-3</v>
      </c>
      <c r="W138" s="32">
        <f t="shared" si="135"/>
        <v>0.91771245202065499</v>
      </c>
      <c r="X138" s="32"/>
      <c r="Y138" s="5">
        <f t="shared" si="141"/>
        <v>0</v>
      </c>
      <c r="Z138" s="5">
        <f t="shared" si="132"/>
        <v>5.6204209031594168</v>
      </c>
      <c r="AA138" s="5">
        <f t="shared" si="136"/>
        <v>0</v>
      </c>
      <c r="AB138" s="5">
        <f t="shared" si="125"/>
        <v>5.5267305226794701</v>
      </c>
      <c r="AC138" s="32"/>
      <c r="AD138" s="5">
        <f t="shared" si="142"/>
        <v>14848.723606678885</v>
      </c>
      <c r="AE138" s="5">
        <f t="shared" si="126"/>
        <v>-148.48723606678885</v>
      </c>
      <c r="AF138" s="5">
        <f t="shared" si="139"/>
        <v>-1799.9713828383192</v>
      </c>
      <c r="AG138" s="5">
        <f t="shared" si="127"/>
        <v>-7991.4466934688562</v>
      </c>
      <c r="AH138" s="5">
        <f t="shared" si="128"/>
        <v>4908.8182943049205</v>
      </c>
      <c r="AI138" s="42">
        <f t="shared" si="140"/>
        <v>0</v>
      </c>
      <c r="AJ138" s="42">
        <f t="shared" si="143"/>
        <v>1442.6445512476466</v>
      </c>
      <c r="AK138" s="42">
        <f t="shared" si="137"/>
        <v>6351.4628455525672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29"/>
        <v>7</v>
      </c>
      <c r="J139" s="11">
        <f t="shared" si="121"/>
        <v>16180.148339476475</v>
      </c>
      <c r="K139" s="11">
        <f t="shared" si="130"/>
        <v>161.80148339476474</v>
      </c>
      <c r="L139" s="24">
        <f t="shared" si="133"/>
        <v>1961.3675055569663</v>
      </c>
      <c r="M139" s="11">
        <f t="shared" si="120"/>
        <v>602229</v>
      </c>
      <c r="N139" s="78">
        <f t="shared" si="122"/>
        <v>0</v>
      </c>
      <c r="O139" s="35">
        <f t="shared" si="123"/>
        <v>0</v>
      </c>
      <c r="P139" s="35">
        <f t="shared" si="138"/>
        <v>6.0222899999999999</v>
      </c>
      <c r="Q139">
        <f t="shared" si="124"/>
        <v>71</v>
      </c>
      <c r="R139" s="45">
        <f>1000*VLOOKUP(Q139, '[1]Mortality (Interventions) H'!$B$8:$AV$128, 16)</f>
        <v>15.755424922363346</v>
      </c>
      <c r="S139" s="46">
        <f>VLOOKUP(I139, '[1]Lapse Rates'!$A$4:$F$24, 3)</f>
        <v>2.2232648999999998E-3</v>
      </c>
      <c r="T139" s="33">
        <f t="shared" si="144"/>
        <v>0.91771245202065499</v>
      </c>
      <c r="U139" s="33">
        <f t="shared" si="134"/>
        <v>1.4458949638129404E-2</v>
      </c>
      <c r="V139" s="39">
        <f t="shared" si="131"/>
        <v>2.0403178828704563E-3</v>
      </c>
      <c r="W139" s="32">
        <f t="shared" si="135"/>
        <v>0.90121318449965515</v>
      </c>
      <c r="X139" s="32"/>
      <c r="Y139" s="5">
        <f t="shared" si="141"/>
        <v>0</v>
      </c>
      <c r="Z139" s="5">
        <f t="shared" si="132"/>
        <v>5.5267305226794701</v>
      </c>
      <c r="AA139" s="5">
        <f t="shared" si="136"/>
        <v>0</v>
      </c>
      <c r="AB139" s="5">
        <f t="shared" si="125"/>
        <v>5.4273671488804283</v>
      </c>
      <c r="AC139" s="32"/>
      <c r="AD139" s="5">
        <f t="shared" si="142"/>
        <v>14581.763010696401</v>
      </c>
      <c r="AE139" s="5">
        <f t="shared" si="126"/>
        <v>-145.817630106964</v>
      </c>
      <c r="AF139" s="5">
        <f t="shared" si="139"/>
        <v>-1767.6102556571386</v>
      </c>
      <c r="AG139" s="5">
        <f t="shared" ref="AG139:AG152" si="145">-U139*M139</f>
        <v>-8707.5987816210327</v>
      </c>
      <c r="AH139" s="5">
        <f t="shared" si="128"/>
        <v>3960.736343311266</v>
      </c>
      <c r="AI139" s="42">
        <f t="shared" si="140"/>
        <v>0</v>
      </c>
      <c r="AJ139" s="42">
        <f t="shared" si="143"/>
        <v>1416.7084141000987</v>
      </c>
      <c r="AK139" s="42">
        <f t="shared" si="137"/>
        <v>5377.4447574113647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29"/>
        <v>8</v>
      </c>
      <c r="J140" s="11">
        <f t="shared" si="121"/>
        <v>16180.148339476475</v>
      </c>
      <c r="K140" s="11">
        <f t="shared" si="130"/>
        <v>161.80148339476474</v>
      </c>
      <c r="L140" s="24">
        <f t="shared" si="133"/>
        <v>1961.3675055569663</v>
      </c>
      <c r="M140" s="11">
        <f t="shared" si="120"/>
        <v>602229</v>
      </c>
      <c r="N140" s="78">
        <f t="shared" si="122"/>
        <v>0</v>
      </c>
      <c r="O140" s="35">
        <f t="shared" si="123"/>
        <v>0</v>
      </c>
      <c r="P140" s="35">
        <f t="shared" si="138"/>
        <v>6.0222899999999999</v>
      </c>
      <c r="Q140">
        <f t="shared" si="124"/>
        <v>72</v>
      </c>
      <c r="R140" s="45">
        <f>1000*VLOOKUP(Q140, '[1]Mortality (Interventions) H'!$B$8:$AV$128, 16)</f>
        <v>17.532613524494998</v>
      </c>
      <c r="S140" s="46">
        <f>VLOOKUP(I140, '[1]Lapse Rates'!$A$4:$F$24, 3)</f>
        <v>2.1873403E-3</v>
      </c>
      <c r="T140" s="33">
        <f t="shared" si="144"/>
        <v>0.90121318449965515</v>
      </c>
      <c r="U140" s="33">
        <f t="shared" si="134"/>
        <v>1.580062246701186E-2</v>
      </c>
      <c r="V140" s="39">
        <f t="shared" si="131"/>
        <v>1.971259917347431E-3</v>
      </c>
      <c r="W140" s="32">
        <f t="shared" si="135"/>
        <v>0.88344130211529581</v>
      </c>
      <c r="X140" s="32"/>
      <c r="Y140" s="5">
        <f t="shared" si="141"/>
        <v>0</v>
      </c>
      <c r="Z140" s="5">
        <f t="shared" si="132"/>
        <v>5.4273671488804283</v>
      </c>
      <c r="AA140" s="5">
        <f t="shared" si="136"/>
        <v>0</v>
      </c>
      <c r="AB140" s="5">
        <f t="shared" si="125"/>
        <v>5.3203397193159248</v>
      </c>
      <c r="AC140" s="32"/>
      <c r="AD140" s="5">
        <f t="shared" si="142"/>
        <v>14294.211317445737</v>
      </c>
      <c r="AE140" s="5">
        <f t="shared" si="126"/>
        <v>-142.94211317445738</v>
      </c>
      <c r="AF140" s="5">
        <f t="shared" si="139"/>
        <v>-1732.753063035876</v>
      </c>
      <c r="AG140" s="5">
        <f t="shared" si="145"/>
        <v>-9515.5930676860862</v>
      </c>
      <c r="AH140" s="5">
        <f t="shared" si="128"/>
        <v>2902.9230735493184</v>
      </c>
      <c r="AI140" s="42">
        <f t="shared" si="140"/>
        <v>0</v>
      </c>
      <c r="AJ140" s="42">
        <f t="shared" si="143"/>
        <v>1388.771933656318</v>
      </c>
      <c r="AK140" s="42">
        <f t="shared" si="137"/>
        <v>4291.6950072056361</v>
      </c>
    </row>
    <row r="141" spans="1:39" ht="15" x14ac:dyDescent="0.2">
      <c r="A141" s="12"/>
      <c r="B141" s="13">
        <v>1</v>
      </c>
      <c r="C141" s="10">
        <f>$H$131*0.14+$B$144</f>
        <v>2446.7719557412606</v>
      </c>
      <c r="D141" s="1"/>
      <c r="E141" s="81" t="s">
        <v>51</v>
      </c>
      <c r="F141" s="13"/>
      <c r="G141" s="8"/>
      <c r="I141" s="2">
        <f t="shared" si="129"/>
        <v>9</v>
      </c>
      <c r="J141" s="11">
        <f t="shared" si="121"/>
        <v>16180.148339476475</v>
      </c>
      <c r="K141" s="11">
        <f t="shared" si="130"/>
        <v>161.80148339476474</v>
      </c>
      <c r="L141" s="24">
        <f t="shared" si="133"/>
        <v>1961.3675055569663</v>
      </c>
      <c r="M141" s="11">
        <f t="shared" si="120"/>
        <v>602229</v>
      </c>
      <c r="N141" s="78">
        <f t="shared" si="122"/>
        <v>0</v>
      </c>
      <c r="O141" s="35">
        <f t="shared" si="123"/>
        <v>0</v>
      </c>
      <c r="P141" s="35">
        <f t="shared" si="138"/>
        <v>6.0222899999999999</v>
      </c>
      <c r="Q141">
        <f t="shared" si="124"/>
        <v>73</v>
      </c>
      <c r="R141" s="45">
        <f>1000*VLOOKUP(Q141, '[1]Mortality (Interventions) H'!$B$8:$AV$128, 16)</f>
        <v>19.589048532591974</v>
      </c>
      <c r="S141" s="46">
        <f>VLOOKUP(I141, '[1]Lapse Rates'!$A$4:$F$24, 3)</f>
        <v>1.9768835000000002E-3</v>
      </c>
      <c r="T141" s="33">
        <f t="shared" si="144"/>
        <v>0.88344130211529581</v>
      </c>
      <c r="U141" s="33">
        <f t="shared" si="134"/>
        <v>1.7305774542832778E-2</v>
      </c>
      <c r="V141" s="39">
        <f t="shared" si="131"/>
        <v>1.7464605333702436E-3</v>
      </c>
      <c r="W141" s="32">
        <f t="shared" si="135"/>
        <v>0.8643890670390928</v>
      </c>
      <c r="X141" s="32"/>
      <c r="Y141" s="5">
        <f t="shared" si="141"/>
        <v>0</v>
      </c>
      <c r="Z141" s="5">
        <f t="shared" si="132"/>
        <v>5.3203397193159248</v>
      </c>
      <c r="AA141" s="5">
        <f t="shared" si="136"/>
        <v>0</v>
      </c>
      <c r="AB141" s="5">
        <f t="shared" si="125"/>
        <v>5.2056016345388585</v>
      </c>
      <c r="AC141" s="32"/>
      <c r="AD141" s="5">
        <f t="shared" si="142"/>
        <v>13985.943327714196</v>
      </c>
      <c r="AE141" s="5">
        <f t="shared" si="126"/>
        <v>-139.85943327714196</v>
      </c>
      <c r="AF141" s="5">
        <f t="shared" si="139"/>
        <v>-1695.3846282491788</v>
      </c>
      <c r="AG141" s="5">
        <f t="shared" si="145"/>
        <v>-10422.039297155641</v>
      </c>
      <c r="AH141" s="5">
        <f t="shared" si="128"/>
        <v>1728.6599690322328</v>
      </c>
      <c r="AI141" s="42">
        <f t="shared" si="140"/>
        <v>0</v>
      </c>
      <c r="AJ141" s="42">
        <f t="shared" si="143"/>
        <v>1358.82275537074</v>
      </c>
      <c r="AK141" s="42">
        <f t="shared" si="137"/>
        <v>3087.482724402973</v>
      </c>
    </row>
    <row r="142" spans="1:39" ht="15" x14ac:dyDescent="0.2">
      <c r="A142" s="12"/>
      <c r="B142" s="70" t="s">
        <v>49</v>
      </c>
      <c r="C142" s="10">
        <f>$H$131*0.11+$B$144</f>
        <v>1961.3675055569663</v>
      </c>
      <c r="D142" s="1"/>
      <c r="E142" s="1"/>
      <c r="F142" s="1"/>
      <c r="I142" s="2">
        <f t="shared" si="129"/>
        <v>10</v>
      </c>
      <c r="J142" s="11">
        <f t="shared" si="121"/>
        <v>16180.148339476475</v>
      </c>
      <c r="K142" s="11">
        <f t="shared" si="130"/>
        <v>161.80148339476474</v>
      </c>
      <c r="L142" s="24">
        <f t="shared" si="133"/>
        <v>1961.3675055569663</v>
      </c>
      <c r="M142" s="11">
        <f t="shared" si="120"/>
        <v>602229</v>
      </c>
      <c r="N142" s="78">
        <f t="shared" si="122"/>
        <v>0</v>
      </c>
      <c r="O142" s="35">
        <f t="shared" si="123"/>
        <v>0</v>
      </c>
      <c r="P142" s="35">
        <f t="shared" si="138"/>
        <v>6.0222899999999999</v>
      </c>
      <c r="Q142">
        <f t="shared" si="124"/>
        <v>74</v>
      </c>
      <c r="R142" s="45">
        <f>1000*VLOOKUP(Q142, '[1]Mortality (Interventions) H'!$B$8:$AV$128, 16)</f>
        <v>22.04311590165014</v>
      </c>
      <c r="S142" s="46">
        <f>VLOOKUP(I142, '[1]Lapse Rates'!$A$4:$F$24, 3)</f>
        <v>1.6914747999999999E-3</v>
      </c>
      <c r="T142" s="33">
        <f t="shared" si="144"/>
        <v>0.8643890670390928</v>
      </c>
      <c r="U142" s="33">
        <f t="shared" si="134"/>
        <v>1.9053828388861955E-2</v>
      </c>
      <c r="V142" s="39">
        <f t="shared" si="131"/>
        <v>1.462092324292136E-3</v>
      </c>
      <c r="W142" s="32">
        <f t="shared" si="135"/>
        <v>0.84387314632593868</v>
      </c>
      <c r="X142" s="32"/>
      <c r="Y142" s="5">
        <f t="shared" si="141"/>
        <v>0</v>
      </c>
      <c r="Z142" s="5">
        <f t="shared" si="132"/>
        <v>5.2056016345388585</v>
      </c>
      <c r="AA142" s="5">
        <f t="shared" si="136"/>
        <v>0</v>
      </c>
      <c r="AB142" s="5">
        <f t="shared" si="125"/>
        <v>5.0820488103872368</v>
      </c>
      <c r="AC142" s="32"/>
      <c r="AD142" s="5">
        <f t="shared" si="142"/>
        <v>13653.992687254426</v>
      </c>
      <c r="AE142" s="5">
        <f t="shared" si="126"/>
        <v>-136.53992687254424</v>
      </c>
      <c r="AF142" s="5">
        <f t="shared" si="139"/>
        <v>-1655.1453680158152</v>
      </c>
      <c r="AG142" s="5">
        <f t="shared" si="145"/>
        <v>-11474.768016795946</v>
      </c>
      <c r="AH142" s="5">
        <f>SUM(AD142:AG142)</f>
        <v>387.53937557011886</v>
      </c>
      <c r="AI142" s="42">
        <f t="shared" si="140"/>
        <v>0</v>
      </c>
      <c r="AJ142" s="42">
        <f t="shared" si="143"/>
        <v>1326.572785313811</v>
      </c>
      <c r="AK142" s="42">
        <f t="shared" si="137"/>
        <v>1714.1121608839298</v>
      </c>
    </row>
    <row r="143" spans="1:39" ht="15" x14ac:dyDescent="0.2">
      <c r="D143" s="1"/>
      <c r="E143" s="1"/>
      <c r="F143" s="1"/>
      <c r="I143" s="2">
        <f t="shared" si="129"/>
        <v>11</v>
      </c>
      <c r="J143" s="11">
        <f t="shared" si="121"/>
        <v>16180.148339476475</v>
      </c>
      <c r="K143" s="11">
        <f t="shared" si="130"/>
        <v>161.80148339476474</v>
      </c>
      <c r="L143" s="24">
        <f t="shared" si="133"/>
        <v>1961.3675055569663</v>
      </c>
      <c r="M143" s="11">
        <f t="shared" si="120"/>
        <v>602229</v>
      </c>
      <c r="N143" s="78">
        <f t="shared" si="122"/>
        <v>0</v>
      </c>
      <c r="O143" s="35">
        <f t="shared" si="123"/>
        <v>0</v>
      </c>
      <c r="P143" s="35">
        <f t="shared" si="138"/>
        <v>6.0222899999999999</v>
      </c>
      <c r="Q143">
        <f t="shared" si="124"/>
        <v>75</v>
      </c>
      <c r="R143" s="45">
        <f>1000*VLOOKUP(Q143, '[1]Mortality (Interventions) H'!$B$8:$AV$128, 16)</f>
        <v>24.883683166507559</v>
      </c>
      <c r="S143" s="46">
        <f>VLOOKUP(I143, '[1]Lapse Rates'!$A$4:$F$24, 3)</f>
        <v>1.5867464999999999E-3</v>
      </c>
      <c r="T143" s="33">
        <f t="shared" si="144"/>
        <v>0.84387314632593868</v>
      </c>
      <c r="U143" s="33">
        <f t="shared" si="134"/>
        <v>2.0998672005898531E-2</v>
      </c>
      <c r="V143" s="39">
        <f t="shared" si="131"/>
        <v>1.339012761376671E-3</v>
      </c>
      <c r="W143" s="32">
        <f t="shared" si="135"/>
        <v>0.82153546155866353</v>
      </c>
      <c r="X143" s="31"/>
      <c r="Y143" s="5">
        <f t="shared" si="141"/>
        <v>0</v>
      </c>
      <c r="Z143" s="5">
        <f t="shared" si="132"/>
        <v>5.0820488103872368</v>
      </c>
      <c r="AA143" s="5">
        <f t="shared" si="136"/>
        <v>0</v>
      </c>
      <c r="AB143" s="5">
        <f t="shared" si="125"/>
        <v>4.947524794790124</v>
      </c>
      <c r="AC143" s="32"/>
      <c r="AD143" s="5">
        <f t="shared" si="142"/>
        <v>13292.565634159449</v>
      </c>
      <c r="AE143" s="5">
        <f t="shared" si="126"/>
        <v>-132.92565634159448</v>
      </c>
      <c r="AF143" s="5">
        <f t="shared" si="139"/>
        <v>-1611.3329589639068</v>
      </c>
      <c r="AG143" s="5">
        <f t="shared" si="145"/>
        <v>-12646.009243440267</v>
      </c>
      <c r="AH143" s="5">
        <f t="shared" ref="AH143:AH152" si="146">SUM(AD143:AG143)</f>
        <v>-1097.7022245863191</v>
      </c>
      <c r="AI143" s="42">
        <f t="shared" si="140"/>
        <v>0</v>
      </c>
      <c r="AJ143" s="42">
        <f t="shared" si="143"/>
        <v>1291.4592308122305</v>
      </c>
      <c r="AK143" s="42">
        <f t="shared" ref="AK143:AK152" si="147">SUM(AH143:AJ143)</f>
        <v>193.75700622591148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29"/>
        <v>12</v>
      </c>
      <c r="J144" s="11">
        <f t="shared" si="121"/>
        <v>16180.148339476475</v>
      </c>
      <c r="K144" s="11">
        <f t="shared" si="130"/>
        <v>161.80148339476474</v>
      </c>
      <c r="L144" s="24">
        <f t="shared" si="133"/>
        <v>1961.3675055569663</v>
      </c>
      <c r="M144" s="11">
        <f t="shared" si="120"/>
        <v>602229</v>
      </c>
      <c r="N144" s="78">
        <f t="shared" si="122"/>
        <v>0</v>
      </c>
      <c r="O144" s="35">
        <f t="shared" si="123"/>
        <v>0</v>
      </c>
      <c r="P144" s="35">
        <f t="shared" si="138"/>
        <v>6.0222899999999999</v>
      </c>
      <c r="Q144">
        <f t="shared" si="124"/>
        <v>76</v>
      </c>
      <c r="R144" s="45">
        <f>1000*VLOOKUP(Q144, '[1]Mortality (Interventions) H'!$B$8:$AV$128, 16)</f>
        <v>28.15931534851865</v>
      </c>
      <c r="S144" s="46">
        <f>VLOOKUP(I144, '[1]Lapse Rates'!$A$4:$F$24, 3)</f>
        <v>1.4412507000000001E-3</v>
      </c>
      <c r="T144" s="33">
        <f t="shared" si="144"/>
        <v>0.82153546155866353</v>
      </c>
      <c r="U144" s="33">
        <f t="shared" si="134"/>
        <v>2.3133876132021228E-2</v>
      </c>
      <c r="V144" s="39">
        <f t="shared" si="131"/>
        <v>1.1840385590462469E-3</v>
      </c>
      <c r="W144" s="32">
        <f t="shared" si="135"/>
        <v>0.79721754686759605</v>
      </c>
      <c r="X144" s="31"/>
      <c r="Y144" s="5">
        <f t="shared" si="141"/>
        <v>0</v>
      </c>
      <c r="Z144" s="5">
        <f t="shared" si="132"/>
        <v>4.947524794790124</v>
      </c>
      <c r="AA144" s="5">
        <f t="shared" si="136"/>
        <v>0</v>
      </c>
      <c r="AB144" s="5">
        <f t="shared" si="125"/>
        <v>4.8010752603252547</v>
      </c>
      <c r="AC144" s="32"/>
      <c r="AD144" s="5">
        <f t="shared" si="142"/>
        <v>12899.098167151244</v>
      </c>
      <c r="AE144" s="5">
        <f t="shared" si="126"/>
        <v>-128.99098167151243</v>
      </c>
      <c r="AF144" s="5">
        <f t="shared" si="139"/>
        <v>-1563.6365912859408</v>
      </c>
      <c r="AG144" s="5">
        <f t="shared" si="145"/>
        <v>-13931.891089111012</v>
      </c>
      <c r="AH144" s="5">
        <f t="shared" si="146"/>
        <v>-2725.4204949172199</v>
      </c>
      <c r="AI144" s="42">
        <f t="shared" si="140"/>
        <v>0</v>
      </c>
      <c r="AJ144" s="42">
        <f t="shared" si="143"/>
        <v>1253.2328670779307</v>
      </c>
      <c r="AK144" s="42">
        <f t="shared" si="147"/>
        <v>-1472.1876278392892</v>
      </c>
    </row>
    <row r="145" spans="1:37" ht="15" x14ac:dyDescent="0.2">
      <c r="A145" s="48"/>
      <c r="D145" s="1"/>
      <c r="E145" s="1"/>
      <c r="F145" s="1"/>
      <c r="I145" s="2">
        <f t="shared" si="129"/>
        <v>13</v>
      </c>
      <c r="J145" s="11">
        <f t="shared" si="121"/>
        <v>16180.148339476475</v>
      </c>
      <c r="K145" s="11">
        <f t="shared" si="130"/>
        <v>161.80148339476474</v>
      </c>
      <c r="L145" s="24">
        <f t="shared" si="133"/>
        <v>1961.3675055569663</v>
      </c>
      <c r="M145" s="11">
        <f t="shared" si="120"/>
        <v>602229</v>
      </c>
      <c r="N145" s="78">
        <f t="shared" si="122"/>
        <v>0</v>
      </c>
      <c r="O145" s="35">
        <f t="shared" si="123"/>
        <v>0</v>
      </c>
      <c r="P145" s="35">
        <f t="shared" si="138"/>
        <v>6.0222899999999999</v>
      </c>
      <c r="Q145">
        <f t="shared" si="124"/>
        <v>77</v>
      </c>
      <c r="R145" s="45">
        <f>1000*VLOOKUP(Q145, '[1]Mortality (Interventions) H'!$B$8:$AV$128, 16)</f>
        <v>31.957978719952955</v>
      </c>
      <c r="S145" s="46">
        <f>VLOOKUP(I145, '[1]Lapse Rates'!$A$4:$F$24, 3)</f>
        <v>1.3481251E-3</v>
      </c>
      <c r="T145" s="33">
        <f t="shared" si="144"/>
        <v>0.79721754686759605</v>
      </c>
      <c r="U145" s="33">
        <f t="shared" si="134"/>
        <v>2.5477461397967735E-2</v>
      </c>
      <c r="V145" s="39">
        <f t="shared" si="131"/>
        <v>1.0747489850926326E-3</v>
      </c>
      <c r="W145" s="32">
        <f t="shared" si="135"/>
        <v>0.77066533648453572</v>
      </c>
      <c r="X145" s="31"/>
      <c r="Y145" s="5">
        <f t="shared" si="141"/>
        <v>0</v>
      </c>
      <c r="Z145" s="5">
        <f t="shared" si="132"/>
        <v>4.8010752603252547</v>
      </c>
      <c r="AA145" s="5">
        <f t="shared" si="136"/>
        <v>0</v>
      </c>
      <c r="AB145" s="5">
        <f t="shared" si="125"/>
        <v>4.6411701492574542</v>
      </c>
      <c r="AC145" s="32"/>
      <c r="AD145" s="5">
        <f t="shared" si="142"/>
        <v>12469.479464412339</v>
      </c>
      <c r="AE145" s="5">
        <f t="shared" si="126"/>
        <v>-124.69479464412339</v>
      </c>
      <c r="AF145" s="5">
        <f t="shared" si="139"/>
        <v>-1511.557948639894</v>
      </c>
      <c r="AG145" s="5">
        <f t="shared" si="145"/>
        <v>-15343.266100236711</v>
      </c>
      <c r="AH145" s="5">
        <f t="shared" si="146"/>
        <v>-4510.0393791083898</v>
      </c>
      <c r="AI145" s="42">
        <f t="shared" si="140"/>
        <v>0</v>
      </c>
      <c r="AJ145" s="42">
        <f t="shared" si="143"/>
        <v>1211.4943615873001</v>
      </c>
      <c r="AK145" s="42">
        <f t="shared" si="147"/>
        <v>-3298.5450175210899</v>
      </c>
    </row>
    <row r="146" spans="1:37" ht="15" x14ac:dyDescent="0.2">
      <c r="A146" s="48"/>
      <c r="D146" s="1"/>
      <c r="E146" s="1"/>
      <c r="F146" s="37"/>
      <c r="I146" s="2">
        <f t="shared" si="129"/>
        <v>14</v>
      </c>
      <c r="J146" s="11">
        <f t="shared" si="121"/>
        <v>16180.148339476475</v>
      </c>
      <c r="K146" s="11">
        <f t="shared" si="130"/>
        <v>161.80148339476474</v>
      </c>
      <c r="L146" s="24">
        <f t="shared" si="133"/>
        <v>1961.3675055569663</v>
      </c>
      <c r="M146" s="11">
        <f t="shared" si="120"/>
        <v>602229</v>
      </c>
      <c r="N146" s="78">
        <f t="shared" si="122"/>
        <v>0</v>
      </c>
      <c r="O146" s="35">
        <f t="shared" si="123"/>
        <v>0</v>
      </c>
      <c r="P146" s="35">
        <f t="shared" si="138"/>
        <v>6.0222899999999999</v>
      </c>
      <c r="Q146">
        <f t="shared" si="124"/>
        <v>78</v>
      </c>
      <c r="R146" s="45">
        <f>1000*VLOOKUP(Q146, '[1]Mortality (Interventions) H'!$B$8:$AV$128, 16)</f>
        <v>36.227784716463624</v>
      </c>
      <c r="S146" s="46">
        <f>VLOOKUP(I146, '[1]Lapse Rates'!$A$4:$F$24, 3)</f>
        <v>1.1365788999999999E-3</v>
      </c>
      <c r="T146" s="33">
        <f t="shared" si="144"/>
        <v>0.77066533648453572</v>
      </c>
      <c r="U146" s="33">
        <f t="shared" si="134"/>
        <v>2.791949789860276E-2</v>
      </c>
      <c r="V146" s="39">
        <f t="shared" si="131"/>
        <v>8.7592196040972342E-4</v>
      </c>
      <c r="W146" s="32">
        <f t="shared" si="135"/>
        <v>0.74186991662552326</v>
      </c>
      <c r="X146" s="31"/>
      <c r="Y146" s="5">
        <f t="shared" si="141"/>
        <v>0</v>
      </c>
      <c r="Z146" s="5">
        <f t="shared" si="132"/>
        <v>4.6411701492574542</v>
      </c>
      <c r="AA146" s="5">
        <f t="shared" si="136"/>
        <v>0</v>
      </c>
      <c r="AB146" s="5">
        <f t="shared" si="125"/>
        <v>4.4677557801947225</v>
      </c>
      <c r="AC146" s="32"/>
      <c r="AD146" s="5">
        <f t="shared" si="142"/>
        <v>12003.565299596012</v>
      </c>
      <c r="AE146" s="5">
        <f t="shared" si="126"/>
        <v>-120.03565299596011</v>
      </c>
      <c r="AF146" s="5">
        <f t="shared" si="139"/>
        <v>-1455.0795478195571</v>
      </c>
      <c r="AG146" s="5">
        <f t="shared" si="145"/>
        <v>-16813.931299977641</v>
      </c>
      <c r="AH146" s="5">
        <f t="shared" si="146"/>
        <v>-6385.481201197148</v>
      </c>
      <c r="AI146" s="42">
        <f t="shared" si="140"/>
        <v>0</v>
      </c>
      <c r="AJ146" s="42">
        <f t="shared" si="143"/>
        <v>1166.2295571231073</v>
      </c>
      <c r="AK146" s="42">
        <f t="shared" si="147"/>
        <v>-5219.251644074041</v>
      </c>
    </row>
    <row r="147" spans="1:37" ht="15" x14ac:dyDescent="0.2">
      <c r="A147" s="48"/>
      <c r="D147" s="1"/>
      <c r="E147" s="1"/>
      <c r="F147" s="1"/>
      <c r="I147" s="2">
        <f t="shared" si="129"/>
        <v>15</v>
      </c>
      <c r="J147" s="11">
        <f t="shared" si="121"/>
        <v>16180.148339476475</v>
      </c>
      <c r="K147" s="11">
        <f t="shared" si="130"/>
        <v>161.80148339476474</v>
      </c>
      <c r="L147" s="24">
        <f t="shared" si="133"/>
        <v>1961.3675055569663</v>
      </c>
      <c r="M147" s="11">
        <f t="shared" si="120"/>
        <v>602229</v>
      </c>
      <c r="N147" s="78">
        <f t="shared" si="122"/>
        <v>0</v>
      </c>
      <c r="O147" s="35">
        <f t="shared" si="123"/>
        <v>0</v>
      </c>
      <c r="P147" s="35">
        <f t="shared" si="138"/>
        <v>6.0222899999999999</v>
      </c>
      <c r="Q147">
        <f t="shared" si="124"/>
        <v>79</v>
      </c>
      <c r="R147" s="45">
        <f>1000*VLOOKUP(Q147, '[1]Mortality (Interventions) H'!$B$8:$AV$128, 16)</f>
        <v>41.004779422176817</v>
      </c>
      <c r="S147" s="46">
        <f>VLOOKUP(I147, '[1]Lapse Rates'!$A$4:$F$24, 3)</f>
        <v>1.0075606E-3</v>
      </c>
      <c r="T147" s="33">
        <f t="shared" si="144"/>
        <v>0.74186991662552326</v>
      </c>
      <c r="U147" s="33">
        <f t="shared" si="134"/>
        <v>3.0420212291178288E-2</v>
      </c>
      <c r="V147" s="39">
        <f t="shared" si="131"/>
        <v>7.4747889831716218E-4</v>
      </c>
      <c r="W147" s="32">
        <f t="shared" si="135"/>
        <v>0.71070222543602779</v>
      </c>
      <c r="X147" s="31"/>
      <c r="Y147" s="5">
        <f t="shared" si="141"/>
        <v>0</v>
      </c>
      <c r="Z147" s="5">
        <f t="shared" si="132"/>
        <v>4.4677557801947225</v>
      </c>
      <c r="AA147" s="5">
        <f t="shared" si="136"/>
        <v>0</v>
      </c>
      <c r="AB147" s="5">
        <f t="shared" si="125"/>
        <v>4.2800549052211361</v>
      </c>
      <c r="AC147" s="32"/>
      <c r="AD147" s="5">
        <f t="shared" si="142"/>
        <v>11499.267432750979</v>
      </c>
      <c r="AE147" s="5">
        <f t="shared" si="126"/>
        <v>-114.9926743275098</v>
      </c>
      <c r="AF147" s="5">
        <f t="shared" si="139"/>
        <v>-1393.9482510972466</v>
      </c>
      <c r="AG147" s="5">
        <f t="shared" si="145"/>
        <v>-18319.934027904008</v>
      </c>
      <c r="AH147" s="5">
        <f t="shared" si="146"/>
        <v>-8329.6075205777852</v>
      </c>
      <c r="AI147" s="42">
        <f t="shared" si="140"/>
        <v>0</v>
      </c>
      <c r="AJ147" s="42">
        <f t="shared" si="143"/>
        <v>1117.2356406433796</v>
      </c>
      <c r="AK147" s="42">
        <f t="shared" si="147"/>
        <v>-7212.371879934406</v>
      </c>
    </row>
    <row r="148" spans="1:37" ht="15" x14ac:dyDescent="0.2">
      <c r="I148" s="2">
        <f t="shared" si="129"/>
        <v>16</v>
      </c>
      <c r="J148" s="11">
        <f t="shared" si="121"/>
        <v>16180.148339476475</v>
      </c>
      <c r="K148" s="11">
        <f t="shared" si="130"/>
        <v>161.80148339476474</v>
      </c>
      <c r="L148" s="24">
        <f t="shared" si="133"/>
        <v>1961.3675055569663</v>
      </c>
      <c r="M148" s="11">
        <f t="shared" si="120"/>
        <v>602229</v>
      </c>
      <c r="N148" s="78">
        <f t="shared" si="122"/>
        <v>0</v>
      </c>
      <c r="O148" s="35">
        <f t="shared" si="123"/>
        <v>0</v>
      </c>
      <c r="P148" s="35">
        <f t="shared" si="138"/>
        <v>6.0222899999999999</v>
      </c>
      <c r="Q148">
        <f t="shared" si="124"/>
        <v>80</v>
      </c>
      <c r="R148" s="45">
        <f>1000*VLOOKUP(Q148, '[1]Mortality (Interventions) H'!$B$8:$AV$128, 16)</f>
        <v>46.250305177224817</v>
      </c>
      <c r="S148" s="46">
        <f>VLOOKUP(I148, '[1]Lapse Rates'!$A$4:$F$24, 3)</f>
        <v>8.9731130000000002E-4</v>
      </c>
      <c r="T148" s="33">
        <f t="shared" si="144"/>
        <v>0.71070222543602779</v>
      </c>
      <c r="U148" s="33">
        <f t="shared" si="134"/>
        <v>3.2870194816549118E-2</v>
      </c>
      <c r="V148" s="39">
        <f t="shared" si="131"/>
        <v>6.3772113781889513E-4</v>
      </c>
      <c r="W148" s="32">
        <f t="shared" si="135"/>
        <v>0.67719430948165982</v>
      </c>
      <c r="X148" s="31"/>
      <c r="Y148" s="5">
        <f t="shared" si="141"/>
        <v>0</v>
      </c>
      <c r="Z148" s="5">
        <f t="shared" si="132"/>
        <v>4.2800549052211361</v>
      </c>
      <c r="AA148" s="5">
        <f t="shared" si="136"/>
        <v>0</v>
      </c>
      <c r="AB148" s="5">
        <f t="shared" si="125"/>
        <v>4.0782605180483049</v>
      </c>
      <c r="AC148" s="32"/>
      <c r="AD148" s="5">
        <f t="shared" si="142"/>
        <v>10957.104382062596</v>
      </c>
      <c r="AE148" s="5">
        <f t="shared" si="126"/>
        <v>-109.57104382062596</v>
      </c>
      <c r="AF148" s="5">
        <f t="shared" si="139"/>
        <v>-1328.2269135654153</v>
      </c>
      <c r="AG148" s="5">
        <f t="shared" si="145"/>
        <v>-19795.384554175558</v>
      </c>
      <c r="AH148" s="5">
        <f t="shared" si="146"/>
        <v>-10276.078129499003</v>
      </c>
      <c r="AI148" s="42">
        <f t="shared" si="140"/>
        <v>0</v>
      </c>
      <c r="AJ148" s="42">
        <f t="shared" si="143"/>
        <v>1064.5628938677396</v>
      </c>
      <c r="AK148" s="42">
        <f t="shared" si="147"/>
        <v>-9211.5152356312628</v>
      </c>
    </row>
    <row r="149" spans="1:37" ht="15" x14ac:dyDescent="0.2">
      <c r="I149" s="2">
        <f t="shared" si="129"/>
        <v>17</v>
      </c>
      <c r="J149" s="11">
        <f t="shared" si="121"/>
        <v>16180.148339476475</v>
      </c>
      <c r="K149" s="11">
        <f t="shared" si="130"/>
        <v>161.80148339476474</v>
      </c>
      <c r="L149" s="24">
        <f t="shared" si="133"/>
        <v>1961.3675055569663</v>
      </c>
      <c r="M149" s="11">
        <f t="shared" si="120"/>
        <v>602229</v>
      </c>
      <c r="N149" s="78">
        <f t="shared" si="122"/>
        <v>0</v>
      </c>
      <c r="O149" s="35">
        <f t="shared" si="123"/>
        <v>0</v>
      </c>
      <c r="P149" s="35">
        <f t="shared" si="138"/>
        <v>6.0222899999999999</v>
      </c>
      <c r="Q149">
        <f t="shared" si="124"/>
        <v>81</v>
      </c>
      <c r="R149" s="45">
        <f>1000*VLOOKUP(Q149, '[1]Mortality (Interventions) H'!$B$8:$AV$128, 16)</f>
        <v>52.048876649343001</v>
      </c>
      <c r="S149" s="46">
        <f>VLOOKUP(I149, '[1]Lapse Rates'!$A$4:$F$24, 3)</f>
        <v>7.4594940000000001E-4</v>
      </c>
      <c r="T149" s="33">
        <f t="shared" si="144"/>
        <v>0.67719430948165982</v>
      </c>
      <c r="U149" s="33">
        <f t="shared" si="134"/>
        <v>3.5247203081847922E-2</v>
      </c>
      <c r="V149" s="39">
        <f t="shared" si="131"/>
        <v>5.0515268884125848E-4</v>
      </c>
      <c r="W149" s="32">
        <f t="shared" si="135"/>
        <v>0.64144195371097068</v>
      </c>
      <c r="X149" s="31"/>
      <c r="Y149" s="5">
        <f t="shared" si="141"/>
        <v>0</v>
      </c>
      <c r="Z149" s="5">
        <f t="shared" si="132"/>
        <v>4.0782605180483049</v>
      </c>
      <c r="AA149" s="5">
        <f t="shared" si="136"/>
        <v>0</v>
      </c>
      <c r="AB149" s="5">
        <f t="shared" si="125"/>
        <v>3.8629494634140418</v>
      </c>
      <c r="AC149" s="32"/>
      <c r="AD149" s="5">
        <f t="shared" si="142"/>
        <v>10378.625962207108</v>
      </c>
      <c r="AE149" s="5">
        <f t="shared" si="126"/>
        <v>-103.78625962207109</v>
      </c>
      <c r="AF149" s="5">
        <f t="shared" si="139"/>
        <v>-1258.1034047096737</v>
      </c>
      <c r="AG149" s="5">
        <f t="shared" si="145"/>
        <v>-21226.887864778193</v>
      </c>
      <c r="AH149" s="5">
        <f t="shared" si="146"/>
        <v>-12210.15156690283</v>
      </c>
      <c r="AI149" s="42">
        <f t="shared" si="140"/>
        <v>0</v>
      </c>
      <c r="AJ149" s="42">
        <f t="shared" si="143"/>
        <v>1008.3618521804128</v>
      </c>
      <c r="AK149" s="42">
        <f t="shared" si="147"/>
        <v>-11201.789714722418</v>
      </c>
    </row>
    <row r="150" spans="1:37" ht="15" x14ac:dyDescent="0.2">
      <c r="I150" s="2">
        <f t="shared" si="129"/>
        <v>18</v>
      </c>
      <c r="J150" s="11">
        <f t="shared" si="121"/>
        <v>16180.148339476475</v>
      </c>
      <c r="K150" s="11">
        <f t="shared" si="130"/>
        <v>161.80148339476474</v>
      </c>
      <c r="L150" s="24">
        <f t="shared" si="133"/>
        <v>1961.3675055569663</v>
      </c>
      <c r="M150" s="11">
        <f t="shared" si="120"/>
        <v>602229</v>
      </c>
      <c r="N150" s="78">
        <f t="shared" si="122"/>
        <v>0</v>
      </c>
      <c r="O150" s="35">
        <f t="shared" si="123"/>
        <v>0</v>
      </c>
      <c r="P150" s="35">
        <f t="shared" si="138"/>
        <v>6.0222899999999999</v>
      </c>
      <c r="Q150">
        <f t="shared" si="124"/>
        <v>82</v>
      </c>
      <c r="R150" s="45">
        <f>1000*VLOOKUP(Q150, '[1]Mortality (Interventions) H'!$B$8:$AV$128, 16)</f>
        <v>58.602683307126249</v>
      </c>
      <c r="S150" s="46">
        <f>VLOOKUP(I150, '[1]Lapse Rates'!$A$4:$F$24, 3)</f>
        <v>5.9837330000000002E-4</v>
      </c>
      <c r="T150" s="33">
        <f t="shared" si="144"/>
        <v>0.64144195371097068</v>
      </c>
      <c r="U150" s="33">
        <f t="shared" si="134"/>
        <v>3.7590219673228349E-2</v>
      </c>
      <c r="V150" s="39">
        <f t="shared" si="131"/>
        <v>3.8382173860048081E-4</v>
      </c>
      <c r="W150" s="32">
        <f t="shared" si="135"/>
        <v>0.60346791229914187</v>
      </c>
      <c r="X150" s="31"/>
      <c r="Y150" s="5">
        <f t="shared" si="141"/>
        <v>0</v>
      </c>
      <c r="Z150" s="5">
        <f t="shared" si="132"/>
        <v>3.8629494634140418</v>
      </c>
      <c r="AA150" s="5">
        <f t="shared" si="136"/>
        <v>0</v>
      </c>
      <c r="AB150" s="5">
        <f t="shared" si="125"/>
        <v>3.6342587735599992</v>
      </c>
      <c r="AC150" s="32"/>
      <c r="AD150" s="5">
        <f t="shared" si="142"/>
        <v>9764.2003391142953</v>
      </c>
      <c r="AE150" s="5">
        <f t="shared" si="126"/>
        <v>-97.64200339114295</v>
      </c>
      <c r="AF150" s="5">
        <f t="shared" si="139"/>
        <v>-1183.6223538298379</v>
      </c>
      <c r="AG150" s="5">
        <f t="shared" si="145"/>
        <v>-22637.920403588636</v>
      </c>
      <c r="AH150" s="5">
        <f t="shared" si="146"/>
        <v>-14154.984421695322</v>
      </c>
      <c r="AI150" s="42">
        <f t="shared" si="140"/>
        <v>0</v>
      </c>
      <c r="AJ150" s="42">
        <f t="shared" si="143"/>
        <v>948.66832807680214</v>
      </c>
      <c r="AK150" s="42">
        <f t="shared" si="147"/>
        <v>-13206.31609361852</v>
      </c>
    </row>
    <row r="151" spans="1:37" ht="15" x14ac:dyDescent="0.2">
      <c r="I151" s="2">
        <f t="shared" si="129"/>
        <v>19</v>
      </c>
      <c r="J151" s="11">
        <f t="shared" si="121"/>
        <v>16180.148339476475</v>
      </c>
      <c r="K151" s="11">
        <f t="shared" si="130"/>
        <v>161.80148339476474</v>
      </c>
      <c r="L151" s="24">
        <f t="shared" si="133"/>
        <v>1961.3675055569663</v>
      </c>
      <c r="M151" s="11">
        <f t="shared" si="120"/>
        <v>602229</v>
      </c>
      <c r="N151" s="78">
        <f t="shared" si="122"/>
        <v>0</v>
      </c>
      <c r="O151" s="35">
        <f t="shared" si="123"/>
        <v>0</v>
      </c>
      <c r="P151" s="35">
        <f t="shared" si="138"/>
        <v>6.0222899999999999</v>
      </c>
      <c r="Q151">
        <f t="shared" si="124"/>
        <v>83</v>
      </c>
      <c r="R151" s="45">
        <f>1000*VLOOKUP(Q151, '[1]Mortality (Interventions) H'!$B$8:$AV$128, 16)</f>
        <v>66.001341018283355</v>
      </c>
      <c r="S151" s="46">
        <f>VLOOKUP(I151, '[1]Lapse Rates'!$A$4:$F$24, 3)</f>
        <v>4.66450453E-2</v>
      </c>
      <c r="T151" s="33">
        <f t="shared" si="144"/>
        <v>0.60346791229914187</v>
      </c>
      <c r="U151" s="33">
        <f t="shared" si="134"/>
        <v>3.9829691473247171E-2</v>
      </c>
      <c r="V151" s="39">
        <f t="shared" si="131"/>
        <v>2.8148788106289901E-2</v>
      </c>
      <c r="W151" s="32">
        <f t="shared" si="135"/>
        <v>0.53548943271960481</v>
      </c>
      <c r="X151" s="31"/>
      <c r="Y151" s="5">
        <f t="shared" si="141"/>
        <v>0</v>
      </c>
      <c r="Z151" s="5">
        <f t="shared" si="132"/>
        <v>3.6342587735599992</v>
      </c>
      <c r="AA151" s="5">
        <f t="shared" si="136"/>
        <v>0</v>
      </c>
      <c r="AB151" s="5">
        <f t="shared" si="125"/>
        <v>3.2248726557729488</v>
      </c>
      <c r="AC151" s="32"/>
      <c r="AD151" s="5">
        <f t="shared" si="142"/>
        <v>8664.2984556253123</v>
      </c>
      <c r="AE151" s="5">
        <f t="shared" si="126"/>
        <v>-86.642984556253126</v>
      </c>
      <c r="AF151" s="5">
        <f t="shared" si="139"/>
        <v>-1050.2915729053661</v>
      </c>
      <c r="AG151" s="5">
        <f t="shared" si="145"/>
        <v>-23986.59526624217</v>
      </c>
      <c r="AH151" s="5">
        <f t="shared" si="146"/>
        <v>-16459.231368078475</v>
      </c>
      <c r="AI151" s="42">
        <f t="shared" si="140"/>
        <v>0</v>
      </c>
      <c r="AJ151" s="42">
        <f t="shared" si="143"/>
        <v>841.82452249756102</v>
      </c>
      <c r="AK151" s="42">
        <f t="shared" si="147"/>
        <v>-15617.406845580914</v>
      </c>
    </row>
    <row r="152" spans="1:37" ht="15" x14ac:dyDescent="0.2">
      <c r="I152" s="2">
        <f t="shared" si="129"/>
        <v>20</v>
      </c>
      <c r="J152" s="11">
        <f t="shared" si="121"/>
        <v>16180.148339476475</v>
      </c>
      <c r="K152" s="11">
        <f t="shared" si="130"/>
        <v>161.80148339476474</v>
      </c>
      <c r="L152" s="24">
        <f t="shared" si="133"/>
        <v>1961.3675055569663</v>
      </c>
      <c r="M152" s="11">
        <f t="shared" si="120"/>
        <v>602229</v>
      </c>
      <c r="N152" s="78">
        <f t="shared" si="122"/>
        <v>0</v>
      </c>
      <c r="O152" s="35">
        <f t="shared" si="123"/>
        <v>0</v>
      </c>
      <c r="P152" s="35">
        <f t="shared" si="138"/>
        <v>6.0222899999999999</v>
      </c>
      <c r="Q152">
        <f t="shared" si="124"/>
        <v>84</v>
      </c>
      <c r="R152" s="45">
        <f>1000*VLOOKUP(Q152, '[1]Mortality (Interventions) H'!$B$8:$AV$128, 16)</f>
        <v>74.383280641024257</v>
      </c>
      <c r="S152" s="46">
        <f>VLOOKUP(I152, '[1]Lapse Rates'!$A$4:$F$24, 3)</f>
        <v>0</v>
      </c>
      <c r="T152" s="33">
        <f t="shared" si="144"/>
        <v>0.53548943271960481</v>
      </c>
      <c r="U152" s="33">
        <f t="shared" si="134"/>
        <v>3.9831460754285238E-2</v>
      </c>
      <c r="V152" s="39">
        <f t="shared" si="131"/>
        <v>0</v>
      </c>
      <c r="W152" s="32">
        <f t="shared" si="135"/>
        <v>0.49565797196531958</v>
      </c>
      <c r="X152" s="31"/>
      <c r="Y152" s="5">
        <f t="shared" si="141"/>
        <v>0</v>
      </c>
      <c r="Z152" s="5">
        <f t="shared" si="132"/>
        <v>3.2248726557729488</v>
      </c>
      <c r="AA152" s="5">
        <f t="shared" si="136"/>
        <v>0</v>
      </c>
      <c r="AB152" s="5">
        <f t="shared" si="125"/>
        <v>2.9849960479870243</v>
      </c>
      <c r="AC152" s="32"/>
      <c r="AD152" s="5">
        <f>$W152*J152</f>
        <v>8019.8195120429427</v>
      </c>
      <c r="AE152" s="5">
        <f t="shared" si="126"/>
        <v>-80.198195120429432</v>
      </c>
      <c r="AF152" s="5">
        <f t="shared" si="139"/>
        <v>-972.16744008304363</v>
      </c>
      <c r="AG152" s="5">
        <f t="shared" si="145"/>
        <v>-23987.660778592443</v>
      </c>
      <c r="AH152" s="5">
        <f t="shared" si="146"/>
        <v>-17020.206901752972</v>
      </c>
      <c r="AI152" s="42">
        <f t="shared" si="140"/>
        <v>0</v>
      </c>
      <c r="AJ152" s="42">
        <f t="shared" si="143"/>
        <v>779.19321119762992</v>
      </c>
      <c r="AK152" s="42">
        <f t="shared" si="147"/>
        <v>-16241.013690555343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275249.32106337027</v>
      </c>
      <c r="AE155" s="21">
        <f t="shared" ref="AE155:AK155" si="148">SUM(AE132:AE152)</f>
        <v>-8902.9273143103401</v>
      </c>
      <c r="AF155" s="21">
        <f t="shared" si="148"/>
        <v>-31913.902684913886</v>
      </c>
      <c r="AG155" s="21">
        <f t="shared" si="148"/>
        <v>-268213.50801814388</v>
      </c>
      <c r="AH155" s="21">
        <f t="shared" si="148"/>
        <v>-33781.016953997831</v>
      </c>
      <c r="AI155" s="21">
        <f t="shared" si="148"/>
        <v>0</v>
      </c>
      <c r="AJ155" s="21">
        <f t="shared" si="148"/>
        <v>25185.97506105476</v>
      </c>
      <c r="AK155" s="21">
        <f t="shared" si="148"/>
        <v>-8595.0418929430507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137537.93038409468</v>
      </c>
      <c r="AE157" s="21">
        <f t="shared" ref="AE157:AK157" si="149">AE132+NPV($D$6,AE133:AE152)</f>
        <v>-7540.0914420766876</v>
      </c>
      <c r="AF157" s="21">
        <f t="shared" si="149"/>
        <v>-15393.522654251215</v>
      </c>
      <c r="AG157" s="21">
        <f t="shared" si="149"/>
        <v>-89467.293574779484</v>
      </c>
      <c r="AH157" s="21">
        <f t="shared" si="149"/>
        <v>25137.022712987331</v>
      </c>
      <c r="AI157" s="21">
        <f t="shared" si="149"/>
        <v>0</v>
      </c>
      <c r="AJ157" s="21">
        <f t="shared" si="149"/>
        <v>11804.956726236869</v>
      </c>
      <c r="AK157" s="21">
        <f t="shared" si="149"/>
        <v>36941.979439224189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204397.8871800864</v>
      </c>
      <c r="AE159" s="21">
        <f t="shared" ref="AE159:AK159" si="150">AE132+NPV($D$7,AE133:AE152)</f>
        <v>-8200.0300238158052</v>
      </c>
      <c r="AF159" s="21">
        <f t="shared" si="150"/>
        <v>-23393.338618412723</v>
      </c>
      <c r="AG159" s="21">
        <f t="shared" si="150"/>
        <v>-170666.45058900394</v>
      </c>
      <c r="AH159" s="21">
        <f t="shared" si="150"/>
        <v>2138.067948853919</v>
      </c>
      <c r="AI159" s="21">
        <f t="shared" si="150"/>
        <v>0</v>
      </c>
      <c r="AJ159" s="21">
        <f t="shared" si="150"/>
        <v>18301.70901319445</v>
      </c>
      <c r="AK159" s="21">
        <f t="shared" si="150"/>
        <v>20439.776962048381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15923.195648599358</v>
      </c>
    </row>
    <row r="162" spans="1:39" ht="15" x14ac:dyDescent="0.2">
      <c r="G162" s="58" t="s">
        <v>114</v>
      </c>
      <c r="H162" s="57"/>
      <c r="I162" s="57"/>
      <c r="J162" s="11">
        <f>H$161</f>
        <v>15923.195648599358</v>
      </c>
      <c r="K162" s="11">
        <f>J162*$C$10</f>
        <v>6369.2782594397431</v>
      </c>
      <c r="L162" s="24">
        <f>$C$171</f>
        <v>2408.8295395458781</v>
      </c>
      <c r="M162" s="11">
        <f t="shared" ref="M162:M182" si="151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>O162*W162</f>
        <v>0</v>
      </c>
      <c r="AB162" s="5">
        <f>P162*W162</f>
        <v>6.0222899999999999</v>
      </c>
      <c r="AC162" s="32"/>
      <c r="AD162" s="5">
        <f>$W162*J162</f>
        <v>15923.195648599358</v>
      </c>
      <c r="AE162" s="5">
        <f>-$W162*K162</f>
        <v>-6369.2782594397431</v>
      </c>
      <c r="AF162" s="5">
        <f>-$W162*L162</f>
        <v>-2408.8295395458781</v>
      </c>
      <c r="AG162" s="5"/>
      <c r="AH162" s="5">
        <f>SUM(AD162:AG162)</f>
        <v>7145.0878496137366</v>
      </c>
      <c r="AI162" s="42">
        <f>Y162-AA162</f>
        <v>0</v>
      </c>
      <c r="AJ162" s="42"/>
      <c r="AK162" s="42">
        <f>SUM(AH162:AJ162)</f>
        <v>7145.0878496137366</v>
      </c>
      <c r="AL162" s="6" t="s">
        <v>39</v>
      </c>
      <c r="AM162" s="36">
        <f>AK189</f>
        <v>20167.825288215674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52">H$161</f>
        <v>15923.195648599358</v>
      </c>
      <c r="K163" s="11"/>
      <c r="L163" s="24"/>
      <c r="M163" s="11">
        <f t="shared" si="151"/>
        <v>602229</v>
      </c>
      <c r="N163" s="78">
        <f t="shared" ref="N163:N182" si="153">N131</f>
        <v>0</v>
      </c>
      <c r="O163" s="35">
        <f t="shared" ref="O163:O182" si="154">M163*N163/1000</f>
        <v>0</v>
      </c>
      <c r="P163" s="35">
        <f>$H$14*M163/1000</f>
        <v>6.0222899999999999</v>
      </c>
      <c r="Q163">
        <f t="shared" ref="Q163:Q182" si="155">Q5</f>
        <v>65</v>
      </c>
      <c r="R163" s="45">
        <f>1000*VLOOKUP(Q163, '[1]Mortality (Interventions) H'!$B$8:$AV$128, 19)</f>
        <v>8.5353155320363499</v>
      </c>
      <c r="S163" s="46">
        <f>AVERAGE(VLOOKUP(I162,'[1]Lapse Rates'!$A$4:$F$24,3),VLOOKUP(I163,'[1]Lapse Rates'!$A$4:$F$24,3))</f>
        <v>3.4608985999999998E-3</v>
      </c>
      <c r="T163" s="33">
        <f>W162</f>
        <v>1</v>
      </c>
      <c r="U163" s="33">
        <f>T163*R163/1000</f>
        <v>8.5353155320363507E-3</v>
      </c>
      <c r="V163" s="39">
        <f>MIN(S163*T163,T163-U163)</f>
        <v>3.4608985999999998E-3</v>
      </c>
      <c r="W163" s="32">
        <f>T163-SUM(U163:V163)</f>
        <v>0.98800378586796367</v>
      </c>
      <c r="X163" s="32"/>
      <c r="Y163" s="5">
        <f>AA162</f>
        <v>0</v>
      </c>
      <c r="Z163" s="5">
        <f>AB162</f>
        <v>6.0222899999999999</v>
      </c>
      <c r="AA163" s="5">
        <f>O163*W163</f>
        <v>0</v>
      </c>
      <c r="AB163" s="5">
        <f t="shared" ref="AB163:AB182" si="156">P163*W163</f>
        <v>5.9500453195947784</v>
      </c>
      <c r="AC163" s="32"/>
      <c r="AD163" s="5">
        <f>$W163*J163</f>
        <v>15732.177583932451</v>
      </c>
      <c r="AE163" s="5">
        <f t="shared" ref="AE163:AE182" si="157">-$W163*K163</f>
        <v>0</v>
      </c>
      <c r="AF163" s="5">
        <f>-$W163*L163</f>
        <v>0</v>
      </c>
      <c r="AG163" s="5">
        <f t="shared" ref="AG163:AG168" si="158">-U163*M163</f>
        <v>-5140.214537542719</v>
      </c>
      <c r="AH163" s="5">
        <f t="shared" ref="AH163:AH171" si="159">SUM(AD163:AG163)</f>
        <v>10591.963046389732</v>
      </c>
      <c r="AI163" s="42">
        <f>-M163*$W162*(N163-N162)/1000</f>
        <v>0</v>
      </c>
      <c r="AJ163" s="42">
        <f>$D$6*SUM(Y163:Z163,AD163:AE163)</f>
        <v>1543.9174076327736</v>
      </c>
      <c r="AK163" s="42">
        <f>SUM(AH163:AJ163)</f>
        <v>12135.880454022506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60">I163+1</f>
        <v>2</v>
      </c>
      <c r="J164" s="11">
        <f t="shared" si="152"/>
        <v>15923.195648599358</v>
      </c>
      <c r="K164" s="11">
        <f t="shared" ref="K164:K182" si="161">J164*$C$11</f>
        <v>159.23195648599358</v>
      </c>
      <c r="L164" s="24">
        <f>$C$172</f>
        <v>1931.1336700878971</v>
      </c>
      <c r="M164" s="11">
        <f t="shared" si="151"/>
        <v>602229</v>
      </c>
      <c r="N164" s="78">
        <f t="shared" si="153"/>
        <v>0</v>
      </c>
      <c r="O164" s="35">
        <f t="shared" si="154"/>
        <v>0</v>
      </c>
      <c r="P164" s="35">
        <f>$H$14*M164/1000</f>
        <v>6.0222899999999999</v>
      </c>
      <c r="Q164">
        <f t="shared" si="155"/>
        <v>66</v>
      </c>
      <c r="R164" s="45">
        <f>1000*VLOOKUP(Q164, '[1]Mortality (Interventions) H'!$B$8:$AV$128, 19)</f>
        <v>9.4219066860639131</v>
      </c>
      <c r="S164" s="46">
        <f>VLOOKUP(I164, '[1]Lapse Rates'!$A$4:$F$24, 3)</f>
        <v>3.2267923000000001E-3</v>
      </c>
      <c r="T164" s="33">
        <f>W163</f>
        <v>0.98800378586796367</v>
      </c>
      <c r="U164" s="33">
        <f>T164*R164/1000</f>
        <v>9.3088794759258256E-3</v>
      </c>
      <c r="V164" s="39">
        <f t="shared" ref="V164:V182" si="162">MIN(S164*T164,T164-U164)</f>
        <v>3.1880830086095939E-3</v>
      </c>
      <c r="W164" s="32">
        <f>T164-SUM(U164:V164)</f>
        <v>0.9755068233834282</v>
      </c>
      <c r="X164" s="32"/>
      <c r="Y164" s="5">
        <f>AA163</f>
        <v>0</v>
      </c>
      <c r="Z164" s="5">
        <f t="shared" ref="Z164:Z182" si="163">AB163</f>
        <v>5.9500453195947784</v>
      </c>
      <c r="AA164" s="5">
        <f>O164*W164</f>
        <v>0</v>
      </c>
      <c r="AB164" s="5">
        <f t="shared" si="156"/>
        <v>5.8747849873937854</v>
      </c>
      <c r="AC164" s="32"/>
      <c r="AD164" s="5">
        <f>$W164*J164</f>
        <v>15533.186005277987</v>
      </c>
      <c r="AE164" s="5">
        <f t="shared" si="157"/>
        <v>-155.33186005277986</v>
      </c>
      <c r="AF164" s="5">
        <f>-$W164*L164</f>
        <v>-1883.8340720362257</v>
      </c>
      <c r="AG164" s="5">
        <f t="shared" si="158"/>
        <v>-5606.0771779073339</v>
      </c>
      <c r="AH164" s="5">
        <f t="shared" si="159"/>
        <v>7887.9428952816479</v>
      </c>
      <c r="AI164" s="42">
        <f>-M164*($W163*N164-$W162*N163)/1000</f>
        <v>0</v>
      </c>
      <c r="AJ164" s="42">
        <f>$D$6*SUM(Y164:Z164,AD164:AE164)</f>
        <v>1509.1511910924451</v>
      </c>
      <c r="AK164" s="42">
        <f>SUM(AH164:AJ164)</f>
        <v>9397.0940863740925</v>
      </c>
      <c r="AL164" s="48" t="s">
        <v>59</v>
      </c>
      <c r="AM164" s="54">
        <f>AK189/AD189</f>
        <v>0.10000000538693594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60"/>
        <v>3</v>
      </c>
      <c r="J165" s="11">
        <f t="shared" si="152"/>
        <v>15923.195648599358</v>
      </c>
      <c r="K165" s="11">
        <f t="shared" si="161"/>
        <v>159.23195648599358</v>
      </c>
      <c r="L165" s="24">
        <f t="shared" ref="L165:L182" si="164">$C$172</f>
        <v>1931.1336700878971</v>
      </c>
      <c r="M165" s="11">
        <f t="shared" si="151"/>
        <v>602229</v>
      </c>
      <c r="N165" s="78">
        <f t="shared" si="153"/>
        <v>0</v>
      </c>
      <c r="O165" s="35">
        <f t="shared" si="154"/>
        <v>0</v>
      </c>
      <c r="P165" s="35">
        <f>$H$14*M165/1000</f>
        <v>6.0222899999999999</v>
      </c>
      <c r="Q165">
        <f t="shared" si="155"/>
        <v>67</v>
      </c>
      <c r="R165" s="45">
        <f>1000*VLOOKUP(Q165, '[1]Mortality (Interventions) H'!$B$8:$AV$128, 19)</f>
        <v>10.374720772509036</v>
      </c>
      <c r="S165" s="46">
        <f>VLOOKUP(I165, '[1]Lapse Rates'!$A$4:$F$24, 3)</f>
        <v>2.9657235000000001E-3</v>
      </c>
      <c r="T165" s="33">
        <f>W164</f>
        <v>0.9755068233834282</v>
      </c>
      <c r="U165" s="33">
        <f t="shared" ref="U165:U182" si="165">T165*R165/1000</f>
        <v>1.0120610904280356E-2</v>
      </c>
      <c r="V165" s="39">
        <f t="shared" si="162"/>
        <v>2.8930835105185826E-3</v>
      </c>
      <c r="W165" s="32">
        <f t="shared" ref="W165:W182" si="166">T165-SUM(U165:V165)</f>
        <v>0.96249312896862926</v>
      </c>
      <c r="X165" s="32"/>
      <c r="Y165" s="5">
        <f>AA164</f>
        <v>0</v>
      </c>
      <c r="Z165" s="5">
        <f t="shared" si="163"/>
        <v>5.8747849873937854</v>
      </c>
      <c r="AA165" s="5">
        <f t="shared" ref="AA165:AA182" si="167">O165*W165</f>
        <v>0</v>
      </c>
      <c r="AB165" s="5">
        <f t="shared" si="156"/>
        <v>5.796412745656486</v>
      </c>
      <c r="AC165" s="32"/>
      <c r="AD165" s="5">
        <f>$W165*J165</f>
        <v>15325.966403000059</v>
      </c>
      <c r="AE165" s="5">
        <f t="shared" si="157"/>
        <v>-153.25966403000058</v>
      </c>
      <c r="AF165" s="5">
        <f>-$W165*L165</f>
        <v>-1858.7028885795728</v>
      </c>
      <c r="AG165" s="5">
        <f t="shared" si="158"/>
        <v>-6094.9253842738544</v>
      </c>
      <c r="AH165" s="5">
        <f t="shared" si="159"/>
        <v>7219.0784661166308</v>
      </c>
      <c r="AI165" s="42">
        <f>-M165*($W164*N165-$W163*N164)/1000</f>
        <v>0</v>
      </c>
      <c r="AJ165" s="42">
        <f>$D$6*SUM(Y165:Z165,AD165:AE165)</f>
        <v>1489.0188475002262</v>
      </c>
      <c r="AK165" s="42">
        <f t="shared" ref="AK165:AK172" si="168">SUM(AH165:AJ165)</f>
        <v>8708.0973136168577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60"/>
        <v>4</v>
      </c>
      <c r="J166" s="11">
        <f t="shared" si="152"/>
        <v>15923.195648599358</v>
      </c>
      <c r="K166" s="11">
        <f t="shared" si="161"/>
        <v>159.23195648599358</v>
      </c>
      <c r="L166" s="24">
        <f t="shared" si="164"/>
        <v>1931.1336700878971</v>
      </c>
      <c r="M166" s="11">
        <f t="shared" si="151"/>
        <v>602229</v>
      </c>
      <c r="N166" s="78">
        <f t="shared" si="153"/>
        <v>0</v>
      </c>
      <c r="O166" s="35">
        <f t="shared" si="154"/>
        <v>0</v>
      </c>
      <c r="P166" s="35">
        <f t="shared" ref="P166:P182" si="169">$H$14*M166/1000</f>
        <v>6.0222899999999999</v>
      </c>
      <c r="Q166">
        <f t="shared" si="155"/>
        <v>68</v>
      </c>
      <c r="R166" s="45">
        <f>1000*VLOOKUP(Q166, '[1]Mortality (Interventions) H'!$B$8:$AV$128, 19)</f>
        <v>11.394819825574686</v>
      </c>
      <c r="S166" s="46">
        <f>VLOOKUP(I166, '[1]Lapse Rates'!$A$4:$F$24, 3)</f>
        <v>2.7812204999999998E-3</v>
      </c>
      <c r="T166" s="33">
        <f>W165</f>
        <v>0.96249312896862926</v>
      </c>
      <c r="U166" s="33">
        <f t="shared" si="165"/>
        <v>1.096743578795115E-2</v>
      </c>
      <c r="V166" s="39">
        <f t="shared" si="162"/>
        <v>2.6769056213966952E-3</v>
      </c>
      <c r="W166" s="32">
        <f t="shared" si="166"/>
        <v>0.94884878755928137</v>
      </c>
      <c r="X166" s="32"/>
      <c r="Y166" s="5">
        <f>AA165</f>
        <v>0</v>
      </c>
      <c r="Z166" s="5">
        <f t="shared" si="163"/>
        <v>5.796412745656486</v>
      </c>
      <c r="AA166" s="5">
        <f t="shared" si="167"/>
        <v>0</v>
      </c>
      <c r="AB166" s="5">
        <f t="shared" si="156"/>
        <v>5.7142425648303847</v>
      </c>
      <c r="AC166" s="32"/>
      <c r="AD166" s="5">
        <f>$W166*J166</f>
        <v>15108.704885242725</v>
      </c>
      <c r="AE166" s="5">
        <f t="shared" si="157"/>
        <v>-151.08704885242724</v>
      </c>
      <c r="AF166" s="5">
        <f t="shared" ref="AF166:AF182" si="170">-$W166*L166</f>
        <v>-1832.3538414778066</v>
      </c>
      <c r="AG166" s="5">
        <f t="shared" si="158"/>
        <v>-6604.9078871420334</v>
      </c>
      <c r="AH166" s="5">
        <f t="shared" si="159"/>
        <v>6520.356107770458</v>
      </c>
      <c r="AI166" s="42">
        <f t="shared" ref="AI166:AI182" si="171">-M166*($W165*N166-$W164*N165)/1000</f>
        <v>0</v>
      </c>
      <c r="AJ166" s="42">
        <f>$D$6*SUM(Y166:Z166,AD166:AE166)</f>
        <v>1467.9109378402372</v>
      </c>
      <c r="AK166" s="42">
        <f t="shared" si="168"/>
        <v>7988.2670456106953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60"/>
        <v>5</v>
      </c>
      <c r="J167" s="11">
        <f t="shared" si="152"/>
        <v>15923.195648599358</v>
      </c>
      <c r="K167" s="11">
        <f t="shared" si="161"/>
        <v>159.23195648599358</v>
      </c>
      <c r="L167" s="24">
        <f t="shared" si="164"/>
        <v>1931.1336700878971</v>
      </c>
      <c r="M167" s="11">
        <f t="shared" si="151"/>
        <v>602229</v>
      </c>
      <c r="N167" s="78">
        <f t="shared" si="153"/>
        <v>0</v>
      </c>
      <c r="O167" s="35">
        <f t="shared" si="154"/>
        <v>0</v>
      </c>
      <c r="P167" s="35">
        <f t="shared" si="169"/>
        <v>6.0222899999999999</v>
      </c>
      <c r="Q167">
        <f t="shared" si="155"/>
        <v>69</v>
      </c>
      <c r="R167" s="45">
        <f>1000*VLOOKUP(Q167, '[1]Mortality (Interventions) H'!$B$8:$AV$128, 19)</f>
        <v>12.546906070119341</v>
      </c>
      <c r="S167" s="46">
        <f>VLOOKUP(I167, '[1]Lapse Rates'!$A$4:$F$24, 3)</f>
        <v>2.4845683E-3</v>
      </c>
      <c r="T167" s="33">
        <f>W166</f>
        <v>0.94884878755928137</v>
      </c>
      <c r="U167" s="33">
        <f t="shared" si="165"/>
        <v>1.1905116612252926E-2</v>
      </c>
      <c r="V167" s="39">
        <f t="shared" si="162"/>
        <v>2.3574796190632247E-3</v>
      </c>
      <c r="W167" s="32">
        <f t="shared" si="166"/>
        <v>0.93458619132796517</v>
      </c>
      <c r="X167" s="32"/>
      <c r="Y167" s="5">
        <f t="shared" ref="Y167:Y182" si="172">AA166</f>
        <v>0</v>
      </c>
      <c r="Z167" s="5">
        <f t="shared" si="163"/>
        <v>5.7142425648303847</v>
      </c>
      <c r="AA167" s="5">
        <f t="shared" si="167"/>
        <v>0</v>
      </c>
      <c r="AB167" s="5">
        <f t="shared" si="156"/>
        <v>5.6283490741724913</v>
      </c>
      <c r="AC167" s="32"/>
      <c r="AD167" s="5">
        <f t="shared" ref="AD167:AD181" si="173">$W167*J167</f>
        <v>14881.598774994502</v>
      </c>
      <c r="AE167" s="5">
        <f t="shared" si="157"/>
        <v>-148.81598774994501</v>
      </c>
      <c r="AF167" s="5">
        <f t="shared" si="170"/>
        <v>-1804.8108616726431</v>
      </c>
      <c r="AG167" s="5">
        <f t="shared" si="158"/>
        <v>-7169.6064722804676</v>
      </c>
      <c r="AH167" s="5">
        <f t="shared" si="159"/>
        <v>5758.3654532914461</v>
      </c>
      <c r="AI167" s="42">
        <f t="shared" si="171"/>
        <v>0</v>
      </c>
      <c r="AJ167" s="42">
        <f t="shared" ref="AJ167:AJ182" si="174">$D$6*SUM(Y167:Z167,AD167:AE167)</f>
        <v>1445.846558624301</v>
      </c>
      <c r="AK167" s="42">
        <f t="shared" si="168"/>
        <v>7204.2120119157471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60"/>
        <v>6</v>
      </c>
      <c r="J168" s="11">
        <f t="shared" si="152"/>
        <v>15923.195648599358</v>
      </c>
      <c r="K168" s="11">
        <f t="shared" si="161"/>
        <v>159.23195648599358</v>
      </c>
      <c r="L168" s="24">
        <f t="shared" si="164"/>
        <v>1931.1336700878971</v>
      </c>
      <c r="M168" s="11">
        <f t="shared" si="151"/>
        <v>602229</v>
      </c>
      <c r="N168" s="78">
        <f t="shared" si="153"/>
        <v>0</v>
      </c>
      <c r="O168" s="35">
        <f t="shared" si="154"/>
        <v>0</v>
      </c>
      <c r="P168" s="35">
        <f t="shared" si="169"/>
        <v>6.0222899999999999</v>
      </c>
      <c r="Q168">
        <f t="shared" si="155"/>
        <v>70</v>
      </c>
      <c r="R168" s="45">
        <f>1000*VLOOKUP(Q168, '[1]Mortality (Interventions) H'!$B$8:$AV$128, 19)</f>
        <v>13.997576783602598</v>
      </c>
      <c r="S168" s="46">
        <f>VLOOKUP(I168, '[1]Lapse Rates'!$A$4:$F$24, 3)</f>
        <v>2.4510465999999999E-3</v>
      </c>
      <c r="T168" s="33">
        <f t="shared" ref="T168:T182" si="175">W167</f>
        <v>0.93458619132796517</v>
      </c>
      <c r="U168" s="33">
        <f t="shared" si="165"/>
        <v>1.30819419740079E-2</v>
      </c>
      <c r="V168" s="39">
        <f t="shared" si="162"/>
        <v>2.2907143066613583E-3</v>
      </c>
      <c r="W168" s="32">
        <f t="shared" si="166"/>
        <v>0.91921353504729586</v>
      </c>
      <c r="X168" s="32"/>
      <c r="Y168" s="5">
        <f t="shared" si="172"/>
        <v>0</v>
      </c>
      <c r="Z168" s="5">
        <f t="shared" si="163"/>
        <v>5.6283490741724913</v>
      </c>
      <c r="AA168" s="5">
        <f t="shared" si="167"/>
        <v>0</v>
      </c>
      <c r="AB168" s="5">
        <f t="shared" si="156"/>
        <v>5.5357704799799796</v>
      </c>
      <c r="AC168" s="32"/>
      <c r="AD168" s="5">
        <f t="shared" si="173"/>
        <v>14636.816961398734</v>
      </c>
      <c r="AE168" s="5">
        <f t="shared" si="157"/>
        <v>-146.36816961398733</v>
      </c>
      <c r="AF168" s="5">
        <f t="shared" si="170"/>
        <v>-1775.1242075303544</v>
      </c>
      <c r="AG168" s="5">
        <f t="shared" si="158"/>
        <v>-7878.3248330648039</v>
      </c>
      <c r="AH168" s="5">
        <f t="shared" si="159"/>
        <v>4836.999751189589</v>
      </c>
      <c r="AI168" s="42">
        <f t="shared" si="171"/>
        <v>0</v>
      </c>
      <c r="AJ168" s="42">
        <f t="shared" si="174"/>
        <v>1422.0651675182601</v>
      </c>
      <c r="AK168" s="42">
        <f t="shared" si="168"/>
        <v>6259.0649187078488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60"/>
        <v>7</v>
      </c>
      <c r="J169" s="11">
        <f t="shared" si="152"/>
        <v>15923.195648599358</v>
      </c>
      <c r="K169" s="11">
        <f t="shared" si="161"/>
        <v>159.23195648599358</v>
      </c>
      <c r="L169" s="24">
        <f t="shared" si="164"/>
        <v>1931.1336700878971</v>
      </c>
      <c r="M169" s="11">
        <f t="shared" si="151"/>
        <v>602229</v>
      </c>
      <c r="N169" s="78">
        <f t="shared" si="153"/>
        <v>0</v>
      </c>
      <c r="O169" s="35">
        <f t="shared" si="154"/>
        <v>0</v>
      </c>
      <c r="P169" s="35">
        <f t="shared" si="169"/>
        <v>6.0222899999999999</v>
      </c>
      <c r="Q169">
        <f t="shared" si="155"/>
        <v>71</v>
      </c>
      <c r="R169" s="45">
        <f>1000*VLOOKUP(Q169, '[1]Mortality (Interventions) H'!$B$8:$AV$128, 19)</f>
        <v>15.510521944295522</v>
      </c>
      <c r="S169" s="46">
        <f>VLOOKUP(I169, '[1]Lapse Rates'!$A$4:$F$24, 3)</f>
        <v>2.2232648999999998E-3</v>
      </c>
      <c r="T169" s="33">
        <f t="shared" si="175"/>
        <v>0.91921353504729586</v>
      </c>
      <c r="U169" s="33">
        <f t="shared" si="165"/>
        <v>1.4257481706844544E-2</v>
      </c>
      <c r="V169" s="39">
        <f t="shared" si="162"/>
        <v>2.0436551880755726E-3</v>
      </c>
      <c r="W169" s="32">
        <f t="shared" si="166"/>
        <v>0.90291239815237578</v>
      </c>
      <c r="X169" s="32"/>
      <c r="Y169" s="5">
        <f t="shared" si="172"/>
        <v>0</v>
      </c>
      <c r="Z169" s="5">
        <f t="shared" si="163"/>
        <v>5.5357704799799796</v>
      </c>
      <c r="AA169" s="5">
        <f t="shared" si="167"/>
        <v>0</v>
      </c>
      <c r="AB169" s="5">
        <f t="shared" si="156"/>
        <v>5.4376003062690712</v>
      </c>
      <c r="AC169" s="32"/>
      <c r="AD169" s="5">
        <f t="shared" si="173"/>
        <v>14377.250769326321</v>
      </c>
      <c r="AE169" s="5">
        <f t="shared" si="157"/>
        <v>-143.77250769326321</v>
      </c>
      <c r="AF169" s="5">
        <f t="shared" si="170"/>
        <v>-1743.6445332118622</v>
      </c>
      <c r="AG169" s="5">
        <f t="shared" ref="AG169:AG182" si="176">-U169*M169</f>
        <v>-8586.2689508312833</v>
      </c>
      <c r="AH169" s="5">
        <f t="shared" si="159"/>
        <v>3903.5647775899124</v>
      </c>
      <c r="AI169" s="42">
        <f t="shared" si="171"/>
        <v>0</v>
      </c>
      <c r="AJ169" s="42">
        <f t="shared" si="174"/>
        <v>1396.8472765502891</v>
      </c>
      <c r="AK169" s="42">
        <f t="shared" si="168"/>
        <v>5300.4120541402017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60"/>
        <v>8</v>
      </c>
      <c r="J170" s="11">
        <f t="shared" si="152"/>
        <v>15923.195648599358</v>
      </c>
      <c r="K170" s="11">
        <f t="shared" si="161"/>
        <v>159.23195648599358</v>
      </c>
      <c r="L170" s="24">
        <f t="shared" si="164"/>
        <v>1931.1336700878971</v>
      </c>
      <c r="M170" s="11">
        <f t="shared" si="151"/>
        <v>602229</v>
      </c>
      <c r="N170" s="78">
        <f t="shared" si="153"/>
        <v>0</v>
      </c>
      <c r="O170" s="35">
        <f t="shared" si="154"/>
        <v>0</v>
      </c>
      <c r="P170" s="35">
        <f t="shared" si="169"/>
        <v>6.0222899999999999</v>
      </c>
      <c r="Q170">
        <f t="shared" si="155"/>
        <v>72</v>
      </c>
      <c r="R170" s="45">
        <f>1000*VLOOKUP(Q170, '[1]Mortality (Interventions) H'!$B$8:$AV$128, 19)</f>
        <v>17.260085853129791</v>
      </c>
      <c r="S170" s="46">
        <f>VLOOKUP(I170, '[1]Lapse Rates'!$A$4:$F$24, 3)</f>
        <v>2.1873403E-3</v>
      </c>
      <c r="T170" s="33">
        <f t="shared" si="175"/>
        <v>0.90291239815237578</v>
      </c>
      <c r="U170" s="33">
        <f t="shared" si="165"/>
        <v>1.5584345509965316E-2</v>
      </c>
      <c r="V170" s="39">
        <f t="shared" si="162"/>
        <v>1.9749766758483372E-3</v>
      </c>
      <c r="W170" s="32">
        <f t="shared" si="166"/>
        <v>0.8853530759665621</v>
      </c>
      <c r="X170" s="32"/>
      <c r="Y170" s="5">
        <f t="shared" si="172"/>
        <v>0</v>
      </c>
      <c r="Z170" s="5">
        <f t="shared" si="163"/>
        <v>5.4376003062690712</v>
      </c>
      <c r="AA170" s="5">
        <f t="shared" si="167"/>
        <v>0</v>
      </c>
      <c r="AB170" s="5">
        <f t="shared" si="156"/>
        <v>5.3318529758626676</v>
      </c>
      <c r="AC170" s="32"/>
      <c r="AD170" s="5">
        <f t="shared" si="173"/>
        <v>14097.650246704818</v>
      </c>
      <c r="AE170" s="5">
        <f t="shared" si="157"/>
        <v>-140.97650246704819</v>
      </c>
      <c r="AF170" s="5">
        <f t="shared" si="170"/>
        <v>-1709.7351349149158</v>
      </c>
      <c r="AG170" s="5">
        <f t="shared" si="176"/>
        <v>-9385.3448121209021</v>
      </c>
      <c r="AH170" s="5">
        <f t="shared" si="159"/>
        <v>2861.593797201951</v>
      </c>
      <c r="AI170" s="42">
        <f t="shared" si="171"/>
        <v>0</v>
      </c>
      <c r="AJ170" s="42">
        <f t="shared" si="174"/>
        <v>1369.6831228997703</v>
      </c>
      <c r="AK170" s="42">
        <f t="shared" si="168"/>
        <v>4231.2769201017218</v>
      </c>
    </row>
    <row r="171" spans="1:39" ht="15" x14ac:dyDescent="0.2">
      <c r="A171" s="12"/>
      <c r="B171" s="13">
        <v>1</v>
      </c>
      <c r="C171" s="10">
        <f>$H$161*0.14+$B$174</f>
        <v>2408.8295395458781</v>
      </c>
      <c r="D171" s="1"/>
      <c r="E171" s="81" t="s">
        <v>51</v>
      </c>
      <c r="F171" s="13"/>
      <c r="G171" s="8"/>
      <c r="I171" s="2">
        <f t="shared" si="160"/>
        <v>9</v>
      </c>
      <c r="J171" s="11">
        <f t="shared" si="152"/>
        <v>15923.195648599358</v>
      </c>
      <c r="K171" s="11">
        <f t="shared" si="161"/>
        <v>159.23195648599358</v>
      </c>
      <c r="L171" s="24">
        <f t="shared" si="164"/>
        <v>1931.1336700878971</v>
      </c>
      <c r="M171" s="11">
        <f t="shared" si="151"/>
        <v>602229</v>
      </c>
      <c r="N171" s="78">
        <f t="shared" si="153"/>
        <v>0</v>
      </c>
      <c r="O171" s="35">
        <f t="shared" si="154"/>
        <v>0</v>
      </c>
      <c r="P171" s="35">
        <f t="shared" si="169"/>
        <v>6.0222899999999999</v>
      </c>
      <c r="Q171">
        <f t="shared" si="155"/>
        <v>73</v>
      </c>
      <c r="R171" s="45">
        <f>1000*VLOOKUP(Q171, '[1]Mortality (Interventions) H'!$B$8:$AV$128, 19)</f>
        <v>19.28455555022008</v>
      </c>
      <c r="S171" s="46">
        <f>VLOOKUP(I171, '[1]Lapse Rates'!$A$4:$F$24, 3)</f>
        <v>1.9768835000000002E-3</v>
      </c>
      <c r="T171" s="33">
        <f t="shared" si="175"/>
        <v>0.8853530759665621</v>
      </c>
      <c r="U171" s="33">
        <f t="shared" si="165"/>
        <v>1.7073640575035385E-2</v>
      </c>
      <c r="V171" s="39">
        <f t="shared" si="162"/>
        <v>1.7502398875525434E-3</v>
      </c>
      <c r="W171" s="32">
        <f t="shared" si="166"/>
        <v>0.86652919550397423</v>
      </c>
      <c r="X171" s="32"/>
      <c r="Y171" s="5">
        <f t="shared" si="172"/>
        <v>0</v>
      </c>
      <c r="Z171" s="5">
        <f t="shared" si="163"/>
        <v>5.3318529758626676</v>
      </c>
      <c r="AA171" s="5">
        <f t="shared" si="167"/>
        <v>0</v>
      </c>
      <c r="AB171" s="5">
        <f t="shared" si="156"/>
        <v>5.2184901087916291</v>
      </c>
      <c r="AC171" s="32"/>
      <c r="AD171" s="5">
        <f t="shared" si="173"/>
        <v>13797.913915233185</v>
      </c>
      <c r="AE171" s="5">
        <f t="shared" si="157"/>
        <v>-137.97913915233184</v>
      </c>
      <c r="AF171" s="5">
        <f t="shared" si="170"/>
        <v>-1673.3837055519027</v>
      </c>
      <c r="AG171" s="5">
        <f t="shared" si="176"/>
        <v>-10282.241489862985</v>
      </c>
      <c r="AH171" s="5">
        <f t="shared" si="159"/>
        <v>1704.3095806659639</v>
      </c>
      <c r="AI171" s="42">
        <f t="shared" si="171"/>
        <v>0</v>
      </c>
      <c r="AJ171" s="42">
        <f t="shared" si="174"/>
        <v>1340.5626563104638</v>
      </c>
      <c r="AK171" s="42">
        <f t="shared" si="168"/>
        <v>3044.8722369764278</v>
      </c>
    </row>
    <row r="172" spans="1:39" ht="15" x14ac:dyDescent="0.2">
      <c r="A172" s="12"/>
      <c r="B172" s="70" t="s">
        <v>49</v>
      </c>
      <c r="C172" s="10">
        <f>$H$161*0.11+$B$174</f>
        <v>1931.1336700878971</v>
      </c>
      <c r="D172" s="1"/>
      <c r="E172" s="1"/>
      <c r="F172" s="1"/>
      <c r="I172" s="2">
        <f t="shared" si="160"/>
        <v>10</v>
      </c>
      <c r="J172" s="11">
        <f t="shared" si="152"/>
        <v>15923.195648599358</v>
      </c>
      <c r="K172" s="11">
        <f t="shared" si="161"/>
        <v>159.23195648599358</v>
      </c>
      <c r="L172" s="24">
        <f t="shared" si="164"/>
        <v>1931.1336700878971</v>
      </c>
      <c r="M172" s="11">
        <f t="shared" si="151"/>
        <v>602229</v>
      </c>
      <c r="N172" s="78">
        <f t="shared" si="153"/>
        <v>0</v>
      </c>
      <c r="O172" s="35">
        <f t="shared" si="154"/>
        <v>0</v>
      </c>
      <c r="P172" s="35">
        <f t="shared" si="169"/>
        <v>6.0222899999999999</v>
      </c>
      <c r="Q172">
        <f t="shared" si="155"/>
        <v>74</v>
      </c>
      <c r="R172" s="45">
        <f>1000*VLOOKUP(Q172, '[1]Mortality (Interventions) H'!$B$8:$AV$128, 19)</f>
        <v>21.700476794370601</v>
      </c>
      <c r="S172" s="46">
        <f>VLOOKUP(I172, '[1]Lapse Rates'!$A$4:$F$24, 3)</f>
        <v>1.6914747999999999E-3</v>
      </c>
      <c r="T172" s="33">
        <f t="shared" si="175"/>
        <v>0.86652919550397423</v>
      </c>
      <c r="U172" s="33">
        <f t="shared" si="165"/>
        <v>1.8804096698678621E-2</v>
      </c>
      <c r="V172" s="39">
        <f t="shared" si="162"/>
        <v>1.4657122976592457E-3</v>
      </c>
      <c r="W172" s="32">
        <f t="shared" si="166"/>
        <v>0.84625938650763632</v>
      </c>
      <c r="X172" s="32"/>
      <c r="Y172" s="5">
        <f t="shared" si="172"/>
        <v>0</v>
      </c>
      <c r="Z172" s="5">
        <f t="shared" si="163"/>
        <v>5.2184901087916291</v>
      </c>
      <c r="AA172" s="5">
        <f t="shared" si="167"/>
        <v>0</v>
      </c>
      <c r="AB172" s="5">
        <f t="shared" si="156"/>
        <v>5.096419440771073</v>
      </c>
      <c r="AC172" s="32"/>
      <c r="AD172" s="5">
        <f t="shared" si="173"/>
        <v>13475.153780824758</v>
      </c>
      <c r="AE172" s="5">
        <f t="shared" si="157"/>
        <v>-134.75153780824758</v>
      </c>
      <c r="AF172" s="5">
        <f t="shared" si="170"/>
        <v>-1634.2399949128239</v>
      </c>
      <c r="AG172" s="5">
        <f t="shared" si="176"/>
        <v>-11324.372350748527</v>
      </c>
      <c r="AH172" s="5">
        <f>SUM(AD172:AG172)</f>
        <v>381.78989735516006</v>
      </c>
      <c r="AI172" s="42">
        <f t="shared" si="171"/>
        <v>0</v>
      </c>
      <c r="AJ172" s="42">
        <f t="shared" si="174"/>
        <v>1309.2053939195921</v>
      </c>
      <c r="AK172" s="42">
        <f t="shared" si="168"/>
        <v>1690.9952912747522</v>
      </c>
    </row>
    <row r="173" spans="1:39" ht="15" x14ac:dyDescent="0.2">
      <c r="D173" s="1"/>
      <c r="E173" s="1"/>
      <c r="F173" s="1"/>
      <c r="I173" s="2">
        <f t="shared" si="160"/>
        <v>11</v>
      </c>
      <c r="J173" s="11">
        <f t="shared" si="152"/>
        <v>15923.195648599358</v>
      </c>
      <c r="K173" s="11">
        <f t="shared" si="161"/>
        <v>159.23195648599358</v>
      </c>
      <c r="L173" s="24">
        <f t="shared" si="164"/>
        <v>1931.1336700878971</v>
      </c>
      <c r="M173" s="11">
        <f t="shared" si="151"/>
        <v>602229</v>
      </c>
      <c r="N173" s="78">
        <f t="shared" si="153"/>
        <v>0</v>
      </c>
      <c r="O173" s="35">
        <f t="shared" si="154"/>
        <v>0</v>
      </c>
      <c r="P173" s="35">
        <f t="shared" si="169"/>
        <v>6.0222899999999999</v>
      </c>
      <c r="Q173">
        <f t="shared" si="155"/>
        <v>75</v>
      </c>
      <c r="R173" s="45">
        <f>1000*VLOOKUP(Q173, '[1]Mortality (Interventions) H'!$B$8:$AV$128, 19)</f>
        <v>24.496890163919357</v>
      </c>
      <c r="S173" s="46">
        <f>VLOOKUP(I173, '[1]Lapse Rates'!$A$4:$F$24, 3)</f>
        <v>1.5867464999999999E-3</v>
      </c>
      <c r="T173" s="33">
        <f t="shared" si="175"/>
        <v>0.84625938650763632</v>
      </c>
      <c r="U173" s="33">
        <f t="shared" si="165"/>
        <v>2.0730723241463345E-2</v>
      </c>
      <c r="V173" s="39">
        <f t="shared" si="162"/>
        <v>1.3427991196331391E-3</v>
      </c>
      <c r="W173" s="32">
        <f t="shared" si="166"/>
        <v>0.82418586414653983</v>
      </c>
      <c r="X173" s="31"/>
      <c r="Y173" s="5">
        <f t="shared" si="172"/>
        <v>0</v>
      </c>
      <c r="Z173" s="5">
        <f t="shared" si="163"/>
        <v>5.096419440771073</v>
      </c>
      <c r="AA173" s="5">
        <f t="shared" si="167"/>
        <v>0</v>
      </c>
      <c r="AB173" s="5">
        <f t="shared" si="156"/>
        <v>4.9634862877910653</v>
      </c>
      <c r="AC173" s="32"/>
      <c r="AD173" s="5">
        <f t="shared" si="173"/>
        <v>13123.672765615285</v>
      </c>
      <c r="AE173" s="5">
        <f t="shared" si="157"/>
        <v>-131.23672765615285</v>
      </c>
      <c r="AF173" s="5">
        <f t="shared" si="170"/>
        <v>-1591.6130726638723</v>
      </c>
      <c r="AG173" s="5">
        <f t="shared" si="176"/>
        <v>-12484.642726983229</v>
      </c>
      <c r="AH173" s="5">
        <f t="shared" ref="AH173:AH182" si="177">SUM(AD173:AG173)</f>
        <v>-1083.8197616879697</v>
      </c>
      <c r="AI173" s="42">
        <f t="shared" si="171"/>
        <v>0</v>
      </c>
      <c r="AJ173" s="42">
        <f t="shared" si="174"/>
        <v>1275.0579340709307</v>
      </c>
      <c r="AK173" s="42">
        <f t="shared" ref="AK173:AK182" si="178">SUM(AH173:AJ173)</f>
        <v>191.23817238296101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60"/>
        <v>12</v>
      </c>
      <c r="J174" s="11">
        <f t="shared" si="152"/>
        <v>15923.195648599358</v>
      </c>
      <c r="K174" s="11">
        <f t="shared" si="161"/>
        <v>159.23195648599358</v>
      </c>
      <c r="L174" s="24">
        <f t="shared" si="164"/>
        <v>1931.1336700878971</v>
      </c>
      <c r="M174" s="11">
        <f t="shared" si="151"/>
        <v>602229</v>
      </c>
      <c r="N174" s="78">
        <f t="shared" si="153"/>
        <v>0</v>
      </c>
      <c r="O174" s="35">
        <f t="shared" si="154"/>
        <v>0</v>
      </c>
      <c r="P174" s="35">
        <f t="shared" si="169"/>
        <v>6.0222899999999999</v>
      </c>
      <c r="Q174">
        <f t="shared" si="155"/>
        <v>76</v>
      </c>
      <c r="R174" s="45">
        <f>1000*VLOOKUP(Q174, '[1]Mortality (Interventions) H'!$B$8:$AV$128, 19)</f>
        <v>27.721605783515766</v>
      </c>
      <c r="S174" s="46">
        <f>VLOOKUP(I174, '[1]Lapse Rates'!$A$4:$F$24, 3)</f>
        <v>1.4412507000000001E-3</v>
      </c>
      <c r="T174" s="33">
        <f t="shared" si="175"/>
        <v>0.82418586414653983</v>
      </c>
      <c r="U174" s="33">
        <f t="shared" si="165"/>
        <v>2.2847755618216659E-2</v>
      </c>
      <c r="V174" s="39">
        <f t="shared" si="162"/>
        <v>1.1878584536313054E-3</v>
      </c>
      <c r="W174" s="32">
        <f t="shared" si="166"/>
        <v>0.80015025007469187</v>
      </c>
      <c r="X174" s="31"/>
      <c r="Y174" s="5">
        <f t="shared" si="172"/>
        <v>0</v>
      </c>
      <c r="Z174" s="5">
        <f t="shared" si="163"/>
        <v>4.9634862877910653</v>
      </c>
      <c r="AA174" s="5">
        <f t="shared" si="167"/>
        <v>0</v>
      </c>
      <c r="AB174" s="5">
        <f t="shared" si="156"/>
        <v>4.818736849522316</v>
      </c>
      <c r="AC174" s="32"/>
      <c r="AD174" s="5">
        <f t="shared" si="173"/>
        <v>12740.948980215022</v>
      </c>
      <c r="AE174" s="5">
        <f t="shared" si="157"/>
        <v>-127.40948980215022</v>
      </c>
      <c r="AF174" s="5">
        <f t="shared" si="170"/>
        <v>-1545.1970890484884</v>
      </c>
      <c r="AG174" s="5">
        <f t="shared" si="176"/>
        <v>-13759.581018203</v>
      </c>
      <c r="AH174" s="5">
        <f t="shared" si="177"/>
        <v>-2691.2386168386165</v>
      </c>
      <c r="AI174" s="42">
        <f t="shared" si="171"/>
        <v>0</v>
      </c>
      <c r="AJ174" s="42">
        <f t="shared" si="174"/>
        <v>1237.8751420143351</v>
      </c>
      <c r="AK174" s="42">
        <f t="shared" si="178"/>
        <v>-1453.3634748242814</v>
      </c>
    </row>
    <row r="175" spans="1:39" ht="15" x14ac:dyDescent="0.2">
      <c r="A175" s="48"/>
      <c r="D175" s="1"/>
      <c r="E175" s="1"/>
      <c r="F175" s="1"/>
      <c r="I175" s="2">
        <f t="shared" si="160"/>
        <v>13</v>
      </c>
      <c r="J175" s="11">
        <f t="shared" si="152"/>
        <v>15923.195648599358</v>
      </c>
      <c r="K175" s="11">
        <f t="shared" si="161"/>
        <v>159.23195648599358</v>
      </c>
      <c r="L175" s="24">
        <f t="shared" si="164"/>
        <v>1931.1336700878971</v>
      </c>
      <c r="M175" s="11">
        <f t="shared" si="151"/>
        <v>602229</v>
      </c>
      <c r="N175" s="78">
        <f t="shared" si="153"/>
        <v>0</v>
      </c>
      <c r="O175" s="35">
        <f t="shared" si="154"/>
        <v>0</v>
      </c>
      <c r="P175" s="35">
        <f t="shared" si="169"/>
        <v>6.0222899999999999</v>
      </c>
      <c r="Q175">
        <f t="shared" si="155"/>
        <v>77</v>
      </c>
      <c r="R175" s="45">
        <f>1000*VLOOKUP(Q175, '[1]Mortality (Interventions) H'!$B$8:$AV$128, 19)</f>
        <v>31.461222574046946</v>
      </c>
      <c r="S175" s="46">
        <f>VLOOKUP(I175, '[1]Lapse Rates'!$A$4:$F$24, 3)</f>
        <v>1.3481251E-3</v>
      </c>
      <c r="T175" s="33">
        <f t="shared" si="175"/>
        <v>0.80015025007469187</v>
      </c>
      <c r="U175" s="33">
        <f t="shared" si="165"/>
        <v>2.5173705110279204E-2</v>
      </c>
      <c r="V175" s="39">
        <f t="shared" si="162"/>
        <v>1.0787026358969689E-3</v>
      </c>
      <c r="W175" s="32">
        <f t="shared" si="166"/>
        <v>0.77389784232851566</v>
      </c>
      <c r="X175" s="31"/>
      <c r="Y175" s="5">
        <f t="shared" si="172"/>
        <v>0</v>
      </c>
      <c r="Z175" s="5">
        <f t="shared" si="163"/>
        <v>4.818736849522316</v>
      </c>
      <c r="AA175" s="5">
        <f t="shared" si="167"/>
        <v>0</v>
      </c>
      <c r="AB175" s="5">
        <f t="shared" si="156"/>
        <v>4.6606372368765969</v>
      </c>
      <c r="AC175" s="32"/>
      <c r="AD175" s="5">
        <f t="shared" si="173"/>
        <v>12322.926755425853</v>
      </c>
      <c r="AE175" s="5">
        <f t="shared" si="157"/>
        <v>-123.22926755425853</v>
      </c>
      <c r="AF175" s="5">
        <f t="shared" si="170"/>
        <v>-1494.5001805289712</v>
      </c>
      <c r="AG175" s="5">
        <f t="shared" si="176"/>
        <v>-15160.335254858335</v>
      </c>
      <c r="AH175" s="5">
        <f t="shared" si="177"/>
        <v>-4455.1379475157119</v>
      </c>
      <c r="AI175" s="42">
        <f t="shared" si="171"/>
        <v>0</v>
      </c>
      <c r="AJ175" s="42">
        <f t="shared" si="174"/>
        <v>1197.2630416451416</v>
      </c>
      <c r="AK175" s="42">
        <f t="shared" si="178"/>
        <v>-3257.8749058705703</v>
      </c>
    </row>
    <row r="176" spans="1:39" ht="15" x14ac:dyDescent="0.2">
      <c r="A176" s="48"/>
      <c r="D176" s="1"/>
      <c r="E176" s="1"/>
      <c r="F176" s="37"/>
      <c r="I176" s="2">
        <f t="shared" si="160"/>
        <v>14</v>
      </c>
      <c r="J176" s="11">
        <f t="shared" si="152"/>
        <v>15923.195648599358</v>
      </c>
      <c r="K176" s="11">
        <f t="shared" si="161"/>
        <v>159.23195648599358</v>
      </c>
      <c r="L176" s="24">
        <f t="shared" si="164"/>
        <v>1931.1336700878971</v>
      </c>
      <c r="M176" s="11">
        <f t="shared" si="151"/>
        <v>602229</v>
      </c>
      <c r="N176" s="78">
        <f t="shared" si="153"/>
        <v>0</v>
      </c>
      <c r="O176" s="35">
        <f t="shared" si="154"/>
        <v>0</v>
      </c>
      <c r="P176" s="35">
        <f t="shared" si="169"/>
        <v>6.0222899999999999</v>
      </c>
      <c r="Q176">
        <f t="shared" si="155"/>
        <v>78</v>
      </c>
      <c r="R176" s="45">
        <f>1000*VLOOKUP(Q176, '[1]Mortality (Interventions) H'!$B$8:$AV$128, 19)</f>
        <v>35.66465852916108</v>
      </c>
      <c r="S176" s="46">
        <f>VLOOKUP(I176, '[1]Lapse Rates'!$A$4:$F$24, 3)</f>
        <v>1.1365788999999999E-3</v>
      </c>
      <c r="T176" s="33">
        <f t="shared" si="175"/>
        <v>0.77389784232851566</v>
      </c>
      <c r="U176" s="33">
        <f t="shared" si="165"/>
        <v>2.7600802283101054E-2</v>
      </c>
      <c r="V176" s="39">
        <f t="shared" si="162"/>
        <v>8.7959595834611768E-4</v>
      </c>
      <c r="W176" s="32">
        <f t="shared" si="166"/>
        <v>0.74541744408706845</v>
      </c>
      <c r="X176" s="31"/>
      <c r="Y176" s="5">
        <f t="shared" si="172"/>
        <v>0</v>
      </c>
      <c r="Z176" s="5">
        <f t="shared" si="163"/>
        <v>4.6606372368765969</v>
      </c>
      <c r="AA176" s="5">
        <f t="shared" si="167"/>
        <v>0</v>
      </c>
      <c r="AB176" s="5">
        <f t="shared" si="156"/>
        <v>4.4891200193511116</v>
      </c>
      <c r="AC176" s="32"/>
      <c r="AD176" s="5">
        <f t="shared" si="173"/>
        <v>11869.427802077264</v>
      </c>
      <c r="AE176" s="5">
        <f t="shared" si="157"/>
        <v>-118.69427802077263</v>
      </c>
      <c r="AF176" s="5">
        <f t="shared" si="170"/>
        <v>-1439.5007245474003</v>
      </c>
      <c r="AG176" s="5">
        <f t="shared" si="176"/>
        <v>-16622.003558149663</v>
      </c>
      <c r="AH176" s="5">
        <f t="shared" si="177"/>
        <v>-6310.7707586405722</v>
      </c>
      <c r="AI176" s="42">
        <f t="shared" si="171"/>
        <v>0</v>
      </c>
      <c r="AJ176" s="42">
        <f t="shared" si="174"/>
        <v>1153.2041672228795</v>
      </c>
      <c r="AK176" s="42">
        <f t="shared" si="178"/>
        <v>-5157.5665914176925</v>
      </c>
    </row>
    <row r="177" spans="1:39" ht="15" x14ac:dyDescent="0.2">
      <c r="A177" s="48"/>
      <c r="D177" s="1"/>
      <c r="E177" s="1"/>
      <c r="F177" s="1"/>
      <c r="I177" s="2">
        <f t="shared" si="160"/>
        <v>15</v>
      </c>
      <c r="J177" s="11">
        <f t="shared" si="152"/>
        <v>15923.195648599358</v>
      </c>
      <c r="K177" s="11">
        <f t="shared" si="161"/>
        <v>159.23195648599358</v>
      </c>
      <c r="L177" s="24">
        <f t="shared" si="164"/>
        <v>1931.1336700878971</v>
      </c>
      <c r="M177" s="11">
        <f t="shared" si="151"/>
        <v>602229</v>
      </c>
      <c r="N177" s="78">
        <f t="shared" si="153"/>
        <v>0</v>
      </c>
      <c r="O177" s="35">
        <f t="shared" si="154"/>
        <v>0</v>
      </c>
      <c r="P177" s="35">
        <f t="shared" si="169"/>
        <v>6.0222899999999999</v>
      </c>
      <c r="Q177">
        <f t="shared" si="155"/>
        <v>79</v>
      </c>
      <c r="R177" s="45">
        <f>1000*VLOOKUP(Q177, '[1]Mortality (Interventions) H'!$B$8:$AV$128, 19)</f>
        <v>40.367399431158532</v>
      </c>
      <c r="S177" s="46">
        <f>VLOOKUP(I177, '[1]Lapse Rates'!$A$4:$F$24, 3)</f>
        <v>1.0075606E-3</v>
      </c>
      <c r="T177" s="33">
        <f t="shared" si="175"/>
        <v>0.74541744408706845</v>
      </c>
      <c r="U177" s="33">
        <f t="shared" si="165"/>
        <v>3.0090563708415976E-2</v>
      </c>
      <c r="V177" s="39">
        <f t="shared" si="162"/>
        <v>7.5105324721483314E-4</v>
      </c>
      <c r="W177" s="32">
        <f t="shared" si="166"/>
        <v>0.71457582713143764</v>
      </c>
      <c r="X177" s="31"/>
      <c r="Y177" s="5">
        <f t="shared" si="172"/>
        <v>0</v>
      </c>
      <c r="Z177" s="5">
        <f t="shared" si="163"/>
        <v>4.4891200193511116</v>
      </c>
      <c r="AA177" s="5">
        <f t="shared" si="167"/>
        <v>0</v>
      </c>
      <c r="AB177" s="5">
        <f t="shared" si="156"/>
        <v>4.3033828579753859</v>
      </c>
      <c r="AC177" s="32"/>
      <c r="AD177" s="5">
        <f t="shared" si="173"/>
        <v>11378.330701173594</v>
      </c>
      <c r="AE177" s="5">
        <f t="shared" si="157"/>
        <v>-113.78330701173594</v>
      </c>
      <c r="AF177" s="5">
        <f t="shared" si="170"/>
        <v>-1379.9414396044278</v>
      </c>
      <c r="AG177" s="5">
        <f t="shared" si="176"/>
        <v>-18121.410091555645</v>
      </c>
      <c r="AH177" s="5">
        <f t="shared" si="177"/>
        <v>-8236.8041369982147</v>
      </c>
      <c r="AI177" s="42">
        <f t="shared" si="171"/>
        <v>0</v>
      </c>
      <c r="AJ177" s="42">
        <f t="shared" si="174"/>
        <v>1105.4924820411766</v>
      </c>
      <c r="AK177" s="42">
        <f t="shared" si="178"/>
        <v>-7131.3116549570386</v>
      </c>
    </row>
    <row r="178" spans="1:39" ht="15" x14ac:dyDescent="0.2">
      <c r="I178" s="2">
        <f t="shared" si="160"/>
        <v>16</v>
      </c>
      <c r="J178" s="11">
        <f t="shared" si="152"/>
        <v>15923.195648599358</v>
      </c>
      <c r="K178" s="11">
        <f t="shared" si="161"/>
        <v>159.23195648599358</v>
      </c>
      <c r="L178" s="24">
        <f t="shared" si="164"/>
        <v>1931.1336700878971</v>
      </c>
      <c r="M178" s="11">
        <f t="shared" si="151"/>
        <v>602229</v>
      </c>
      <c r="N178" s="78">
        <f t="shared" si="153"/>
        <v>0</v>
      </c>
      <c r="O178" s="35">
        <f t="shared" si="154"/>
        <v>0</v>
      </c>
      <c r="P178" s="35">
        <f t="shared" si="169"/>
        <v>6.0222899999999999</v>
      </c>
      <c r="Q178">
        <f t="shared" si="155"/>
        <v>80</v>
      </c>
      <c r="R178" s="45">
        <f>1000*VLOOKUP(Q178, '[1]Mortality (Interventions) H'!$B$8:$AV$128, 19)</f>
        <v>45.531388516438938</v>
      </c>
      <c r="S178" s="46">
        <f>VLOOKUP(I178, '[1]Lapse Rates'!$A$4:$F$24, 3)</f>
        <v>8.9731130000000002E-4</v>
      </c>
      <c r="T178" s="33">
        <f t="shared" si="175"/>
        <v>0.71457582713143764</v>
      </c>
      <c r="U178" s="33">
        <f t="shared" si="165"/>
        <v>3.2535629609577191E-2</v>
      </c>
      <c r="V178" s="39">
        <f t="shared" si="162"/>
        <v>6.411969643918856E-4</v>
      </c>
      <c r="W178" s="32">
        <f t="shared" si="166"/>
        <v>0.6813990005574686</v>
      </c>
      <c r="X178" s="31"/>
      <c r="Y178" s="5">
        <f t="shared" si="172"/>
        <v>0</v>
      </c>
      <c r="Z178" s="5">
        <f t="shared" si="163"/>
        <v>4.3033828579753859</v>
      </c>
      <c r="AA178" s="5">
        <f t="shared" si="167"/>
        <v>0</v>
      </c>
      <c r="AB178" s="5">
        <f t="shared" si="156"/>
        <v>4.1035823870672372</v>
      </c>
      <c r="AC178" s="32"/>
      <c r="AD178" s="5">
        <f t="shared" si="173"/>
        <v>10850.049600636636</v>
      </c>
      <c r="AE178" s="5">
        <f t="shared" si="157"/>
        <v>-108.50049600636635</v>
      </c>
      <c r="AF178" s="5">
        <f t="shared" si="170"/>
        <v>-1315.8725527407694</v>
      </c>
      <c r="AG178" s="5">
        <f t="shared" si="176"/>
        <v>-19593.899684146061</v>
      </c>
      <c r="AH178" s="5">
        <f t="shared" si="177"/>
        <v>-10168.223132256562</v>
      </c>
      <c r="AI178" s="42">
        <f t="shared" si="171"/>
        <v>0</v>
      </c>
      <c r="AJ178" s="42">
        <f t="shared" si="174"/>
        <v>1054.1681290225968</v>
      </c>
      <c r="AK178" s="42">
        <f t="shared" si="178"/>
        <v>-9114.0550032339652</v>
      </c>
    </row>
    <row r="179" spans="1:39" ht="15" x14ac:dyDescent="0.2">
      <c r="I179" s="2">
        <f t="shared" si="160"/>
        <v>17</v>
      </c>
      <c r="J179" s="11">
        <f t="shared" si="152"/>
        <v>15923.195648599358</v>
      </c>
      <c r="K179" s="11">
        <f t="shared" si="161"/>
        <v>159.23195648599358</v>
      </c>
      <c r="L179" s="24">
        <f t="shared" si="164"/>
        <v>1931.1336700878971</v>
      </c>
      <c r="M179" s="11">
        <f t="shared" si="151"/>
        <v>602229</v>
      </c>
      <c r="N179" s="78">
        <f t="shared" si="153"/>
        <v>0</v>
      </c>
      <c r="O179" s="35">
        <f t="shared" si="154"/>
        <v>0</v>
      </c>
      <c r="P179" s="35">
        <f t="shared" si="169"/>
        <v>6.0222899999999999</v>
      </c>
      <c r="Q179">
        <f t="shared" si="155"/>
        <v>81</v>
      </c>
      <c r="R179" s="45">
        <f>1000*VLOOKUP(Q179, '[1]Mortality (Interventions) H'!$B$8:$AV$128, 19)</f>
        <v>51.239826753239221</v>
      </c>
      <c r="S179" s="46">
        <f>VLOOKUP(I179, '[1]Lapse Rates'!$A$4:$F$24, 3)</f>
        <v>7.4594940000000001E-4</v>
      </c>
      <c r="T179" s="33">
        <f t="shared" si="175"/>
        <v>0.6813990005574686</v>
      </c>
      <c r="U179" s="33">
        <f t="shared" si="165"/>
        <v>3.4914766738395046E-2</v>
      </c>
      <c r="V179" s="39">
        <f t="shared" si="162"/>
        <v>5.0828917562644339E-4</v>
      </c>
      <c r="W179" s="32">
        <f t="shared" si="166"/>
        <v>0.6459759446434471</v>
      </c>
      <c r="X179" s="31"/>
      <c r="Y179" s="5">
        <f t="shared" si="172"/>
        <v>0</v>
      </c>
      <c r="Z179" s="5">
        <f t="shared" si="163"/>
        <v>4.1035823870672372</v>
      </c>
      <c r="AA179" s="5">
        <f t="shared" si="167"/>
        <v>0</v>
      </c>
      <c r="AB179" s="5">
        <f t="shared" si="156"/>
        <v>3.8902544716667848</v>
      </c>
      <c r="AC179" s="32"/>
      <c r="AD179" s="5">
        <f t="shared" si="173"/>
        <v>10286.001350846396</v>
      </c>
      <c r="AE179" s="5">
        <f t="shared" si="157"/>
        <v>-102.86001350846396</v>
      </c>
      <c r="AF179" s="5">
        <f t="shared" si="170"/>
        <v>-1247.4658967677963</v>
      </c>
      <c r="AG179" s="5">
        <f t="shared" si="176"/>
        <v>-21026.685058096911</v>
      </c>
      <c r="AH179" s="5">
        <f t="shared" si="177"/>
        <v>-12091.009617526775</v>
      </c>
      <c r="AI179" s="42">
        <f t="shared" si="171"/>
        <v>0</v>
      </c>
      <c r="AJ179" s="42">
        <f t="shared" si="174"/>
        <v>999.36872662502265</v>
      </c>
      <c r="AK179" s="42">
        <f t="shared" si="178"/>
        <v>-11091.640890901752</v>
      </c>
    </row>
    <row r="180" spans="1:39" ht="15" x14ac:dyDescent="0.2">
      <c r="I180" s="2">
        <f t="shared" si="160"/>
        <v>18</v>
      </c>
      <c r="J180" s="11">
        <f t="shared" si="152"/>
        <v>15923.195648599358</v>
      </c>
      <c r="K180" s="11">
        <f t="shared" si="161"/>
        <v>159.23195648599358</v>
      </c>
      <c r="L180" s="24">
        <f t="shared" si="164"/>
        <v>1931.1336700878971</v>
      </c>
      <c r="M180" s="11">
        <f t="shared" si="151"/>
        <v>602229</v>
      </c>
      <c r="N180" s="78">
        <f t="shared" si="153"/>
        <v>0</v>
      </c>
      <c r="O180" s="35">
        <f t="shared" si="154"/>
        <v>0</v>
      </c>
      <c r="P180" s="35">
        <f t="shared" si="169"/>
        <v>6.0222899999999999</v>
      </c>
      <c r="Q180">
        <f t="shared" si="155"/>
        <v>82</v>
      </c>
      <c r="R180" s="45">
        <f>1000*VLOOKUP(Q180, '[1]Mortality (Interventions) H'!$B$8:$AV$128, 19)</f>
        <v>57.691760768673511</v>
      </c>
      <c r="S180" s="46">
        <f>VLOOKUP(I180, '[1]Lapse Rates'!$A$4:$F$24, 3)</f>
        <v>5.9837330000000002E-4</v>
      </c>
      <c r="T180" s="33">
        <f t="shared" si="175"/>
        <v>0.6459759446434471</v>
      </c>
      <c r="U180" s="33">
        <f t="shared" si="165"/>
        <v>3.726748966068763E-2</v>
      </c>
      <c r="V180" s="39">
        <f t="shared" si="162"/>
        <v>3.8653475771691678E-4</v>
      </c>
      <c r="W180" s="32">
        <f t="shared" si="166"/>
        <v>0.6083219202250425</v>
      </c>
      <c r="X180" s="31"/>
      <c r="Y180" s="5">
        <f t="shared" si="172"/>
        <v>0</v>
      </c>
      <c r="Z180" s="5">
        <f t="shared" si="163"/>
        <v>3.8902544716667848</v>
      </c>
      <c r="AA180" s="5">
        <f t="shared" si="167"/>
        <v>0</v>
      </c>
      <c r="AB180" s="5">
        <f t="shared" si="156"/>
        <v>3.6634910169520714</v>
      </c>
      <c r="AC180" s="32"/>
      <c r="AD180" s="5">
        <f t="shared" si="173"/>
        <v>9686.4289530750029</v>
      </c>
      <c r="AE180" s="5">
        <f t="shared" si="157"/>
        <v>-96.864289530750028</v>
      </c>
      <c r="AF180" s="5">
        <f t="shared" si="170"/>
        <v>-1174.7509423991032</v>
      </c>
      <c r="AG180" s="5">
        <f t="shared" si="176"/>
        <v>-22443.563030866251</v>
      </c>
      <c r="AH180" s="5">
        <f t="shared" si="177"/>
        <v>-14028.749309721101</v>
      </c>
      <c r="AI180" s="42">
        <f t="shared" si="171"/>
        <v>0</v>
      </c>
      <c r="AJ180" s="42">
        <f t="shared" si="174"/>
        <v>941.11792745736193</v>
      </c>
      <c r="AK180" s="42">
        <f t="shared" si="178"/>
        <v>-13087.631382263738</v>
      </c>
    </row>
    <row r="181" spans="1:39" ht="15" x14ac:dyDescent="0.2">
      <c r="I181" s="2">
        <f t="shared" si="160"/>
        <v>19</v>
      </c>
      <c r="J181" s="11">
        <f t="shared" si="152"/>
        <v>15923.195648599358</v>
      </c>
      <c r="K181" s="11">
        <f t="shared" si="161"/>
        <v>159.23195648599358</v>
      </c>
      <c r="L181" s="24">
        <f t="shared" si="164"/>
        <v>1931.1336700878971</v>
      </c>
      <c r="M181" s="11">
        <f t="shared" si="151"/>
        <v>602229</v>
      </c>
      <c r="N181" s="78">
        <f t="shared" si="153"/>
        <v>0</v>
      </c>
      <c r="O181" s="35">
        <f t="shared" si="154"/>
        <v>0</v>
      </c>
      <c r="P181" s="35">
        <f t="shared" si="169"/>
        <v>6.0222899999999999</v>
      </c>
      <c r="Q181">
        <f t="shared" si="155"/>
        <v>83</v>
      </c>
      <c r="R181" s="45">
        <f>1000*VLOOKUP(Q181, '[1]Mortality (Interventions) H'!$B$8:$AV$128, 19)</f>
        <v>64.975413437688275</v>
      </c>
      <c r="S181" s="46">
        <f>VLOOKUP(I181, '[1]Lapse Rates'!$A$4:$F$24, 3)</f>
        <v>4.66450453E-2</v>
      </c>
      <c r="T181" s="33">
        <f t="shared" si="175"/>
        <v>0.6083219202250425</v>
      </c>
      <c r="U181" s="33">
        <f t="shared" si="165"/>
        <v>3.9525968269830562E-2</v>
      </c>
      <c r="V181" s="39">
        <f t="shared" si="162"/>
        <v>2.8375203525880095E-2</v>
      </c>
      <c r="W181" s="32">
        <f t="shared" si="166"/>
        <v>0.54042074842933185</v>
      </c>
      <c r="X181" s="31"/>
      <c r="Y181" s="5">
        <f t="shared" si="172"/>
        <v>0</v>
      </c>
      <c r="Z181" s="5">
        <f t="shared" si="163"/>
        <v>3.6634910169520714</v>
      </c>
      <c r="AA181" s="5">
        <f t="shared" si="167"/>
        <v>0</v>
      </c>
      <c r="AB181" s="5">
        <f t="shared" si="156"/>
        <v>3.2545704690584807</v>
      </c>
      <c r="AC181" s="32"/>
      <c r="AD181" s="5">
        <f t="shared" si="173"/>
        <v>8605.225309802745</v>
      </c>
      <c r="AE181" s="5">
        <f t="shared" si="157"/>
        <v>-86.05225309802745</v>
      </c>
      <c r="AF181" s="5">
        <f t="shared" si="170"/>
        <v>-1043.6247033059838</v>
      </c>
      <c r="AG181" s="5">
        <f t="shared" si="176"/>
        <v>-23803.68434517179</v>
      </c>
      <c r="AH181" s="5">
        <f t="shared" si="177"/>
        <v>-16328.135991773055</v>
      </c>
      <c r="AI181" s="42">
        <f t="shared" si="171"/>
        <v>0</v>
      </c>
      <c r="AJ181" s="42">
        <f t="shared" si="174"/>
        <v>836.09026533149586</v>
      </c>
      <c r="AK181" s="42">
        <f t="shared" si="178"/>
        <v>-15492.04572644156</v>
      </c>
    </row>
    <row r="182" spans="1:39" ht="15" x14ac:dyDescent="0.2">
      <c r="I182" s="2">
        <f t="shared" si="160"/>
        <v>20</v>
      </c>
      <c r="J182" s="11">
        <f t="shared" si="152"/>
        <v>15923.195648599358</v>
      </c>
      <c r="K182" s="11">
        <f t="shared" si="161"/>
        <v>159.23195648599358</v>
      </c>
      <c r="L182" s="24">
        <f t="shared" si="164"/>
        <v>1931.1336700878971</v>
      </c>
      <c r="M182" s="11">
        <f t="shared" si="151"/>
        <v>602229</v>
      </c>
      <c r="N182" s="78">
        <f t="shared" si="153"/>
        <v>0</v>
      </c>
      <c r="O182" s="35">
        <f t="shared" si="154"/>
        <v>0</v>
      </c>
      <c r="P182" s="35">
        <f t="shared" si="169"/>
        <v>6.0222899999999999</v>
      </c>
      <c r="Q182">
        <f t="shared" si="155"/>
        <v>84</v>
      </c>
      <c r="R182" s="45">
        <f>1000*VLOOKUP(Q182, '[1]Mortality (Interventions) H'!$B$8:$AV$128, 19)</f>
        <v>73.227063843495387</v>
      </c>
      <c r="S182" s="46">
        <f>VLOOKUP(I182, '[1]Lapse Rates'!$A$4:$F$24, 3)</f>
        <v>0</v>
      </c>
      <c r="T182" s="33">
        <f t="shared" si="175"/>
        <v>0.54042074842933185</v>
      </c>
      <c r="U182" s="33">
        <f t="shared" si="165"/>
        <v>3.9573424647584239E-2</v>
      </c>
      <c r="V182" s="39">
        <f t="shared" si="162"/>
        <v>0</v>
      </c>
      <c r="W182" s="32">
        <f t="shared" si="166"/>
        <v>0.50084732378174757</v>
      </c>
      <c r="X182" s="31"/>
      <c r="Y182" s="5">
        <f t="shared" si="172"/>
        <v>0</v>
      </c>
      <c r="Z182" s="5">
        <f t="shared" si="163"/>
        <v>3.2545704690584807</v>
      </c>
      <c r="AA182" s="5">
        <f t="shared" si="167"/>
        <v>0</v>
      </c>
      <c r="AB182" s="5">
        <f t="shared" si="156"/>
        <v>3.0162478295375803</v>
      </c>
      <c r="AC182" s="32"/>
      <c r="AD182" s="5">
        <f>$W182*J182</f>
        <v>7975.0899266541564</v>
      </c>
      <c r="AE182" s="5">
        <f t="shared" si="157"/>
        <v>-79.750899266541566</v>
      </c>
      <c r="AF182" s="5">
        <f t="shared" si="170"/>
        <v>-967.20313052834751</v>
      </c>
      <c r="AG182" s="5">
        <f t="shared" si="176"/>
        <v>-23832.263952090008</v>
      </c>
      <c r="AH182" s="5">
        <f t="shared" si="177"/>
        <v>-16904.12805523074</v>
      </c>
      <c r="AI182" s="42">
        <f t="shared" si="171"/>
        <v>0</v>
      </c>
      <c r="AJ182" s="42">
        <f t="shared" si="174"/>
        <v>774.85203194973974</v>
      </c>
      <c r="AK182" s="42">
        <f t="shared" si="178"/>
        <v>-16129.276023281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271727.71712005691</v>
      </c>
      <c r="AE185" s="21">
        <f t="shared" ref="AE185:AK185" si="179">SUM(AE162:AE182)</f>
        <v>-8770.0016983149908</v>
      </c>
      <c r="AF185" s="21">
        <f t="shared" si="179"/>
        <v>-31524.328511569147</v>
      </c>
      <c r="AG185" s="21">
        <f t="shared" si="179"/>
        <v>-264920.3526158958</v>
      </c>
      <c r="AH185" s="21">
        <f t="shared" si="179"/>
        <v>-33486.965705723094</v>
      </c>
      <c r="AI185" s="21">
        <f t="shared" si="179"/>
        <v>0</v>
      </c>
      <c r="AJ185" s="21">
        <f t="shared" si="179"/>
        <v>24868.698407269043</v>
      </c>
      <c r="AK185" s="21">
        <f t="shared" si="179"/>
        <v>-8618.2672984540513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135613.91730198648</v>
      </c>
      <c r="AE187" s="21">
        <f t="shared" ref="AE187:AK187" si="180">AE162+NPV($D$6,AE163:AE182)</f>
        <v>-7422.9182181288597</v>
      </c>
      <c r="AF187" s="21">
        <f t="shared" si="180"/>
        <v>-15187.166534692667</v>
      </c>
      <c r="AG187" s="21">
        <f t="shared" si="180"/>
        <v>-88114.812920309894</v>
      </c>
      <c r="AH187" s="21">
        <f t="shared" si="180"/>
        <v>24889.01962885508</v>
      </c>
      <c r="AI187" s="21">
        <f t="shared" si="180"/>
        <v>0</v>
      </c>
      <c r="AJ187" s="21">
        <f t="shared" si="180"/>
        <v>11642.838333180498</v>
      </c>
      <c r="AK187" s="21">
        <f t="shared" si="180"/>
        <v>36531.857962035581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201678.24201787903</v>
      </c>
      <c r="AE189" s="21">
        <f t="shared" ref="AE189:AK189" si="181">AE162+NPV($D$7,AE163:AE182)</f>
        <v>-8075.0360631263693</v>
      </c>
      <c r="AF189" s="21">
        <f t="shared" si="181"/>
        <v>-23095.922761340069</v>
      </c>
      <c r="AG189" s="21">
        <f t="shared" si="181"/>
        <v>-168401.77326687548</v>
      </c>
      <c r="AH189" s="21">
        <f t="shared" si="181"/>
        <v>2105.5099265371218</v>
      </c>
      <c r="AI189" s="21">
        <f t="shared" si="181"/>
        <v>0</v>
      </c>
      <c r="AJ189" s="21">
        <f t="shared" si="181"/>
        <v>18062.315361678542</v>
      </c>
      <c r="AK189" s="21">
        <f t="shared" si="181"/>
        <v>20167.825288215674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15571.036664853662</v>
      </c>
    </row>
    <row r="192" spans="1:39" ht="15" x14ac:dyDescent="0.2">
      <c r="G192" s="58" t="s">
        <v>115</v>
      </c>
      <c r="H192" s="57"/>
      <c r="I192" s="57"/>
      <c r="J192" s="11">
        <f>H$191</f>
        <v>15571.036664853662</v>
      </c>
      <c r="K192" s="11">
        <f>J192*$C$10</f>
        <v>6228.4146659414655</v>
      </c>
      <c r="L192" s="24">
        <f>$C$201</f>
        <v>2362.978838193007</v>
      </c>
      <c r="M192" s="11">
        <f t="shared" ref="M192:M212" si="182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>O192*W192</f>
        <v>0</v>
      </c>
      <c r="AB192" s="5">
        <f>P192*W192</f>
        <v>6.0222899999999999</v>
      </c>
      <c r="AC192" s="32"/>
      <c r="AD192" s="5">
        <f>$W192*J192</f>
        <v>15571.036664853662</v>
      </c>
      <c r="AE192" s="5">
        <f>-$W192*K192</f>
        <v>-6228.4146659414655</v>
      </c>
      <c r="AF192" s="5">
        <f>-$W192*L192</f>
        <v>-2362.978838193007</v>
      </c>
      <c r="AG192" s="5"/>
      <c r="AH192" s="5">
        <f>SUM(AD192:AG192)</f>
        <v>6979.6431607191898</v>
      </c>
      <c r="AI192" s="42">
        <f>Y192-AA192</f>
        <v>0</v>
      </c>
      <c r="AJ192" s="42"/>
      <c r="AK192" s="42">
        <f>SUM(AH192:AJ192)</f>
        <v>6979.6431607191898</v>
      </c>
      <c r="AL192" s="6" t="s">
        <v>39</v>
      </c>
      <c r="AM192" s="36">
        <f>AK219</f>
        <v>19785.344764524569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183">H$191</f>
        <v>15571.036664853662</v>
      </c>
      <c r="K193" s="11"/>
      <c r="L193" s="24"/>
      <c r="M193" s="11">
        <f t="shared" si="182"/>
        <v>602229</v>
      </c>
      <c r="N193" s="78">
        <f t="shared" ref="N193:N212" si="184">N161</f>
        <v>0</v>
      </c>
      <c r="O193" s="35">
        <f t="shared" ref="O193:O212" si="185">M193*N193/1000</f>
        <v>0</v>
      </c>
      <c r="P193" s="35">
        <f>$H$14*M193/1000</f>
        <v>6.0222899999999999</v>
      </c>
      <c r="Q193">
        <f t="shared" ref="Q193:Q212" si="186">Q5</f>
        <v>65</v>
      </c>
      <c r="R193" s="45">
        <f>1000*VLOOKUP(Q193, '[1]Mortality (Interventions) H'!$B$8:$AV$128, 22)</f>
        <v>8.3991136884400248</v>
      </c>
      <c r="S193" s="46">
        <f>AVERAGE(VLOOKUP(I192,'[1]Lapse Rates'!$A$4:$F$24,3),VLOOKUP(I193,'[1]Lapse Rates'!$A$4:$F$24,3))</f>
        <v>3.4608985999999998E-3</v>
      </c>
      <c r="T193" s="33">
        <f>W192</f>
        <v>1</v>
      </c>
      <c r="U193" s="33">
        <f>T193*R193/1000</f>
        <v>8.3991136884400252E-3</v>
      </c>
      <c r="V193" s="39">
        <f>MIN(S193*T193,T193-U193)</f>
        <v>3.4608985999999998E-3</v>
      </c>
      <c r="W193" s="32">
        <f>T193-SUM(U193:V193)</f>
        <v>0.98813998771155998</v>
      </c>
      <c r="X193" s="32"/>
      <c r="Y193" s="5">
        <f>AA192</f>
        <v>0</v>
      </c>
      <c r="Z193" s="5">
        <f>AB192</f>
        <v>6.0222899999999999</v>
      </c>
      <c r="AA193" s="5">
        <f>O193*W193</f>
        <v>0</v>
      </c>
      <c r="AB193" s="5">
        <f t="shared" ref="AB193:AB212" si="187">P193*W193</f>
        <v>5.9508655665954509</v>
      </c>
      <c r="AC193" s="32"/>
      <c r="AD193" s="5">
        <f>$W193*J193</f>
        <v>15386.363978664747</v>
      </c>
      <c r="AE193" s="5">
        <f t="shared" ref="AE193:AE212" si="188">-$W193*K193</f>
        <v>0</v>
      </c>
      <c r="AF193" s="5">
        <f>-$W193*L193</f>
        <v>0</v>
      </c>
      <c r="AG193" s="5">
        <f t="shared" ref="AG193:AG198" si="189">-U193*M193</f>
        <v>-5058.1898374755483</v>
      </c>
      <c r="AH193" s="5">
        <f t="shared" ref="AH193:AH201" si="190">SUM(AD193:AG193)</f>
        <v>10328.1741411892</v>
      </c>
      <c r="AI193" s="42">
        <f>-M193*$W192*(N193-N192)/1000</f>
        <v>0</v>
      </c>
      <c r="AJ193" s="42">
        <f>$D$6*SUM(Y193:Z193,AD193:AE193)</f>
        <v>1509.9930929560119</v>
      </c>
      <c r="AK193" s="42">
        <f>SUM(AH193:AJ193)</f>
        <v>11838.167234145212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191">I193+1</f>
        <v>2</v>
      </c>
      <c r="J194" s="11">
        <f t="shared" si="183"/>
        <v>15571.036664853662</v>
      </c>
      <c r="K194" s="11">
        <f t="shared" ref="K194:K212" si="192">J194*$C$11</f>
        <v>155.71036664853662</v>
      </c>
      <c r="L194" s="24">
        <f>$C$202</f>
        <v>1895.8477382473968</v>
      </c>
      <c r="M194" s="11">
        <f t="shared" si="182"/>
        <v>602229</v>
      </c>
      <c r="N194" s="78">
        <f t="shared" si="184"/>
        <v>0</v>
      </c>
      <c r="O194" s="35">
        <f t="shared" si="185"/>
        <v>0</v>
      </c>
      <c r="P194" s="35">
        <f>$H$14*M194/1000</f>
        <v>6.0222899999999999</v>
      </c>
      <c r="Q194">
        <f t="shared" si="186"/>
        <v>66</v>
      </c>
      <c r="R194" s="45">
        <f>1000*VLOOKUP(Q194, '[1]Mortality (Interventions) H'!$B$8:$AV$128, 22)</f>
        <v>9.2715571112862989</v>
      </c>
      <c r="S194" s="46">
        <f>VLOOKUP(I194, '[1]Lapse Rates'!$A$4:$F$24, 3)</f>
        <v>3.2267923000000001E-3</v>
      </c>
      <c r="T194" s="33">
        <f>W193</f>
        <v>0.98813998771155998</v>
      </c>
      <c r="U194" s="33">
        <f>T194*R194/1000</f>
        <v>9.1615963300134707E-3</v>
      </c>
      <c r="V194" s="39">
        <f t="shared" ref="V194:V212" si="193">MIN(S194*T194,T194-U194)</f>
        <v>3.1885225036697566E-3</v>
      </c>
      <c r="W194" s="32">
        <f>T194-SUM(U194:V194)</f>
        <v>0.97578986887787678</v>
      </c>
      <c r="X194" s="32"/>
      <c r="Y194" s="5">
        <f>AA193</f>
        <v>0</v>
      </c>
      <c r="Z194" s="5">
        <f t="shared" ref="Z194:Z212" si="194">AB193</f>
        <v>5.9508655665954509</v>
      </c>
      <c r="AA194" s="5">
        <f>O194*W194</f>
        <v>0</v>
      </c>
      <c r="AB194" s="5">
        <f t="shared" si="187"/>
        <v>5.8764895694445487</v>
      </c>
      <c r="AC194" s="32"/>
      <c r="AD194" s="5">
        <f>$W194*J194</f>
        <v>15194.059825490167</v>
      </c>
      <c r="AE194" s="5">
        <f t="shared" si="188"/>
        <v>-151.94059825490166</v>
      </c>
      <c r="AF194" s="5">
        <f>-$W194*L194</f>
        <v>-1849.9490159168465</v>
      </c>
      <c r="AG194" s="5">
        <f t="shared" si="189"/>
        <v>-5517.3789962276824</v>
      </c>
      <c r="AH194" s="5">
        <f t="shared" si="190"/>
        <v>7674.7912150907359</v>
      </c>
      <c r="AI194" s="42">
        <f>-M194*($W193*N194-$W192*N193)/1000</f>
        <v>0</v>
      </c>
      <c r="AJ194" s="42">
        <f>$D$6*SUM(Y194:Z194,AD194:AE194)</f>
        <v>1476.2156761038627</v>
      </c>
      <c r="AK194" s="42">
        <f>SUM(AH194:AJ194)</f>
        <v>9151.0068911945982</v>
      </c>
      <c r="AL194" s="48" t="s">
        <v>59</v>
      </c>
      <c r="AM194" s="54">
        <f>AK219/AD219</f>
        <v>0.10000000006847737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191"/>
        <v>3</v>
      </c>
      <c r="J195" s="11">
        <f t="shared" si="183"/>
        <v>15571.036664853662</v>
      </c>
      <c r="K195" s="11">
        <f t="shared" si="192"/>
        <v>155.71036664853662</v>
      </c>
      <c r="L195" s="24">
        <f t="shared" ref="L195:L212" si="195">$C$202</f>
        <v>1895.8477382473968</v>
      </c>
      <c r="M195" s="11">
        <f t="shared" si="182"/>
        <v>602229</v>
      </c>
      <c r="N195" s="78">
        <f t="shared" si="184"/>
        <v>0</v>
      </c>
      <c r="O195" s="35">
        <f t="shared" si="185"/>
        <v>0</v>
      </c>
      <c r="P195" s="35">
        <f>$H$14*M195/1000</f>
        <v>6.0222899999999999</v>
      </c>
      <c r="Q195">
        <f t="shared" si="186"/>
        <v>67</v>
      </c>
      <c r="R195" s="45">
        <f>1000*VLOOKUP(Q195, '[1]Mortality (Interventions) H'!$B$8:$AV$128, 22)</f>
        <v>10.209166717628573</v>
      </c>
      <c r="S195" s="46">
        <f>VLOOKUP(I195, '[1]Lapse Rates'!$A$4:$F$24, 3)</f>
        <v>2.9657235000000001E-3</v>
      </c>
      <c r="T195" s="33">
        <f>W194</f>
        <v>0.97578986887787678</v>
      </c>
      <c r="U195" s="33">
        <f t="shared" ref="U195:U212" si="196">T195*R195/1000</f>
        <v>9.9620014527471677E-3</v>
      </c>
      <c r="V195" s="39">
        <f t="shared" si="193"/>
        <v>2.8939229451930377E-3</v>
      </c>
      <c r="W195" s="32">
        <f t="shared" ref="W195:W212" si="197">T195-SUM(U195:V195)</f>
        <v>0.96293394447993652</v>
      </c>
      <c r="X195" s="32"/>
      <c r="Y195" s="5">
        <f>AA194</f>
        <v>0</v>
      </c>
      <c r="Z195" s="5">
        <f t="shared" si="194"/>
        <v>5.8764895694445487</v>
      </c>
      <c r="AA195" s="5">
        <f t="shared" ref="AA195:AA212" si="198">O195*W195</f>
        <v>0</v>
      </c>
      <c r="AB195" s="5">
        <f t="shared" si="187"/>
        <v>5.7990674645020768</v>
      </c>
      <c r="AC195" s="32"/>
      <c r="AD195" s="5">
        <f>$W195*J195</f>
        <v>14993.879755329252</v>
      </c>
      <c r="AE195" s="5">
        <f t="shared" si="188"/>
        <v>-149.93879755329252</v>
      </c>
      <c r="AF195" s="5">
        <f>-$W195*L195</f>
        <v>-1825.576140723932</v>
      </c>
      <c r="AG195" s="5">
        <f t="shared" si="189"/>
        <v>-5999.4061728864745</v>
      </c>
      <c r="AH195" s="5">
        <f t="shared" si="190"/>
        <v>7018.9586441655538</v>
      </c>
      <c r="AI195" s="42">
        <f>-M195*($W194*N195-$W193*N194)/1000</f>
        <v>0</v>
      </c>
      <c r="AJ195" s="42">
        <f>$D$6*SUM(Y195:Z195,AD195:AE195)</f>
        <v>1456.7670915845843</v>
      </c>
      <c r="AK195" s="42">
        <f t="shared" ref="AK195:AK202" si="199">SUM(AH195:AJ195)</f>
        <v>8475.7257357501385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191"/>
        <v>4</v>
      </c>
      <c r="J196" s="11">
        <f t="shared" si="183"/>
        <v>15571.036664853662</v>
      </c>
      <c r="K196" s="11">
        <f t="shared" si="192"/>
        <v>155.71036664853662</v>
      </c>
      <c r="L196" s="24">
        <f t="shared" si="195"/>
        <v>1895.8477382473968</v>
      </c>
      <c r="M196" s="11">
        <f t="shared" si="182"/>
        <v>602229</v>
      </c>
      <c r="N196" s="78">
        <f t="shared" si="184"/>
        <v>0</v>
      </c>
      <c r="O196" s="35">
        <f t="shared" si="185"/>
        <v>0</v>
      </c>
      <c r="P196" s="35">
        <f t="shared" ref="P196:P212" si="200">$H$14*M196/1000</f>
        <v>6.0222899999999999</v>
      </c>
      <c r="Q196">
        <f t="shared" si="186"/>
        <v>68</v>
      </c>
      <c r="R196" s="45">
        <f>1000*VLOOKUP(Q196, '[1]Mortality (Interventions) H'!$B$8:$AV$128, 22)</f>
        <v>11.212987594315516</v>
      </c>
      <c r="S196" s="46">
        <f>VLOOKUP(I196, '[1]Lapse Rates'!$A$4:$F$24, 3)</f>
        <v>2.7812204999999998E-3</v>
      </c>
      <c r="T196" s="33">
        <f>W195</f>
        <v>0.96293394447993652</v>
      </c>
      <c r="U196" s="33">
        <f t="shared" si="196"/>
        <v>1.0797366373598833E-2</v>
      </c>
      <c r="V196" s="39">
        <f t="shared" si="193"/>
        <v>2.6781316265334612E-3</v>
      </c>
      <c r="W196" s="32">
        <f t="shared" si="197"/>
        <v>0.94945844647980426</v>
      </c>
      <c r="X196" s="32"/>
      <c r="Y196" s="5">
        <f>AA195</f>
        <v>0</v>
      </c>
      <c r="Z196" s="5">
        <f t="shared" si="194"/>
        <v>5.7990674645020768</v>
      </c>
      <c r="AA196" s="5">
        <f t="shared" si="198"/>
        <v>0</v>
      </c>
      <c r="AB196" s="5">
        <f t="shared" si="187"/>
        <v>5.7179141076508602</v>
      </c>
      <c r="AC196" s="32"/>
      <c r="AD196" s="5">
        <f>$W196*J196</f>
        <v>14784.052281892031</v>
      </c>
      <c r="AE196" s="5">
        <f t="shared" si="188"/>
        <v>-147.84052281892031</v>
      </c>
      <c r="AF196" s="5">
        <f t="shared" ref="AF196:AF212" si="201">-$W196*L196</f>
        <v>-1800.0286483186239</v>
      </c>
      <c r="AG196" s="5">
        <f t="shared" si="189"/>
        <v>-6502.4871538060515</v>
      </c>
      <c r="AH196" s="5">
        <f t="shared" si="190"/>
        <v>6333.6959569484343</v>
      </c>
      <c r="AI196" s="42">
        <f t="shared" ref="AI196:AI212" si="202">-M196*($W195*N196-$W194*N195)/1000</f>
        <v>0</v>
      </c>
      <c r="AJ196" s="42">
        <f>$D$6*SUM(Y196:Z196,AD196:AE196)</f>
        <v>1436.3812620833398</v>
      </c>
      <c r="AK196" s="42">
        <f t="shared" si="199"/>
        <v>7770.0772190317739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191"/>
        <v>5</v>
      </c>
      <c r="J197" s="11">
        <f t="shared" si="183"/>
        <v>15571.036664853662</v>
      </c>
      <c r="K197" s="11">
        <f t="shared" si="192"/>
        <v>155.71036664853662</v>
      </c>
      <c r="L197" s="24">
        <f t="shared" si="195"/>
        <v>1895.8477382473968</v>
      </c>
      <c r="M197" s="11">
        <f t="shared" si="182"/>
        <v>602229</v>
      </c>
      <c r="N197" s="78">
        <f t="shared" si="184"/>
        <v>0</v>
      </c>
      <c r="O197" s="35">
        <f t="shared" si="185"/>
        <v>0</v>
      </c>
      <c r="P197" s="35">
        <f t="shared" si="200"/>
        <v>6.0222899999999999</v>
      </c>
      <c r="Q197">
        <f t="shared" si="186"/>
        <v>69</v>
      </c>
      <c r="R197" s="45">
        <f>1000*VLOOKUP(Q197, '[1]Mortality (Interventions) H'!$B$8:$AV$128, 22)</f>
        <v>12.346689483894034</v>
      </c>
      <c r="S197" s="46">
        <f>VLOOKUP(I197, '[1]Lapse Rates'!$A$4:$F$24, 3)</f>
        <v>2.4845683E-3</v>
      </c>
      <c r="T197" s="33">
        <f>W196</f>
        <v>0.94945844647980426</v>
      </c>
      <c r="U197" s="33">
        <f t="shared" si="196"/>
        <v>1.1722668616546566E-2</v>
      </c>
      <c r="V197" s="39">
        <f t="shared" si="193"/>
        <v>2.3589943582909682E-3</v>
      </c>
      <c r="W197" s="32">
        <f t="shared" si="197"/>
        <v>0.93537678350496678</v>
      </c>
      <c r="X197" s="32"/>
      <c r="Y197" s="5">
        <f t="shared" ref="Y197:Y212" si="203">AA196</f>
        <v>0</v>
      </c>
      <c r="Z197" s="5">
        <f t="shared" si="194"/>
        <v>5.7179141076508602</v>
      </c>
      <c r="AA197" s="5">
        <f t="shared" si="198"/>
        <v>0</v>
      </c>
      <c r="AB197" s="5">
        <f t="shared" si="187"/>
        <v>5.6331102495341261</v>
      </c>
      <c r="AC197" s="32"/>
      <c r="AD197" s="5">
        <f t="shared" ref="AD197:AD211" si="204">$W197*J197</f>
        <v>14564.786191408724</v>
      </c>
      <c r="AE197" s="5">
        <f t="shared" si="188"/>
        <v>-145.64786191408723</v>
      </c>
      <c r="AF197" s="5">
        <f t="shared" si="201"/>
        <v>-1773.3319594170162</v>
      </c>
      <c r="AG197" s="5">
        <f t="shared" si="189"/>
        <v>-7059.7309982742217</v>
      </c>
      <c r="AH197" s="5">
        <f t="shared" si="190"/>
        <v>5586.0753718034002</v>
      </c>
      <c r="AI197" s="42">
        <f t="shared" si="202"/>
        <v>0</v>
      </c>
      <c r="AJ197" s="42">
        <f t="shared" ref="AJ197:AJ212" si="205">$D$6*SUM(Y197:Z197,AD197:AE197)</f>
        <v>1415.0783974973845</v>
      </c>
      <c r="AK197" s="42">
        <f t="shared" si="199"/>
        <v>7001.1537693007849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191"/>
        <v>6</v>
      </c>
      <c r="J198" s="11">
        <f t="shared" si="183"/>
        <v>15571.036664853662</v>
      </c>
      <c r="K198" s="11">
        <f t="shared" si="192"/>
        <v>155.71036664853662</v>
      </c>
      <c r="L198" s="24">
        <f t="shared" si="195"/>
        <v>1895.8477382473968</v>
      </c>
      <c r="M198" s="11">
        <f t="shared" si="182"/>
        <v>602229</v>
      </c>
      <c r="N198" s="78">
        <f t="shared" si="184"/>
        <v>0</v>
      </c>
      <c r="O198" s="35">
        <f t="shared" si="185"/>
        <v>0</v>
      </c>
      <c r="P198" s="35">
        <f t="shared" si="200"/>
        <v>6.0222899999999999</v>
      </c>
      <c r="Q198">
        <f t="shared" si="186"/>
        <v>70</v>
      </c>
      <c r="R198" s="45">
        <f>1000*VLOOKUP(Q198, '[1]Mortality (Interventions) H'!$B$8:$AV$128, 22)</f>
        <v>13.629219499823582</v>
      </c>
      <c r="S198" s="46">
        <f>VLOOKUP(I198, '[1]Lapse Rates'!$A$4:$F$24, 3)</f>
        <v>2.4510465999999999E-3</v>
      </c>
      <c r="T198" s="33">
        <f t="shared" ref="T198:T212" si="206">W197</f>
        <v>0.93537678350496678</v>
      </c>
      <c r="U198" s="33">
        <f t="shared" si="196"/>
        <v>1.2748455497428155E-2</v>
      </c>
      <c r="V198" s="39">
        <f t="shared" si="193"/>
        <v>2.292652084928785E-3</v>
      </c>
      <c r="W198" s="32">
        <f t="shared" si="197"/>
        <v>0.92033567592260979</v>
      </c>
      <c r="X198" s="32"/>
      <c r="Y198" s="5">
        <f t="shared" si="203"/>
        <v>0</v>
      </c>
      <c r="Z198" s="5">
        <f t="shared" si="194"/>
        <v>5.6331102495341261</v>
      </c>
      <c r="AA198" s="5">
        <f t="shared" si="198"/>
        <v>0</v>
      </c>
      <c r="AB198" s="5">
        <f t="shared" si="187"/>
        <v>5.5425283377519738</v>
      </c>
      <c r="AC198" s="32"/>
      <c r="AD198" s="5">
        <f t="shared" si="204"/>
        <v>14330.580553763835</v>
      </c>
      <c r="AE198" s="5">
        <f t="shared" si="188"/>
        <v>-143.30580553763835</v>
      </c>
      <c r="AF198" s="5">
        <f t="shared" si="201"/>
        <v>-1744.816309626269</v>
      </c>
      <c r="AG198" s="5">
        <f t="shared" si="189"/>
        <v>-7677.4896057606602</v>
      </c>
      <c r="AH198" s="5">
        <f t="shared" si="190"/>
        <v>4764.9688328392676</v>
      </c>
      <c r="AI198" s="42">
        <f t="shared" si="202"/>
        <v>0</v>
      </c>
      <c r="AJ198" s="42">
        <f t="shared" si="205"/>
        <v>1392.3242609164693</v>
      </c>
      <c r="AK198" s="42">
        <f t="shared" si="199"/>
        <v>6157.2930937557367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191"/>
        <v>7</v>
      </c>
      <c r="J199" s="11">
        <f t="shared" si="183"/>
        <v>15571.036664853662</v>
      </c>
      <c r="K199" s="11">
        <f t="shared" si="192"/>
        <v>155.71036664853662</v>
      </c>
      <c r="L199" s="24">
        <f t="shared" si="195"/>
        <v>1895.8477382473968</v>
      </c>
      <c r="M199" s="11">
        <f t="shared" si="182"/>
        <v>602229</v>
      </c>
      <c r="N199" s="78">
        <f t="shared" si="184"/>
        <v>0</v>
      </c>
      <c r="O199" s="35">
        <f t="shared" si="185"/>
        <v>0</v>
      </c>
      <c r="P199" s="35">
        <f t="shared" si="200"/>
        <v>6.0222899999999999</v>
      </c>
      <c r="Q199">
        <f t="shared" si="186"/>
        <v>71</v>
      </c>
      <c r="R199" s="45">
        <f>1000*VLOOKUP(Q199, '[1]Mortality (Interventions) H'!$B$8:$AV$128, 22)</f>
        <v>15.102350314182486</v>
      </c>
      <c r="S199" s="46">
        <f>VLOOKUP(I199, '[1]Lapse Rates'!$A$4:$F$24, 3)</f>
        <v>2.2232648999999998E-3</v>
      </c>
      <c r="T199" s="33">
        <f t="shared" si="206"/>
        <v>0.92033567592260979</v>
      </c>
      <c r="U199" s="33">
        <f t="shared" si="196"/>
        <v>1.3899231784423175E-2</v>
      </c>
      <c r="V199" s="39">
        <f t="shared" si="193"/>
        <v>2.0461500044965135E-3</v>
      </c>
      <c r="W199" s="32">
        <f t="shared" si="197"/>
        <v>0.9043902941336901</v>
      </c>
      <c r="X199" s="32"/>
      <c r="Y199" s="5">
        <f t="shared" si="203"/>
        <v>0</v>
      </c>
      <c r="Z199" s="5">
        <f t="shared" si="194"/>
        <v>5.5425283377519738</v>
      </c>
      <c r="AA199" s="5">
        <f t="shared" si="198"/>
        <v>0</v>
      </c>
      <c r="AB199" s="5">
        <f t="shared" si="187"/>
        <v>5.4465006244583805</v>
      </c>
      <c r="AC199" s="32"/>
      <c r="AD199" s="5">
        <f t="shared" si="204"/>
        <v>14082.294429293475</v>
      </c>
      <c r="AE199" s="5">
        <f t="shared" si="188"/>
        <v>-140.82294429293475</v>
      </c>
      <c r="AF199" s="5">
        <f t="shared" si="201"/>
        <v>-1714.5862936262542</v>
      </c>
      <c r="AG199" s="5">
        <f t="shared" ref="AG199:AG212" si="207">-U199*M199</f>
        <v>-8370.5204583013838</v>
      </c>
      <c r="AH199" s="5">
        <f t="shared" si="190"/>
        <v>3856.3647330729018</v>
      </c>
      <c r="AI199" s="42">
        <f t="shared" si="202"/>
        <v>0</v>
      </c>
      <c r="AJ199" s="42">
        <f t="shared" si="205"/>
        <v>1368.2020747084866</v>
      </c>
      <c r="AK199" s="42">
        <f t="shared" si="199"/>
        <v>5224.566807781388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191"/>
        <v>8</v>
      </c>
      <c r="J200" s="11">
        <f t="shared" si="183"/>
        <v>15571.036664853662</v>
      </c>
      <c r="K200" s="11">
        <f t="shared" si="192"/>
        <v>155.71036664853662</v>
      </c>
      <c r="L200" s="24">
        <f t="shared" si="195"/>
        <v>1895.8477382473968</v>
      </c>
      <c r="M200" s="11">
        <f t="shared" si="182"/>
        <v>602229</v>
      </c>
      <c r="N200" s="78">
        <f t="shared" si="184"/>
        <v>0</v>
      </c>
      <c r="O200" s="35">
        <f t="shared" si="185"/>
        <v>0</v>
      </c>
      <c r="P200" s="35">
        <f t="shared" si="200"/>
        <v>6.0222899999999999</v>
      </c>
      <c r="Q200">
        <f t="shared" si="186"/>
        <v>72</v>
      </c>
      <c r="R200" s="45">
        <f>1000*VLOOKUP(Q200, '[1]Mortality (Interventions) H'!$B$8:$AV$128, 22)</f>
        <v>16.805873067521112</v>
      </c>
      <c r="S200" s="46">
        <f>VLOOKUP(I200, '[1]Lapse Rates'!$A$4:$F$24, 3)</f>
        <v>2.1873403E-3</v>
      </c>
      <c r="T200" s="33">
        <f t="shared" si="206"/>
        <v>0.9043902941336901</v>
      </c>
      <c r="U200" s="33">
        <f t="shared" si="196"/>
        <v>1.5199068486708879E-2</v>
      </c>
      <c r="V200" s="39">
        <f t="shared" si="193"/>
        <v>1.9782093372874739E-3</v>
      </c>
      <c r="W200" s="32">
        <f t="shared" si="197"/>
        <v>0.88721301630969374</v>
      </c>
      <c r="X200" s="32"/>
      <c r="Y200" s="5">
        <f t="shared" si="203"/>
        <v>0</v>
      </c>
      <c r="Z200" s="5">
        <f t="shared" si="194"/>
        <v>5.4465006244583805</v>
      </c>
      <c r="AA200" s="5">
        <f t="shared" si="198"/>
        <v>0</v>
      </c>
      <c r="AB200" s="5">
        <f t="shared" si="187"/>
        <v>5.3430540759917058</v>
      </c>
      <c r="AC200" s="32"/>
      <c r="AD200" s="5">
        <f t="shared" si="204"/>
        <v>13814.826406493652</v>
      </c>
      <c r="AE200" s="5">
        <f t="shared" si="188"/>
        <v>-138.14826406493651</v>
      </c>
      <c r="AF200" s="5">
        <f t="shared" si="201"/>
        <v>-1682.0207903143837</v>
      </c>
      <c r="AG200" s="5">
        <f t="shared" si="207"/>
        <v>-9153.3198156822018</v>
      </c>
      <c r="AH200" s="5">
        <f t="shared" si="190"/>
        <v>2841.3375364321291</v>
      </c>
      <c r="AI200" s="42">
        <f t="shared" si="202"/>
        <v>0</v>
      </c>
      <c r="AJ200" s="42">
        <f t="shared" si="205"/>
        <v>1342.2164274835163</v>
      </c>
      <c r="AK200" s="42">
        <f t="shared" si="199"/>
        <v>4183.553963915645</v>
      </c>
    </row>
    <row r="201" spans="1:39" ht="15" x14ac:dyDescent="0.2">
      <c r="A201" s="12"/>
      <c r="B201" s="13">
        <v>1</v>
      </c>
      <c r="C201" s="10">
        <f>$H$191*0.14+$B$204</f>
        <v>2362.978838193007</v>
      </c>
      <c r="D201" s="1"/>
      <c r="E201" s="81" t="s">
        <v>51</v>
      </c>
      <c r="F201" s="13"/>
      <c r="G201" s="8"/>
      <c r="I201" s="2">
        <f t="shared" si="191"/>
        <v>9</v>
      </c>
      <c r="J201" s="11">
        <f t="shared" si="183"/>
        <v>15571.036664853662</v>
      </c>
      <c r="K201" s="11">
        <f t="shared" si="192"/>
        <v>155.71036664853662</v>
      </c>
      <c r="L201" s="24">
        <f t="shared" si="195"/>
        <v>1895.8477382473968</v>
      </c>
      <c r="M201" s="11">
        <f t="shared" si="182"/>
        <v>602229</v>
      </c>
      <c r="N201" s="78">
        <f t="shared" si="184"/>
        <v>0</v>
      </c>
      <c r="O201" s="35">
        <f t="shared" si="185"/>
        <v>0</v>
      </c>
      <c r="P201" s="35">
        <f t="shared" si="200"/>
        <v>6.0222899999999999</v>
      </c>
      <c r="Q201">
        <f t="shared" si="186"/>
        <v>73</v>
      </c>
      <c r="R201" s="45">
        <f>1000*VLOOKUP(Q201, '[1]Mortality (Interventions) H'!$B$8:$AV$128, 22)</f>
        <v>18.77706724626692</v>
      </c>
      <c r="S201" s="46">
        <f>VLOOKUP(I201, '[1]Lapse Rates'!$A$4:$F$24, 3)</f>
        <v>1.9768835000000002E-3</v>
      </c>
      <c r="T201" s="33">
        <f t="shared" si="206"/>
        <v>0.88721301630969374</v>
      </c>
      <c r="U201" s="33">
        <f t="shared" si="196"/>
        <v>1.6659258469010427E-2</v>
      </c>
      <c r="V201" s="39">
        <f t="shared" si="193"/>
        <v>1.7539167729278646E-3</v>
      </c>
      <c r="W201" s="32">
        <f t="shared" si="197"/>
        <v>0.86879984106775543</v>
      </c>
      <c r="X201" s="32"/>
      <c r="Y201" s="5">
        <f t="shared" si="203"/>
        <v>0</v>
      </c>
      <c r="Z201" s="5">
        <f t="shared" si="194"/>
        <v>5.3430540759917058</v>
      </c>
      <c r="AA201" s="5">
        <f t="shared" si="198"/>
        <v>0</v>
      </c>
      <c r="AB201" s="5">
        <f t="shared" si="187"/>
        <v>5.2321645948639324</v>
      </c>
      <c r="AC201" s="32"/>
      <c r="AD201" s="5">
        <f t="shared" si="204"/>
        <v>13528.114179685053</v>
      </c>
      <c r="AE201" s="5">
        <f t="shared" si="188"/>
        <v>-135.28114179685053</v>
      </c>
      <c r="AF201" s="5">
        <f t="shared" si="201"/>
        <v>-1647.112213678002</v>
      </c>
      <c r="AG201" s="5">
        <f t="shared" si="207"/>
        <v>-10032.68856853368</v>
      </c>
      <c r="AH201" s="5">
        <f t="shared" si="190"/>
        <v>1713.0322556765204</v>
      </c>
      <c r="AI201" s="42">
        <f t="shared" si="202"/>
        <v>0</v>
      </c>
      <c r="AJ201" s="42">
        <f t="shared" si="205"/>
        <v>1314.3610746216875</v>
      </c>
      <c r="AK201" s="42">
        <f t="shared" si="199"/>
        <v>3027.3933302982077</v>
      </c>
    </row>
    <row r="202" spans="1:39" ht="15" x14ac:dyDescent="0.2">
      <c r="A202" s="12"/>
      <c r="B202" s="70" t="s">
        <v>49</v>
      </c>
      <c r="C202" s="10">
        <f>$H$191*0.11+$B$204</f>
        <v>1895.8477382473968</v>
      </c>
      <c r="D202" s="1"/>
      <c r="E202" s="1"/>
      <c r="F202" s="1"/>
      <c r="I202" s="2">
        <f t="shared" si="191"/>
        <v>10</v>
      </c>
      <c r="J202" s="11">
        <f t="shared" si="183"/>
        <v>15571.036664853662</v>
      </c>
      <c r="K202" s="11">
        <f t="shared" si="192"/>
        <v>155.71036664853662</v>
      </c>
      <c r="L202" s="24">
        <f t="shared" si="195"/>
        <v>1895.8477382473968</v>
      </c>
      <c r="M202" s="11">
        <f t="shared" si="182"/>
        <v>602229</v>
      </c>
      <c r="N202" s="78">
        <f t="shared" si="184"/>
        <v>0</v>
      </c>
      <c r="O202" s="35">
        <f t="shared" si="185"/>
        <v>0</v>
      </c>
      <c r="P202" s="35">
        <f t="shared" si="200"/>
        <v>6.0222899999999999</v>
      </c>
      <c r="Q202">
        <f t="shared" si="186"/>
        <v>74</v>
      </c>
      <c r="R202" s="45">
        <f>1000*VLOOKUP(Q202, '[1]Mortality (Interventions) H'!$B$8:$AV$128, 22)</f>
        <v>21.129411615571374</v>
      </c>
      <c r="S202" s="46">
        <f>VLOOKUP(I202, '[1]Lapse Rates'!$A$4:$F$24, 3)</f>
        <v>1.6914747999999999E-3</v>
      </c>
      <c r="T202" s="33">
        <f t="shared" si="206"/>
        <v>0.86879984106775543</v>
      </c>
      <c r="U202" s="33">
        <f t="shared" si="196"/>
        <v>1.8357229453463596E-2</v>
      </c>
      <c r="V202" s="39">
        <f t="shared" si="193"/>
        <v>1.4695530374101134E-3</v>
      </c>
      <c r="W202" s="32">
        <f t="shared" si="197"/>
        <v>0.84897305857688177</v>
      </c>
      <c r="X202" s="32"/>
      <c r="Y202" s="5">
        <f t="shared" si="203"/>
        <v>0</v>
      </c>
      <c r="Z202" s="5">
        <f t="shared" si="194"/>
        <v>5.2321645948639324</v>
      </c>
      <c r="AA202" s="5">
        <f t="shared" si="198"/>
        <v>0</v>
      </c>
      <c r="AB202" s="5">
        <f t="shared" si="187"/>
        <v>5.112761960936969</v>
      </c>
      <c r="AC202" s="32"/>
      <c r="AD202" s="5">
        <f t="shared" si="204"/>
        <v>13219.390622573581</v>
      </c>
      <c r="AE202" s="5">
        <f t="shared" si="188"/>
        <v>-132.19390622573582</v>
      </c>
      <c r="AF202" s="5">
        <f t="shared" si="201"/>
        <v>-1609.5236529359561</v>
      </c>
      <c r="AG202" s="5">
        <f t="shared" si="207"/>
        <v>-11055.255936529928</v>
      </c>
      <c r="AH202" s="5">
        <f>SUM(AD202:AG202)</f>
        <v>422.41712688196276</v>
      </c>
      <c r="AI202" s="42">
        <f t="shared" si="202"/>
        <v>0</v>
      </c>
      <c r="AJ202" s="42">
        <f t="shared" si="205"/>
        <v>1284.3672732204798</v>
      </c>
      <c r="AK202" s="42">
        <f t="shared" si="199"/>
        <v>1706.7844001024425</v>
      </c>
    </row>
    <row r="203" spans="1:39" ht="15" x14ac:dyDescent="0.2">
      <c r="D203" s="1"/>
      <c r="E203" s="1"/>
      <c r="F203" s="1"/>
      <c r="I203" s="2">
        <f t="shared" si="191"/>
        <v>11</v>
      </c>
      <c r="J203" s="11">
        <f t="shared" si="183"/>
        <v>15571.036664853662</v>
      </c>
      <c r="K203" s="11">
        <f t="shared" si="192"/>
        <v>155.71036664853662</v>
      </c>
      <c r="L203" s="24">
        <f t="shared" si="195"/>
        <v>1895.8477382473968</v>
      </c>
      <c r="M203" s="11">
        <f t="shared" si="182"/>
        <v>602229</v>
      </c>
      <c r="N203" s="78">
        <f t="shared" si="184"/>
        <v>0</v>
      </c>
      <c r="O203" s="35">
        <f t="shared" si="185"/>
        <v>0</v>
      </c>
      <c r="P203" s="35">
        <f t="shared" si="200"/>
        <v>6.0222899999999999</v>
      </c>
      <c r="Q203">
        <f t="shared" si="186"/>
        <v>75</v>
      </c>
      <c r="R203" s="45">
        <f>1000*VLOOKUP(Q203, '[1]Mortality (Interventions) H'!$B$8:$AV$128, 22)</f>
        <v>23.852235159605691</v>
      </c>
      <c r="S203" s="46">
        <f>VLOOKUP(I203, '[1]Lapse Rates'!$A$4:$F$24, 3)</f>
        <v>1.5867464999999999E-3</v>
      </c>
      <c r="T203" s="33">
        <f t="shared" si="206"/>
        <v>0.84897305857688177</v>
      </c>
      <c r="U203" s="33">
        <f t="shared" si="196"/>
        <v>2.0249905037345483E-2</v>
      </c>
      <c r="V203" s="39">
        <f t="shared" si="193"/>
        <v>1.3471050292911621E-3</v>
      </c>
      <c r="W203" s="32">
        <f t="shared" si="197"/>
        <v>0.82737604851024515</v>
      </c>
      <c r="X203" s="31"/>
      <c r="Y203" s="5">
        <f t="shared" si="203"/>
        <v>0</v>
      </c>
      <c r="Z203" s="5">
        <f t="shared" si="194"/>
        <v>5.112761960936969</v>
      </c>
      <c r="AA203" s="5">
        <f t="shared" si="198"/>
        <v>0</v>
      </c>
      <c r="AB203" s="5">
        <f t="shared" si="187"/>
        <v>4.982698503182764</v>
      </c>
      <c r="AC203" s="32"/>
      <c r="AD203" s="5">
        <f t="shared" si="204"/>
        <v>12883.102786974769</v>
      </c>
      <c r="AE203" s="5">
        <f t="shared" si="188"/>
        <v>-128.83102786974769</v>
      </c>
      <c r="AF203" s="5">
        <f t="shared" si="201"/>
        <v>-1568.5790102482167</v>
      </c>
      <c r="AG203" s="5">
        <f t="shared" si="207"/>
        <v>-12195.080060735532</v>
      </c>
      <c r="AH203" s="5">
        <f t="shared" ref="AH203:AH212" si="208">SUM(AD203:AG203)</f>
        <v>-1009.3873118787287</v>
      </c>
      <c r="AI203" s="42">
        <f t="shared" si="202"/>
        <v>0</v>
      </c>
      <c r="AJ203" s="42">
        <f t="shared" si="205"/>
        <v>1251.6956215165706</v>
      </c>
      <c r="AK203" s="42">
        <f t="shared" ref="AK203:AK212" si="209">SUM(AH203:AJ203)</f>
        <v>242.30830963784183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191"/>
        <v>12</v>
      </c>
      <c r="J204" s="11">
        <f t="shared" si="183"/>
        <v>15571.036664853662</v>
      </c>
      <c r="K204" s="11">
        <f t="shared" si="192"/>
        <v>155.71036664853662</v>
      </c>
      <c r="L204" s="24">
        <f t="shared" si="195"/>
        <v>1895.8477382473968</v>
      </c>
      <c r="M204" s="11">
        <f t="shared" si="182"/>
        <v>602229</v>
      </c>
      <c r="N204" s="78">
        <f t="shared" si="184"/>
        <v>0</v>
      </c>
      <c r="O204" s="35">
        <f t="shared" si="185"/>
        <v>0</v>
      </c>
      <c r="P204" s="35">
        <f t="shared" si="200"/>
        <v>6.0222899999999999</v>
      </c>
      <c r="Q204">
        <f t="shared" si="186"/>
        <v>76</v>
      </c>
      <c r="R204" s="45">
        <f>1000*VLOOKUP(Q204, '[1]Mortality (Interventions) H'!$B$8:$AV$128, 22)</f>
        <v>26.992089841844304</v>
      </c>
      <c r="S204" s="46">
        <f>VLOOKUP(I204, '[1]Lapse Rates'!$A$4:$F$24, 3)</f>
        <v>1.4412507000000001E-3</v>
      </c>
      <c r="T204" s="33">
        <f t="shared" si="206"/>
        <v>0.82737604851024515</v>
      </c>
      <c r="U204" s="33">
        <f t="shared" si="196"/>
        <v>2.2332608634378668E-2</v>
      </c>
      <c r="V204" s="39">
        <f t="shared" si="193"/>
        <v>1.1924563090786248E-3</v>
      </c>
      <c r="W204" s="32">
        <f t="shared" si="197"/>
        <v>0.80385098356678786</v>
      </c>
      <c r="X204" s="31"/>
      <c r="Y204" s="5">
        <f t="shared" si="203"/>
        <v>0</v>
      </c>
      <c r="Z204" s="5">
        <f t="shared" si="194"/>
        <v>4.982698503182764</v>
      </c>
      <c r="AA204" s="5">
        <f t="shared" si="198"/>
        <v>0</v>
      </c>
      <c r="AB204" s="5">
        <f t="shared" si="187"/>
        <v>4.8410237398244309</v>
      </c>
      <c r="AC204" s="32"/>
      <c r="AD204" s="5">
        <f t="shared" si="204"/>
        <v>12516.793138197132</v>
      </c>
      <c r="AE204" s="5">
        <f t="shared" si="188"/>
        <v>-125.16793138197133</v>
      </c>
      <c r="AF204" s="5">
        <f t="shared" si="201"/>
        <v>-1523.97906908304</v>
      </c>
      <c r="AG204" s="5">
        <f t="shared" si="207"/>
        <v>-13449.344565273232</v>
      </c>
      <c r="AH204" s="5">
        <f t="shared" si="208"/>
        <v>-2581.6984275411105</v>
      </c>
      <c r="AI204" s="42">
        <f t="shared" si="202"/>
        <v>0</v>
      </c>
      <c r="AJ204" s="42">
        <f t="shared" si="205"/>
        <v>1216.1072355117296</v>
      </c>
      <c r="AK204" s="42">
        <f t="shared" si="209"/>
        <v>-1365.5911920293809</v>
      </c>
    </row>
    <row r="205" spans="1:39" ht="15" x14ac:dyDescent="0.2">
      <c r="A205" s="48"/>
      <c r="D205" s="1"/>
      <c r="E205" s="1"/>
      <c r="F205" s="1"/>
      <c r="I205" s="2">
        <f t="shared" si="191"/>
        <v>13</v>
      </c>
      <c r="J205" s="11">
        <f t="shared" si="183"/>
        <v>15571.036664853662</v>
      </c>
      <c r="K205" s="11">
        <f t="shared" si="192"/>
        <v>155.71036664853662</v>
      </c>
      <c r="L205" s="24">
        <f t="shared" si="195"/>
        <v>1895.8477382473968</v>
      </c>
      <c r="M205" s="11">
        <f t="shared" si="182"/>
        <v>602229</v>
      </c>
      <c r="N205" s="78">
        <f t="shared" si="184"/>
        <v>0</v>
      </c>
      <c r="O205" s="35">
        <f t="shared" si="185"/>
        <v>0</v>
      </c>
      <c r="P205" s="35">
        <f t="shared" si="200"/>
        <v>6.0222899999999999</v>
      </c>
      <c r="Q205">
        <f t="shared" si="186"/>
        <v>77</v>
      </c>
      <c r="R205" s="45">
        <f>1000*VLOOKUP(Q205, '[1]Mortality (Interventions) H'!$B$8:$AV$128, 22)</f>
        <v>30.633295664203612</v>
      </c>
      <c r="S205" s="46">
        <f>VLOOKUP(I205, '[1]Lapse Rates'!$A$4:$F$24, 3)</f>
        <v>1.3481251E-3</v>
      </c>
      <c r="T205" s="33">
        <f t="shared" si="206"/>
        <v>0.80385098356678786</v>
      </c>
      <c r="U205" s="33">
        <f t="shared" si="196"/>
        <v>2.4624604849562293E-2</v>
      </c>
      <c r="V205" s="39">
        <f t="shared" si="193"/>
        <v>1.0836916876060742E-3</v>
      </c>
      <c r="W205" s="32">
        <f t="shared" si="197"/>
        <v>0.77814268702961953</v>
      </c>
      <c r="X205" s="31"/>
      <c r="Y205" s="5">
        <f t="shared" si="203"/>
        <v>0</v>
      </c>
      <c r="Z205" s="5">
        <f t="shared" si="194"/>
        <v>4.8410237398244309</v>
      </c>
      <c r="AA205" s="5">
        <f t="shared" si="198"/>
        <v>0</v>
      </c>
      <c r="AB205" s="5">
        <f t="shared" si="187"/>
        <v>4.686200922671607</v>
      </c>
      <c r="AC205" s="32"/>
      <c r="AD205" s="5">
        <f t="shared" si="204"/>
        <v>12116.488310225954</v>
      </c>
      <c r="AE205" s="5">
        <f t="shared" si="188"/>
        <v>-121.16488310225954</v>
      </c>
      <c r="AF205" s="5">
        <f t="shared" si="201"/>
        <v>-1475.240053238856</v>
      </c>
      <c r="AG205" s="5">
        <f t="shared" si="207"/>
        <v>-14829.65115394705</v>
      </c>
      <c r="AH205" s="5">
        <f t="shared" si="208"/>
        <v>-4309.5677800622125</v>
      </c>
      <c r="AI205" s="42">
        <f t="shared" si="202"/>
        <v>0</v>
      </c>
      <c r="AJ205" s="42">
        <f t="shared" si="205"/>
        <v>1177.2161326297112</v>
      </c>
      <c r="AK205" s="42">
        <f t="shared" si="209"/>
        <v>-3132.3516474325015</v>
      </c>
    </row>
    <row r="206" spans="1:39" ht="15" x14ac:dyDescent="0.2">
      <c r="A206" s="48"/>
      <c r="D206" s="1"/>
      <c r="E206" s="1"/>
      <c r="F206" s="37"/>
      <c r="I206" s="2">
        <f t="shared" si="191"/>
        <v>14</v>
      </c>
      <c r="J206" s="11">
        <f t="shared" si="183"/>
        <v>15571.036664853662</v>
      </c>
      <c r="K206" s="11">
        <f t="shared" si="192"/>
        <v>155.71036664853662</v>
      </c>
      <c r="L206" s="24">
        <f t="shared" si="195"/>
        <v>1895.8477382473968</v>
      </c>
      <c r="M206" s="11">
        <f t="shared" si="182"/>
        <v>602229</v>
      </c>
      <c r="N206" s="78">
        <f t="shared" si="184"/>
        <v>0</v>
      </c>
      <c r="O206" s="35">
        <f t="shared" si="185"/>
        <v>0</v>
      </c>
      <c r="P206" s="35">
        <f t="shared" si="200"/>
        <v>6.0222899999999999</v>
      </c>
      <c r="Q206">
        <f t="shared" si="186"/>
        <v>78</v>
      </c>
      <c r="R206" s="45">
        <f>1000*VLOOKUP(Q206, '[1]Mortality (Interventions) H'!$B$8:$AV$128, 22)</f>
        <v>34.726114883656848</v>
      </c>
      <c r="S206" s="46">
        <f>VLOOKUP(I206, '[1]Lapse Rates'!$A$4:$F$24, 3)</f>
        <v>1.1365788999999999E-3</v>
      </c>
      <c r="T206" s="33">
        <f t="shared" si="206"/>
        <v>0.77814268702961953</v>
      </c>
      <c r="U206" s="33">
        <f t="shared" si="196"/>
        <v>2.7021872345668004E-2</v>
      </c>
      <c r="V206" s="39">
        <f t="shared" si="193"/>
        <v>8.8442055926716916E-4</v>
      </c>
      <c r="W206" s="32">
        <f t="shared" si="197"/>
        <v>0.75023639412468435</v>
      </c>
      <c r="X206" s="31"/>
      <c r="Y206" s="5">
        <f t="shared" si="203"/>
        <v>0</v>
      </c>
      <c r="Z206" s="5">
        <f t="shared" si="194"/>
        <v>4.686200922671607</v>
      </c>
      <c r="AA206" s="5">
        <f t="shared" si="198"/>
        <v>0</v>
      </c>
      <c r="AB206" s="5">
        <f t="shared" si="187"/>
        <v>4.5181411339731454</v>
      </c>
      <c r="AC206" s="32"/>
      <c r="AD206" s="5">
        <f t="shared" si="204"/>
        <v>11681.958400223062</v>
      </c>
      <c r="AE206" s="5">
        <f t="shared" si="188"/>
        <v>-116.81958400223063</v>
      </c>
      <c r="AF206" s="5">
        <f t="shared" si="201"/>
        <v>-1422.3339709521654</v>
      </c>
      <c r="AG206" s="5">
        <f t="shared" si="207"/>
        <v>-16273.355160859295</v>
      </c>
      <c r="AH206" s="5">
        <f t="shared" si="208"/>
        <v>-6130.5503155906299</v>
      </c>
      <c r="AI206" s="42">
        <f t="shared" si="202"/>
        <v>0</v>
      </c>
      <c r="AJ206" s="42">
        <f t="shared" si="205"/>
        <v>1134.9998341817777</v>
      </c>
      <c r="AK206" s="42">
        <f t="shared" si="209"/>
        <v>-4995.5504814088526</v>
      </c>
    </row>
    <row r="207" spans="1:39" ht="15" x14ac:dyDescent="0.2">
      <c r="A207" s="48"/>
      <c r="D207" s="1"/>
      <c r="E207" s="1"/>
      <c r="F207" s="1"/>
      <c r="I207" s="2">
        <f t="shared" si="191"/>
        <v>15</v>
      </c>
      <c r="J207" s="11">
        <f t="shared" si="183"/>
        <v>15571.036664853662</v>
      </c>
      <c r="K207" s="11">
        <f t="shared" si="192"/>
        <v>155.71036664853662</v>
      </c>
      <c r="L207" s="24">
        <f t="shared" si="195"/>
        <v>1895.8477382473968</v>
      </c>
      <c r="M207" s="11">
        <f t="shared" si="182"/>
        <v>602229</v>
      </c>
      <c r="N207" s="78">
        <f t="shared" si="184"/>
        <v>0</v>
      </c>
      <c r="O207" s="35">
        <f t="shared" si="185"/>
        <v>0</v>
      </c>
      <c r="P207" s="35">
        <f t="shared" si="200"/>
        <v>6.0222899999999999</v>
      </c>
      <c r="Q207">
        <f t="shared" si="186"/>
        <v>79</v>
      </c>
      <c r="R207" s="45">
        <f>1000*VLOOKUP(Q207, '[1]Mortality (Interventions) H'!$B$8:$AV$128, 22)</f>
        <v>39.305099446128047</v>
      </c>
      <c r="S207" s="46">
        <f>VLOOKUP(I207, '[1]Lapse Rates'!$A$4:$F$24, 3)</f>
        <v>1.0075606E-3</v>
      </c>
      <c r="T207" s="33">
        <f t="shared" si="206"/>
        <v>0.75023639412468435</v>
      </c>
      <c r="U207" s="33">
        <f t="shared" si="196"/>
        <v>2.9488116079175234E-2</v>
      </c>
      <c r="V207" s="39">
        <f t="shared" si="193"/>
        <v>7.5590863140610341E-4</v>
      </c>
      <c r="W207" s="32">
        <f t="shared" si="197"/>
        <v>0.71999236941410305</v>
      </c>
      <c r="X207" s="31"/>
      <c r="Y207" s="5">
        <f t="shared" si="203"/>
        <v>0</v>
      </c>
      <c r="Z207" s="5">
        <f t="shared" si="194"/>
        <v>4.5181411339731454</v>
      </c>
      <c r="AA207" s="5">
        <f t="shared" si="198"/>
        <v>0</v>
      </c>
      <c r="AB207" s="5">
        <f t="shared" si="187"/>
        <v>4.3360028463988582</v>
      </c>
      <c r="AC207" s="32"/>
      <c r="AD207" s="5">
        <f t="shared" si="204"/>
        <v>11211.027582561861</v>
      </c>
      <c r="AE207" s="5">
        <f t="shared" si="188"/>
        <v>-112.11027582561861</v>
      </c>
      <c r="AF207" s="5">
        <f t="shared" si="201"/>
        <v>-1364.9959051091114</v>
      </c>
      <c r="AG207" s="5">
        <f t="shared" si="207"/>
        <v>-17758.598658245621</v>
      </c>
      <c r="AH207" s="5">
        <f t="shared" si="208"/>
        <v>-8024.67725661849</v>
      </c>
      <c r="AI207" s="42">
        <f t="shared" si="202"/>
        <v>0</v>
      </c>
      <c r="AJ207" s="42">
        <f t="shared" si="205"/>
        <v>1089.2470174360683</v>
      </c>
      <c r="AK207" s="42">
        <f t="shared" si="209"/>
        <v>-6935.4302391824222</v>
      </c>
    </row>
    <row r="208" spans="1:39" ht="15" x14ac:dyDescent="0.2">
      <c r="I208" s="2">
        <f t="shared" si="191"/>
        <v>16</v>
      </c>
      <c r="J208" s="11">
        <f t="shared" si="183"/>
        <v>15571.036664853662</v>
      </c>
      <c r="K208" s="11">
        <f t="shared" si="192"/>
        <v>155.71036664853662</v>
      </c>
      <c r="L208" s="24">
        <f t="shared" si="195"/>
        <v>1895.8477382473968</v>
      </c>
      <c r="M208" s="11">
        <f t="shared" si="182"/>
        <v>602229</v>
      </c>
      <c r="N208" s="78">
        <f t="shared" si="184"/>
        <v>0</v>
      </c>
      <c r="O208" s="35">
        <f t="shared" si="185"/>
        <v>0</v>
      </c>
      <c r="P208" s="35">
        <f t="shared" si="200"/>
        <v>6.0222899999999999</v>
      </c>
      <c r="Q208">
        <f t="shared" si="186"/>
        <v>80</v>
      </c>
      <c r="R208" s="45">
        <f>1000*VLOOKUP(Q208, '[1]Mortality (Interventions) H'!$B$8:$AV$128, 22)</f>
        <v>44.33319408179581</v>
      </c>
      <c r="S208" s="46">
        <f>VLOOKUP(I208, '[1]Lapse Rates'!$A$4:$F$24, 3)</f>
        <v>8.9731130000000002E-4</v>
      </c>
      <c r="T208" s="33">
        <f t="shared" si="206"/>
        <v>0.71999236941410305</v>
      </c>
      <c r="U208" s="33">
        <f t="shared" si="196"/>
        <v>3.1919561450647456E-2</v>
      </c>
      <c r="V208" s="39">
        <f t="shared" si="193"/>
        <v>6.4605728898904907E-4</v>
      </c>
      <c r="W208" s="32">
        <f t="shared" si="197"/>
        <v>0.68742675067446657</v>
      </c>
      <c r="X208" s="31"/>
      <c r="Y208" s="5">
        <f t="shared" si="203"/>
        <v>0</v>
      </c>
      <c r="Z208" s="5">
        <f t="shared" si="194"/>
        <v>4.3360028463988582</v>
      </c>
      <c r="AA208" s="5">
        <f t="shared" si="198"/>
        <v>0</v>
      </c>
      <c r="AB208" s="5">
        <f t="shared" si="187"/>
        <v>4.1398832463193331</v>
      </c>
      <c r="AC208" s="32"/>
      <c r="AD208" s="5">
        <f t="shared" si="204"/>
        <v>10703.947139153335</v>
      </c>
      <c r="AE208" s="5">
        <f t="shared" si="188"/>
        <v>-107.03947139153335</v>
      </c>
      <c r="AF208" s="5">
        <f t="shared" si="201"/>
        <v>-1303.2564504769446</v>
      </c>
      <c r="AG208" s="5">
        <f t="shared" si="207"/>
        <v>-19222.885572861967</v>
      </c>
      <c r="AH208" s="5">
        <f t="shared" si="208"/>
        <v>-9929.2343555771113</v>
      </c>
      <c r="AI208" s="42">
        <f t="shared" si="202"/>
        <v>0</v>
      </c>
      <c r="AJ208" s="42">
        <f t="shared" si="205"/>
        <v>1039.9820040866646</v>
      </c>
      <c r="AK208" s="42">
        <f t="shared" si="209"/>
        <v>-8889.252351490446</v>
      </c>
    </row>
    <row r="209" spans="1:39" ht="15" x14ac:dyDescent="0.2">
      <c r="I209" s="2">
        <f t="shared" si="191"/>
        <v>17</v>
      </c>
      <c r="J209" s="11">
        <f t="shared" si="183"/>
        <v>15571.036664853662</v>
      </c>
      <c r="K209" s="11">
        <f t="shared" si="192"/>
        <v>155.71036664853662</v>
      </c>
      <c r="L209" s="24">
        <f t="shared" si="195"/>
        <v>1895.8477382473968</v>
      </c>
      <c r="M209" s="11">
        <f t="shared" si="182"/>
        <v>602229</v>
      </c>
      <c r="N209" s="78">
        <f t="shared" si="184"/>
        <v>0</v>
      </c>
      <c r="O209" s="35">
        <f t="shared" si="185"/>
        <v>0</v>
      </c>
      <c r="P209" s="35">
        <f t="shared" si="200"/>
        <v>6.0222899999999999</v>
      </c>
      <c r="Q209">
        <f t="shared" si="186"/>
        <v>81</v>
      </c>
      <c r="R209" s="45">
        <f>1000*VLOOKUP(Q209, '[1]Mortality (Interventions) H'!$B$8:$AV$128, 22)</f>
        <v>49.891410259732936</v>
      </c>
      <c r="S209" s="46">
        <f>VLOOKUP(I209, '[1]Lapse Rates'!$A$4:$F$24, 3)</f>
        <v>7.4594940000000001E-4</v>
      </c>
      <c r="T209" s="33">
        <f t="shared" si="206"/>
        <v>0.68742675067446657</v>
      </c>
      <c r="U209" s="33">
        <f t="shared" si="196"/>
        <v>3.4296690041414953E-2</v>
      </c>
      <c r="V209" s="39">
        <f t="shared" si="193"/>
        <v>5.127855722095679E-4</v>
      </c>
      <c r="W209" s="32">
        <f t="shared" si="197"/>
        <v>0.65261727506084211</v>
      </c>
      <c r="X209" s="31"/>
      <c r="Y209" s="5">
        <f t="shared" si="203"/>
        <v>0</v>
      </c>
      <c r="Z209" s="5">
        <f t="shared" si="194"/>
        <v>4.1398832463193331</v>
      </c>
      <c r="AA209" s="5">
        <f t="shared" si="198"/>
        <v>0</v>
      </c>
      <c r="AB209" s="5">
        <f t="shared" si="187"/>
        <v>3.9302504894261587</v>
      </c>
      <c r="AC209" s="32"/>
      <c r="AD209" s="5">
        <f t="shared" si="204"/>
        <v>10161.92751808926</v>
      </c>
      <c r="AE209" s="5">
        <f t="shared" si="188"/>
        <v>-101.6192751808926</v>
      </c>
      <c r="AF209" s="5">
        <f t="shared" si="201"/>
        <v>-1237.2629848652768</v>
      </c>
      <c r="AG209" s="5">
        <f t="shared" si="207"/>
        <v>-20654.461346951284</v>
      </c>
      <c r="AH209" s="5">
        <f t="shared" si="208"/>
        <v>-11831.416088908194</v>
      </c>
      <c r="AI209" s="42">
        <f t="shared" si="202"/>
        <v>0</v>
      </c>
      <c r="AJ209" s="42">
        <f t="shared" si="205"/>
        <v>987.32236117577497</v>
      </c>
      <c r="AK209" s="42">
        <f t="shared" si="209"/>
        <v>-10844.093727732419</v>
      </c>
    </row>
    <row r="210" spans="1:39" ht="15" x14ac:dyDescent="0.2">
      <c r="I210" s="2">
        <f t="shared" si="191"/>
        <v>18</v>
      </c>
      <c r="J210" s="11">
        <f t="shared" si="183"/>
        <v>15571.036664853662</v>
      </c>
      <c r="K210" s="11">
        <f t="shared" si="192"/>
        <v>155.71036664853662</v>
      </c>
      <c r="L210" s="24">
        <f t="shared" si="195"/>
        <v>1895.8477382473968</v>
      </c>
      <c r="M210" s="11">
        <f t="shared" si="182"/>
        <v>602229</v>
      </c>
      <c r="N210" s="78">
        <f t="shared" si="184"/>
        <v>0</v>
      </c>
      <c r="O210" s="35">
        <f t="shared" si="185"/>
        <v>0</v>
      </c>
      <c r="P210" s="35">
        <f t="shared" si="200"/>
        <v>6.0222899999999999</v>
      </c>
      <c r="Q210">
        <f t="shared" si="186"/>
        <v>82</v>
      </c>
      <c r="R210" s="45">
        <f>1000*VLOOKUP(Q210, '[1]Mortality (Interventions) H'!$B$8:$AV$128, 22)</f>
        <v>56.173556537918955</v>
      </c>
      <c r="S210" s="46">
        <f>VLOOKUP(I210, '[1]Lapse Rates'!$A$4:$F$24, 3)</f>
        <v>5.9837330000000002E-4</v>
      </c>
      <c r="T210" s="33">
        <f t="shared" si="206"/>
        <v>0.65261727506084211</v>
      </c>
      <c r="U210" s="33">
        <f t="shared" si="196"/>
        <v>3.6659833398252822E-2</v>
      </c>
      <c r="V210" s="39">
        <f t="shared" si="193"/>
        <v>3.9050875251516381E-4</v>
      </c>
      <c r="W210" s="32">
        <f t="shared" si="197"/>
        <v>0.61556693291007414</v>
      </c>
      <c r="X210" s="31"/>
      <c r="Y210" s="5">
        <f t="shared" si="203"/>
        <v>0</v>
      </c>
      <c r="Z210" s="5">
        <f t="shared" si="194"/>
        <v>3.9302504894261587</v>
      </c>
      <c r="AA210" s="5">
        <f t="shared" si="198"/>
        <v>0</v>
      </c>
      <c r="AB210" s="5">
        <f t="shared" si="187"/>
        <v>3.7071225843950102</v>
      </c>
      <c r="AC210" s="32"/>
      <c r="AD210" s="5">
        <f t="shared" si="204"/>
        <v>9585.0152820142794</v>
      </c>
      <c r="AE210" s="5">
        <f t="shared" si="188"/>
        <v>-95.850152820142782</v>
      </c>
      <c r="AF210" s="5">
        <f t="shared" si="201"/>
        <v>-1167.0211774974512</v>
      </c>
      <c r="AG210" s="5">
        <f t="shared" si="207"/>
        <v>-22077.614807596397</v>
      </c>
      <c r="AH210" s="5">
        <f t="shared" si="208"/>
        <v>-13755.470855899712</v>
      </c>
      <c r="AI210" s="42">
        <f t="shared" si="202"/>
        <v>0</v>
      </c>
      <c r="AJ210" s="42">
        <f t="shared" si="205"/>
        <v>931.27265674695752</v>
      </c>
      <c r="AK210" s="42">
        <f t="shared" si="209"/>
        <v>-12824.198199152754</v>
      </c>
    </row>
    <row r="211" spans="1:39" ht="15" x14ac:dyDescent="0.2">
      <c r="I211" s="2">
        <f t="shared" si="191"/>
        <v>19</v>
      </c>
      <c r="J211" s="11">
        <f t="shared" si="183"/>
        <v>15571.036664853662</v>
      </c>
      <c r="K211" s="11">
        <f t="shared" si="192"/>
        <v>155.71036664853662</v>
      </c>
      <c r="L211" s="24">
        <f t="shared" si="195"/>
        <v>1895.8477382473968</v>
      </c>
      <c r="M211" s="11">
        <f t="shared" si="182"/>
        <v>602229</v>
      </c>
      <c r="N211" s="78">
        <f t="shared" si="184"/>
        <v>0</v>
      </c>
      <c r="O211" s="35">
        <f t="shared" si="185"/>
        <v>0</v>
      </c>
      <c r="P211" s="35">
        <f t="shared" si="200"/>
        <v>6.0222899999999999</v>
      </c>
      <c r="Q211">
        <f t="shared" si="186"/>
        <v>83</v>
      </c>
      <c r="R211" s="45">
        <f>1000*VLOOKUP(Q211, '[1]Mortality (Interventions) H'!$B$8:$AV$128, 22)</f>
        <v>63.265534136696488</v>
      </c>
      <c r="S211" s="46">
        <f>VLOOKUP(I211, '[1]Lapse Rates'!$A$4:$F$24, 3)</f>
        <v>4.66450453E-2</v>
      </c>
      <c r="T211" s="33">
        <f t="shared" si="206"/>
        <v>0.61556693291007414</v>
      </c>
      <c r="U211" s="33">
        <f t="shared" si="196"/>
        <v>3.8944170807443855E-2</v>
      </c>
      <c r="V211" s="39">
        <f t="shared" si="193"/>
        <v>2.8713147470772468E-2</v>
      </c>
      <c r="W211" s="32">
        <f t="shared" si="197"/>
        <v>0.54790961463185783</v>
      </c>
      <c r="X211" s="31"/>
      <c r="Y211" s="5">
        <f t="shared" si="203"/>
        <v>0</v>
      </c>
      <c r="Z211" s="5">
        <f t="shared" si="194"/>
        <v>3.7071225843950102</v>
      </c>
      <c r="AA211" s="5">
        <f t="shared" si="198"/>
        <v>0</v>
      </c>
      <c r="AB211" s="5">
        <f t="shared" si="187"/>
        <v>3.2996705931012911</v>
      </c>
      <c r="AC211" s="32"/>
      <c r="AD211" s="5">
        <f t="shared" si="204"/>
        <v>8531.5206984584984</v>
      </c>
      <c r="AE211" s="5">
        <f t="shared" si="188"/>
        <v>-85.315206984584989</v>
      </c>
      <c r="AF211" s="5">
        <f t="shared" si="201"/>
        <v>-1038.7532036638104</v>
      </c>
      <c r="AG211" s="5">
        <f t="shared" si="207"/>
        <v>-23453.309041196106</v>
      </c>
      <c r="AH211" s="5">
        <f t="shared" si="208"/>
        <v>-16045.856753386004</v>
      </c>
      <c r="AI211" s="42">
        <f t="shared" si="202"/>
        <v>0</v>
      </c>
      <c r="AJ211" s="42">
        <f t="shared" si="205"/>
        <v>828.93642743912017</v>
      </c>
      <c r="AK211" s="42">
        <f t="shared" si="209"/>
        <v>-15216.920325946883</v>
      </c>
    </row>
    <row r="212" spans="1:39" ht="15" x14ac:dyDescent="0.2">
      <c r="I212" s="2">
        <f t="shared" si="191"/>
        <v>20</v>
      </c>
      <c r="J212" s="11">
        <f t="shared" si="183"/>
        <v>15571.036664853662</v>
      </c>
      <c r="K212" s="11">
        <f t="shared" si="192"/>
        <v>155.71036664853662</v>
      </c>
      <c r="L212" s="24">
        <f t="shared" si="195"/>
        <v>1895.8477382473968</v>
      </c>
      <c r="M212" s="11">
        <f t="shared" si="182"/>
        <v>602229</v>
      </c>
      <c r="N212" s="78">
        <f t="shared" si="184"/>
        <v>0</v>
      </c>
      <c r="O212" s="35">
        <f t="shared" si="185"/>
        <v>0</v>
      </c>
      <c r="P212" s="35">
        <f t="shared" si="200"/>
        <v>6.0222899999999999</v>
      </c>
      <c r="Q212">
        <f t="shared" si="186"/>
        <v>84</v>
      </c>
      <c r="R212" s="45">
        <f>1000*VLOOKUP(Q212, '[1]Mortality (Interventions) H'!$B$8:$AV$128, 22)</f>
        <v>71.300035847613927</v>
      </c>
      <c r="S212" s="46">
        <f>VLOOKUP(I212, '[1]Lapse Rates'!$A$4:$F$24, 3)</f>
        <v>0</v>
      </c>
      <c r="T212" s="33">
        <f t="shared" si="206"/>
        <v>0.54790961463185783</v>
      </c>
      <c r="U212" s="33">
        <f t="shared" si="196"/>
        <v>3.9065975164503795E-2</v>
      </c>
      <c r="V212" s="39">
        <f t="shared" si="193"/>
        <v>0</v>
      </c>
      <c r="W212" s="32">
        <f t="shared" si="197"/>
        <v>0.508843639467354</v>
      </c>
      <c r="X212" s="31"/>
      <c r="Y212" s="5">
        <f t="shared" si="203"/>
        <v>0</v>
      </c>
      <c r="Z212" s="5">
        <f t="shared" si="194"/>
        <v>3.2996705931012911</v>
      </c>
      <c r="AA212" s="5">
        <f t="shared" si="198"/>
        <v>0</v>
      </c>
      <c r="AB212" s="5">
        <f t="shared" si="187"/>
        <v>3.0644039615278511</v>
      </c>
      <c r="AC212" s="32"/>
      <c r="AD212" s="5">
        <f>$W212*J212</f>
        <v>7923.2229668237469</v>
      </c>
      <c r="AE212" s="5">
        <f t="shared" si="188"/>
        <v>-79.232229668237466</v>
      </c>
      <c r="AF212" s="5">
        <f t="shared" si="201"/>
        <v>-964.69006300575688</v>
      </c>
      <c r="AG212" s="5">
        <f t="shared" si="207"/>
        <v>-23526.663157343955</v>
      </c>
      <c r="AH212" s="5">
        <f t="shared" si="208"/>
        <v>-16647.362483194203</v>
      </c>
      <c r="AI212" s="42">
        <f t="shared" si="202"/>
        <v>0</v>
      </c>
      <c r="AJ212" s="42">
        <f t="shared" si="205"/>
        <v>769.81918900013875</v>
      </c>
      <c r="AK212" s="42">
        <f t="shared" si="209"/>
        <v>-15877.543294194065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266784.38871217007</v>
      </c>
      <c r="AE215" s="21">
        <f t="shared" ref="AE215:AK215" si="210">SUM(AE192:AE212)</f>
        <v>-8586.6845466279847</v>
      </c>
      <c r="AF215" s="21">
        <f t="shared" si="210"/>
        <v>-31076.035750890922</v>
      </c>
      <c r="AG215" s="21">
        <f t="shared" si="210"/>
        <v>-259867.43106848825</v>
      </c>
      <c r="AH215" s="21">
        <f t="shared" si="210"/>
        <v>-32745.762653837097</v>
      </c>
      <c r="AI215" s="21">
        <f t="shared" si="210"/>
        <v>0</v>
      </c>
      <c r="AJ215" s="21">
        <f t="shared" si="210"/>
        <v>24422.505110900333</v>
      </c>
      <c r="AK215" s="21">
        <f t="shared" si="210"/>
        <v>-8323.2575429367716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132905.99632308641</v>
      </c>
      <c r="AE217" s="21">
        <f t="shared" ref="AE217:AK217" si="211">AE192+NPV($D$6,AE193:AE212)</f>
        <v>-7261.6462042534649</v>
      </c>
      <c r="AF217" s="21">
        <f t="shared" si="211"/>
        <v>-14943.064012715275</v>
      </c>
      <c r="AG217" s="21">
        <f t="shared" si="211"/>
        <v>-86387.252427534651</v>
      </c>
      <c r="AH217" s="21">
        <f t="shared" si="211"/>
        <v>24314.033678583015</v>
      </c>
      <c r="AI217" s="21">
        <f t="shared" si="211"/>
        <v>0</v>
      </c>
      <c r="AJ217" s="21">
        <f t="shared" si="211"/>
        <v>11413.749551508356</v>
      </c>
      <c r="AK217" s="21">
        <f t="shared" si="211"/>
        <v>35727.783230091351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197853.44750976085</v>
      </c>
      <c r="AE219" s="21">
        <f t="shared" ref="AE219:AK219" si="212">AE192+NPV($D$7,AE193:AE212)</f>
        <v>-7902.7827133217907</v>
      </c>
      <c r="AF219" s="21">
        <f t="shared" si="212"/>
        <v>-22749.205805243379</v>
      </c>
      <c r="AG219" s="21">
        <f t="shared" si="212"/>
        <v>-165140.86441581644</v>
      </c>
      <c r="AH219" s="21">
        <f t="shared" si="212"/>
        <v>2060.5945753792448</v>
      </c>
      <c r="AI219" s="21">
        <f t="shared" si="212"/>
        <v>0</v>
      </c>
      <c r="AJ219" s="21">
        <f t="shared" si="212"/>
        <v>17724.750189145318</v>
      </c>
      <c r="AK219" s="21">
        <f t="shared" si="212"/>
        <v>19785.344764524569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17680.940776255138</v>
      </c>
    </row>
    <row r="223" spans="1:39" ht="15" x14ac:dyDescent="0.2">
      <c r="G223" s="58" t="s">
        <v>116</v>
      </c>
      <c r="H223" s="57"/>
      <c r="I223" s="57"/>
      <c r="J223" s="11">
        <f>H$222</f>
        <v>17680.940776255138</v>
      </c>
      <c r="K223" s="11">
        <f>J223*$C$10</f>
        <v>7072.3763105020553</v>
      </c>
      <c r="L223" s="24">
        <f>$C$232</f>
        <v>2468.1577956322412</v>
      </c>
      <c r="M223" s="11">
        <f t="shared" ref="M223:M243" si="213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>O223*W223</f>
        <v>0</v>
      </c>
      <c r="AB223" s="5">
        <f>P223*W223</f>
        <v>6.0222899999999999</v>
      </c>
      <c r="AC223" s="32"/>
      <c r="AD223" s="5">
        <f>$W223*J223</f>
        <v>17680.940776255138</v>
      </c>
      <c r="AE223" s="5">
        <f>-$W223*K223</f>
        <v>-7072.3763105020553</v>
      </c>
      <c r="AF223" s="5">
        <f>-$W223*L223</f>
        <v>-2468.1577956322412</v>
      </c>
      <c r="AG223" s="5"/>
      <c r="AH223" s="5">
        <f>SUM(AD223:AG223)</f>
        <v>8140.4066701208412</v>
      </c>
      <c r="AI223" s="42">
        <f>Y223-AA223</f>
        <v>0</v>
      </c>
      <c r="AJ223" s="42"/>
      <c r="AK223" s="42">
        <f>SUM(AH223:AJ223)</f>
        <v>8140.4066701208412</v>
      </c>
      <c r="AL223" s="6" t="s">
        <v>39</v>
      </c>
      <c r="AM223" s="36">
        <f>AK250</f>
        <v>21938.640728762464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14">H$222</f>
        <v>17680.940776255138</v>
      </c>
      <c r="K224" s="11"/>
      <c r="L224" s="24"/>
      <c r="M224" s="11">
        <f t="shared" si="213"/>
        <v>602229</v>
      </c>
      <c r="N224" s="78">
        <f t="shared" ref="N224:N243" si="215">N192</f>
        <v>0</v>
      </c>
      <c r="O224" s="35">
        <f t="shared" ref="O224:O243" si="216">M224*N224/1000</f>
        <v>0</v>
      </c>
      <c r="P224" s="35">
        <f>$H$14*M224/1000</f>
        <v>6.0222899999999999</v>
      </c>
      <c r="Q224">
        <f t="shared" ref="Q224:Q243" si="217">Q5</f>
        <v>65</v>
      </c>
      <c r="R224" s="45">
        <f>1000*VLOOKUP(Q224, '[1]Mortality (Interventions) H'!$B$8:$AV$128, 25)</f>
        <v>10.152641786324333</v>
      </c>
      <c r="S224" s="46">
        <f>AVERAGE(VLOOKUP(I223,'[1]Lapse Rates'!$A$4:$F$24,3),VLOOKUP(I224,'[1]Lapse Rates'!$A$4:$F$24,3))</f>
        <v>3.4608985999999998E-3</v>
      </c>
      <c r="T224" s="33">
        <f>W223</f>
        <v>1</v>
      </c>
      <c r="U224" s="33">
        <f>T224*R224/1000</f>
        <v>1.0152641786324332E-2</v>
      </c>
      <c r="V224" s="39">
        <f>MIN(S224*T224,T224-U224)</f>
        <v>3.4608985999999998E-3</v>
      </c>
      <c r="W224" s="32">
        <f>T224-SUM(U224:V224)</f>
        <v>0.98638645961367566</v>
      </c>
      <c r="X224" s="32"/>
      <c r="Y224" s="5">
        <f>AA223</f>
        <v>0</v>
      </c>
      <c r="Z224" s="5">
        <f>AB223</f>
        <v>6.0222899999999999</v>
      </c>
      <c r="AA224" s="5">
        <f>O224*W224</f>
        <v>0</v>
      </c>
      <c r="AB224" s="5">
        <f t="shared" ref="AB224:AB243" si="218">P224*W224</f>
        <v>5.940305311866843</v>
      </c>
      <c r="AC224" s="32"/>
      <c r="AD224" s="5">
        <f>$W224*J224</f>
        <v>17440.240574929379</v>
      </c>
      <c r="AE224" s="5">
        <f t="shared" ref="AE224:AE243" si="219">-$W224*K224</f>
        <v>0</v>
      </c>
      <c r="AF224" s="5">
        <f>-$W224*L224</f>
        <v>0</v>
      </c>
      <c r="AG224" s="5">
        <f t="shared" ref="AG224:AG229" si="220">-U224*M224</f>
        <v>-6114.2153103363162</v>
      </c>
      <c r="AH224" s="5">
        <f t="shared" ref="AH224:AH232" si="221">SUM(AD224:AG224)</f>
        <v>11326.025264593063</v>
      </c>
      <c r="AI224" s="42">
        <f>-M224*$W223*(N224-N223)/1000</f>
        <v>0</v>
      </c>
      <c r="AJ224" s="42">
        <f>$D$6*SUM(Y224:Z224,AD224:AE224)</f>
        <v>1711.4783870495723</v>
      </c>
      <c r="AK224" s="42">
        <f>SUM(AH224:AJ224)</f>
        <v>13037.503651642635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22">I224+1</f>
        <v>2</v>
      </c>
      <c r="J225" s="11">
        <f t="shared" si="214"/>
        <v>17680.940776255138</v>
      </c>
      <c r="K225" s="11">
        <f t="shared" ref="K225:K243" si="223">J225*$C$11</f>
        <v>176.80940776255139</v>
      </c>
      <c r="L225" s="24">
        <f>$C$233</f>
        <v>1937.729572344587</v>
      </c>
      <c r="M225" s="11">
        <f t="shared" si="213"/>
        <v>602229</v>
      </c>
      <c r="N225" s="78">
        <f t="shared" si="215"/>
        <v>0</v>
      </c>
      <c r="O225" s="35">
        <f t="shared" si="216"/>
        <v>0</v>
      </c>
      <c r="P225" s="35">
        <f>$H$14*M225/1000</f>
        <v>6.0222899999999999</v>
      </c>
      <c r="Q225">
        <f t="shared" si="217"/>
        <v>66</v>
      </c>
      <c r="R225" s="45">
        <f>1000*VLOOKUP(Q225, '[1]Mortality (Interventions) H'!$B$8:$AV$128, 25)</f>
        <v>11.160027377969573</v>
      </c>
      <c r="S225" s="46">
        <f>VLOOKUP(I225, '[1]Lapse Rates'!$A$4:$F$24, 3)</f>
        <v>3.2267923000000001E-3</v>
      </c>
      <c r="T225" s="33">
        <f>W224</f>
        <v>0.98638645961367566</v>
      </c>
      <c r="U225" s="33">
        <f>T225*R225/1000</f>
        <v>1.10080998945471E-2</v>
      </c>
      <c r="V225" s="39">
        <f t="shared" ref="V225:V243" si="224">MIN(S225*T225,T225-U225)</f>
        <v>3.1828642327056699E-3</v>
      </c>
      <c r="W225" s="32">
        <f>T225-SUM(U225:V225)</f>
        <v>0.97219549548642292</v>
      </c>
      <c r="X225" s="32"/>
      <c r="Y225" s="5">
        <f>AA224</f>
        <v>0</v>
      </c>
      <c r="Z225" s="5">
        <f t="shared" ref="Z225:Z243" si="225">AB224</f>
        <v>5.940305311866843</v>
      </c>
      <c r="AA225" s="5">
        <f>O225*W225</f>
        <v>0</v>
      </c>
      <c r="AB225" s="5">
        <f t="shared" si="218"/>
        <v>5.8548432105129296</v>
      </c>
      <c r="AC225" s="32"/>
      <c r="AD225" s="5">
        <f>$W225*J225</f>
        <v>17189.330978637463</v>
      </c>
      <c r="AE225" s="5">
        <f t="shared" si="219"/>
        <v>-171.89330978637463</v>
      </c>
      <c r="AF225" s="5">
        <f>-$W225*L225</f>
        <v>-1883.8519617042402</v>
      </c>
      <c r="AG225" s="5">
        <f t="shared" si="220"/>
        <v>-6629.3969913932051</v>
      </c>
      <c r="AH225" s="5">
        <f t="shared" si="221"/>
        <v>8504.1887157536439</v>
      </c>
      <c r="AI225" s="42">
        <f>-M225*($W224*N225-$W223*N224)/1000</f>
        <v>0</v>
      </c>
      <c r="AJ225" s="42">
        <f>$D$6*SUM(Y225:Z225,AD225:AE225)</f>
        <v>1669.993379265386</v>
      </c>
      <c r="AK225" s="42">
        <f>SUM(AH225:AJ225)</f>
        <v>10174.18209501903</v>
      </c>
      <c r="AL225" s="48" t="s">
        <v>59</v>
      </c>
      <c r="AM225" s="54">
        <f>AK250/AD250</f>
        <v>0.10000000291333164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22"/>
        <v>3</v>
      </c>
      <c r="J226" s="11">
        <f t="shared" si="214"/>
        <v>17680.940776255138</v>
      </c>
      <c r="K226" s="11">
        <f t="shared" si="223"/>
        <v>176.80940776255139</v>
      </c>
      <c r="L226" s="24">
        <f t="shared" ref="L226:L243" si="226">$C$233</f>
        <v>1937.729572344587</v>
      </c>
      <c r="M226" s="11">
        <f t="shared" si="213"/>
        <v>602229</v>
      </c>
      <c r="N226" s="78">
        <f t="shared" si="215"/>
        <v>0</v>
      </c>
      <c r="O226" s="35">
        <f t="shared" si="216"/>
        <v>0</v>
      </c>
      <c r="P226" s="35">
        <f>$H$14*M226/1000</f>
        <v>6.0222899999999999</v>
      </c>
      <c r="Q226">
        <f t="shared" si="217"/>
        <v>67</v>
      </c>
      <c r="R226" s="45">
        <f>1000*VLOOKUP(Q226, '[1]Mortality (Interventions) H'!$B$8:$AV$128, 25)</f>
        <v>12.237073285057701</v>
      </c>
      <c r="S226" s="46">
        <f>VLOOKUP(I226, '[1]Lapse Rates'!$A$4:$F$24, 3)</f>
        <v>2.9657235000000001E-3</v>
      </c>
      <c r="T226" s="33">
        <f>W225</f>
        <v>0.97219549548642292</v>
      </c>
      <c r="U226" s="33">
        <f t="shared" ref="U226:U243" si="227">T226*R226/1000</f>
        <v>1.1896827525670341E-2</v>
      </c>
      <c r="V226" s="39">
        <f t="shared" si="224"/>
        <v>2.8832630275582283E-3</v>
      </c>
      <c r="W226" s="32">
        <f t="shared" ref="W226:W243" si="228">T226-SUM(U226:V226)</f>
        <v>0.95741540493319433</v>
      </c>
      <c r="X226" s="32"/>
      <c r="Y226" s="5">
        <f>AA225</f>
        <v>0</v>
      </c>
      <c r="Z226" s="5">
        <f t="shared" si="225"/>
        <v>5.8548432105129296</v>
      </c>
      <c r="AA226" s="5">
        <f t="shared" ref="AA226:AA243" si="229">O226*W226</f>
        <v>0</v>
      </c>
      <c r="AB226" s="5">
        <f t="shared" si="218"/>
        <v>5.7658332189751267</v>
      </c>
      <c r="AC226" s="32"/>
      <c r="AD226" s="5">
        <f>$W226*J226</f>
        <v>16928.00507289814</v>
      </c>
      <c r="AE226" s="5">
        <f t="shared" si="219"/>
        <v>-169.28005072898142</v>
      </c>
      <c r="AF226" s="5">
        <f>-$W226*L226</f>
        <v>-1855.2121431573182</v>
      </c>
      <c r="AG226" s="5">
        <f t="shared" si="220"/>
        <v>-7164.6145439569236</v>
      </c>
      <c r="AH226" s="5">
        <f t="shared" si="221"/>
        <v>7738.8983350549161</v>
      </c>
      <c r="AI226" s="42">
        <f>-M226*($W225*N226-$W224*N225)/1000</f>
        <v>0</v>
      </c>
      <c r="AJ226" s="42">
        <f>$D$6*SUM(Y226:Z226,AD226:AE226)</f>
        <v>1644.6052847937458</v>
      </c>
      <c r="AK226" s="42">
        <f t="shared" ref="AK226:AK233" si="230">SUM(AH226:AJ226)</f>
        <v>9383.5036198486614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22"/>
        <v>4</v>
      </c>
      <c r="J227" s="11">
        <f t="shared" si="214"/>
        <v>17680.940776255138</v>
      </c>
      <c r="K227" s="11">
        <f t="shared" si="223"/>
        <v>176.80940776255139</v>
      </c>
      <c r="L227" s="24">
        <f t="shared" si="226"/>
        <v>1937.729572344587</v>
      </c>
      <c r="M227" s="11">
        <f t="shared" si="213"/>
        <v>602229</v>
      </c>
      <c r="N227" s="78">
        <f t="shared" si="215"/>
        <v>0</v>
      </c>
      <c r="O227" s="35">
        <f t="shared" si="216"/>
        <v>0</v>
      </c>
      <c r="P227" s="35">
        <f t="shared" ref="P227:P243" si="231">$H$14*M227/1000</f>
        <v>6.0222899999999999</v>
      </c>
      <c r="Q227">
        <f t="shared" si="217"/>
        <v>68</v>
      </c>
      <c r="R227" s="45">
        <f>1000*VLOOKUP(Q227, '[1]Mortality (Interventions) H'!$B$8:$AV$128, 25)</f>
        <v>13.384154122092088</v>
      </c>
      <c r="S227" s="46">
        <f>VLOOKUP(I227, '[1]Lapse Rates'!$A$4:$F$24, 3)</f>
        <v>2.7812204999999998E-3</v>
      </c>
      <c r="T227" s="33">
        <f>W226</f>
        <v>0.95741540493319433</v>
      </c>
      <c r="U227" s="33">
        <f t="shared" si="227"/>
        <v>1.2814195338491079E-2</v>
      </c>
      <c r="V227" s="39">
        <f t="shared" si="224"/>
        <v>2.6627833512160009E-3</v>
      </c>
      <c r="W227" s="32">
        <f t="shared" si="228"/>
        <v>0.94193842624348723</v>
      </c>
      <c r="X227" s="32"/>
      <c r="Y227" s="5">
        <f>AA226</f>
        <v>0</v>
      </c>
      <c r="Z227" s="5">
        <f t="shared" si="225"/>
        <v>5.7658332189751267</v>
      </c>
      <c r="AA227" s="5">
        <f t="shared" si="229"/>
        <v>0</v>
      </c>
      <c r="AB227" s="5">
        <f t="shared" si="218"/>
        <v>5.6726263649818902</v>
      </c>
      <c r="AC227" s="32"/>
      <c r="AD227" s="5">
        <f>$W227*J227</f>
        <v>16654.357529290068</v>
      </c>
      <c r="AE227" s="5">
        <f t="shared" si="219"/>
        <v>-166.54357529290067</v>
      </c>
      <c r="AF227" s="5">
        <f t="shared" ref="AF227:AF243" si="232">-$W227*L227</f>
        <v>-1825.2219438597258</v>
      </c>
      <c r="AG227" s="5">
        <f t="shared" si="220"/>
        <v>-7717.0800445041441</v>
      </c>
      <c r="AH227" s="5">
        <f t="shared" si="221"/>
        <v>6945.5119656332972</v>
      </c>
      <c r="AI227" s="42">
        <f t="shared" ref="AI227:AI243" si="233">-M227*($W226*N227-$W225*N226)/1000</f>
        <v>0</v>
      </c>
      <c r="AJ227" s="42">
        <f>$D$6*SUM(Y227:Z227,AD227:AE227)</f>
        <v>1618.0201771259037</v>
      </c>
      <c r="AK227" s="42">
        <f t="shared" si="230"/>
        <v>8563.5321427592007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22"/>
        <v>5</v>
      </c>
      <c r="J228" s="11">
        <f t="shared" si="214"/>
        <v>17680.940776255138</v>
      </c>
      <c r="K228" s="11">
        <f t="shared" si="223"/>
        <v>176.80940776255139</v>
      </c>
      <c r="L228" s="24">
        <f t="shared" si="226"/>
        <v>1937.729572344587</v>
      </c>
      <c r="M228" s="11">
        <f t="shared" si="213"/>
        <v>602229</v>
      </c>
      <c r="N228" s="78">
        <f t="shared" si="215"/>
        <v>0</v>
      </c>
      <c r="O228" s="35">
        <f t="shared" si="216"/>
        <v>0</v>
      </c>
      <c r="P228" s="35">
        <f t="shared" si="231"/>
        <v>6.0222899999999999</v>
      </c>
      <c r="Q228">
        <f t="shared" si="217"/>
        <v>69</v>
      </c>
      <c r="R228" s="45">
        <f>1000*VLOOKUP(Q228, '[1]Mortality (Interventions) H'!$B$8:$AV$128, 25)</f>
        <v>14.676078009291118</v>
      </c>
      <c r="S228" s="46">
        <f>VLOOKUP(I228, '[1]Lapse Rates'!$A$4:$F$24, 3)</f>
        <v>2.4845683E-3</v>
      </c>
      <c r="T228" s="33">
        <f>W227</f>
        <v>0.94193842624348723</v>
      </c>
      <c r="U228" s="33">
        <f t="shared" si="227"/>
        <v>1.3823961823498326E-2</v>
      </c>
      <c r="V228" s="39">
        <f t="shared" si="224"/>
        <v>2.3403103543964566E-3</v>
      </c>
      <c r="W228" s="32">
        <f t="shared" si="228"/>
        <v>0.92577415406559249</v>
      </c>
      <c r="X228" s="32"/>
      <c r="Y228" s="5">
        <f t="shared" ref="Y228:Y243" si="234">AA227</f>
        <v>0</v>
      </c>
      <c r="Z228" s="5">
        <f t="shared" si="225"/>
        <v>5.6726263649818902</v>
      </c>
      <c r="AA228" s="5">
        <f t="shared" si="229"/>
        <v>0</v>
      </c>
      <c r="AB228" s="5">
        <f t="shared" si="218"/>
        <v>5.5752804302876768</v>
      </c>
      <c r="AC228" s="32"/>
      <c r="AD228" s="5">
        <f t="shared" ref="AD228:AD242" si="235">$W228*J228</f>
        <v>16368.557990221441</v>
      </c>
      <c r="AE228" s="5">
        <f t="shared" si="219"/>
        <v>-163.68557990221441</v>
      </c>
      <c r="AF228" s="5">
        <f t="shared" si="232"/>
        <v>-1793.8999556451924</v>
      </c>
      <c r="AG228" s="5">
        <f t="shared" si="220"/>
        <v>-8325.1907050035734</v>
      </c>
      <c r="AH228" s="5">
        <f t="shared" si="221"/>
        <v>6085.7817496704611</v>
      </c>
      <c r="AI228" s="42">
        <f t="shared" si="233"/>
        <v>0</v>
      </c>
      <c r="AJ228" s="42">
        <f t="shared" ref="AJ228:AJ243" si="236">$D$6*SUM(Y228:Z228,AD228:AE228)</f>
        <v>1590.254468098721</v>
      </c>
      <c r="AK228" s="42">
        <f t="shared" si="230"/>
        <v>7676.0362177691823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22"/>
        <v>6</v>
      </c>
      <c r="J229" s="11">
        <f t="shared" si="214"/>
        <v>17680.940776255138</v>
      </c>
      <c r="K229" s="11">
        <f t="shared" si="223"/>
        <v>176.80940776255139</v>
      </c>
      <c r="L229" s="24">
        <f t="shared" si="226"/>
        <v>1937.729572344587</v>
      </c>
      <c r="M229" s="11">
        <f t="shared" si="213"/>
        <v>602229</v>
      </c>
      <c r="N229" s="78">
        <f t="shared" si="215"/>
        <v>0</v>
      </c>
      <c r="O229" s="35">
        <f t="shared" si="216"/>
        <v>0</v>
      </c>
      <c r="P229" s="35">
        <f t="shared" si="231"/>
        <v>6.0222899999999999</v>
      </c>
      <c r="Q229">
        <f t="shared" si="217"/>
        <v>70</v>
      </c>
      <c r="R229" s="45">
        <f>1000*VLOOKUP(Q229, '[1]Mortality (Interventions) H'!$B$8:$AV$128, 25)</f>
        <v>16.305106305443843</v>
      </c>
      <c r="S229" s="46">
        <f>VLOOKUP(I229, '[1]Lapse Rates'!$A$4:$F$24, 3)</f>
        <v>2.4510465999999999E-3</v>
      </c>
      <c r="T229" s="33">
        <f t="shared" ref="T229:T243" si="237">W228</f>
        <v>0.92577415406559249</v>
      </c>
      <c r="U229" s="33">
        <f t="shared" si="227"/>
        <v>1.5094845996871832E-2</v>
      </c>
      <c r="V229" s="39">
        <f t="shared" si="224"/>
        <v>2.2691155926903464E-3</v>
      </c>
      <c r="W229" s="32">
        <f t="shared" si="228"/>
        <v>0.90841019247603028</v>
      </c>
      <c r="X229" s="32"/>
      <c r="Y229" s="5">
        <f t="shared" si="234"/>
        <v>0</v>
      </c>
      <c r="Z229" s="5">
        <f t="shared" si="225"/>
        <v>5.5752804302876768</v>
      </c>
      <c r="AA229" s="5">
        <f t="shared" si="229"/>
        <v>0</v>
      </c>
      <c r="AB229" s="5">
        <f t="shared" si="218"/>
        <v>5.470709618046472</v>
      </c>
      <c r="AC229" s="32"/>
      <c r="AD229" s="5">
        <f t="shared" si="235"/>
        <v>16061.546813715222</v>
      </c>
      <c r="AE229" s="5">
        <f t="shared" si="219"/>
        <v>-160.61546813715222</v>
      </c>
      <c r="AF229" s="5">
        <f t="shared" si="232"/>
        <v>-1760.2532937800422</v>
      </c>
      <c r="AG229" s="5">
        <f t="shared" si="220"/>
        <v>-9090.554009850126</v>
      </c>
      <c r="AH229" s="5">
        <f t="shared" si="221"/>
        <v>5050.1240419479018</v>
      </c>
      <c r="AI229" s="42">
        <f t="shared" si="233"/>
        <v>0</v>
      </c>
      <c r="AJ229" s="42">
        <f t="shared" si="236"/>
        <v>1560.4283000114201</v>
      </c>
      <c r="AK229" s="42">
        <f t="shared" si="230"/>
        <v>6610.5523419593219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22"/>
        <v>7</v>
      </c>
      <c r="J230" s="11">
        <f t="shared" si="214"/>
        <v>17680.940776255138</v>
      </c>
      <c r="K230" s="11">
        <f t="shared" si="223"/>
        <v>176.80940776255139</v>
      </c>
      <c r="L230" s="24">
        <f t="shared" si="226"/>
        <v>1937.729572344587</v>
      </c>
      <c r="M230" s="11">
        <f t="shared" si="213"/>
        <v>602229</v>
      </c>
      <c r="N230" s="78">
        <f t="shared" si="215"/>
        <v>0</v>
      </c>
      <c r="O230" s="35">
        <f t="shared" si="216"/>
        <v>0</v>
      </c>
      <c r="P230" s="35">
        <f t="shared" si="231"/>
        <v>6.0222899999999999</v>
      </c>
      <c r="Q230">
        <f t="shared" si="217"/>
        <v>71</v>
      </c>
      <c r="R230" s="45">
        <f>1000*VLOOKUP(Q230, '[1]Mortality (Interventions) H'!$B$8:$AV$128, 25)</f>
        <v>17.992936652645959</v>
      </c>
      <c r="S230" s="46">
        <f>VLOOKUP(I230, '[1]Lapse Rates'!$A$4:$F$24, 3)</f>
        <v>2.2232648999999998E-3</v>
      </c>
      <c r="T230" s="33">
        <f t="shared" si="237"/>
        <v>0.90841019247603028</v>
      </c>
      <c r="U230" s="33">
        <f t="shared" si="227"/>
        <v>1.6344967047839134E-2</v>
      </c>
      <c r="V230" s="39">
        <f t="shared" si="224"/>
        <v>2.019636495734202E-3</v>
      </c>
      <c r="W230" s="32">
        <f t="shared" si="228"/>
        <v>0.89004558893245689</v>
      </c>
      <c r="X230" s="32"/>
      <c r="Y230" s="5">
        <f t="shared" si="234"/>
        <v>0</v>
      </c>
      <c r="Z230" s="5">
        <f t="shared" si="225"/>
        <v>5.470709618046472</v>
      </c>
      <c r="AA230" s="5">
        <f t="shared" si="229"/>
        <v>0</v>
      </c>
      <c r="AB230" s="5">
        <f t="shared" si="218"/>
        <v>5.3601126497720459</v>
      </c>
      <c r="AC230" s="32"/>
      <c r="AD230" s="5">
        <f t="shared" si="235"/>
        <v>15736.843346081896</v>
      </c>
      <c r="AE230" s="5">
        <f t="shared" si="219"/>
        <v>-157.36843346081898</v>
      </c>
      <c r="AF230" s="5">
        <f t="shared" si="232"/>
        <v>-1724.6676584092759</v>
      </c>
      <c r="AG230" s="5">
        <f t="shared" ref="AG230:AG243" si="238">-U230*M230</f>
        <v>-9843.4131602531143</v>
      </c>
      <c r="AH230" s="5">
        <f t="shared" si="221"/>
        <v>4011.3940939586864</v>
      </c>
      <c r="AI230" s="42">
        <f t="shared" si="233"/>
        <v>0</v>
      </c>
      <c r="AJ230" s="42">
        <f t="shared" si="236"/>
        <v>1528.8831655416582</v>
      </c>
      <c r="AK230" s="42">
        <f t="shared" si="230"/>
        <v>5540.2772595003444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22"/>
        <v>8</v>
      </c>
      <c r="J231" s="11">
        <f t="shared" si="214"/>
        <v>17680.940776255138</v>
      </c>
      <c r="K231" s="11">
        <f t="shared" si="223"/>
        <v>176.80940776255139</v>
      </c>
      <c r="L231" s="24">
        <f t="shared" si="226"/>
        <v>1937.729572344587</v>
      </c>
      <c r="M231" s="11">
        <f t="shared" si="213"/>
        <v>602229</v>
      </c>
      <c r="N231" s="78">
        <f t="shared" si="215"/>
        <v>0</v>
      </c>
      <c r="O231" s="35">
        <f t="shared" si="216"/>
        <v>0</v>
      </c>
      <c r="P231" s="35">
        <f t="shared" si="231"/>
        <v>6.0222899999999999</v>
      </c>
      <c r="Q231">
        <f t="shared" si="217"/>
        <v>72</v>
      </c>
      <c r="R231" s="45">
        <f>1000*VLOOKUP(Q231, '[1]Mortality (Interventions) H'!$B$8:$AV$128, 25)</f>
        <v>19.94026115637989</v>
      </c>
      <c r="S231" s="46">
        <f>VLOOKUP(I231, '[1]Lapse Rates'!$A$4:$F$24, 3)</f>
        <v>2.1873403E-3</v>
      </c>
      <c r="T231" s="33">
        <f t="shared" si="237"/>
        <v>0.89004558893245689</v>
      </c>
      <c r="U231" s="33">
        <f t="shared" si="227"/>
        <v>1.7747741484397131E-2</v>
      </c>
      <c r="V231" s="39">
        <f t="shared" si="224"/>
        <v>1.9468325855091968E-3</v>
      </c>
      <c r="W231" s="32">
        <f t="shared" si="228"/>
        <v>0.87035101486255051</v>
      </c>
      <c r="X231" s="32"/>
      <c r="Y231" s="5">
        <f t="shared" si="234"/>
        <v>0</v>
      </c>
      <c r="Z231" s="5">
        <f t="shared" si="225"/>
        <v>5.3601126497720459</v>
      </c>
      <c r="AA231" s="5">
        <f t="shared" si="229"/>
        <v>0</v>
      </c>
      <c r="AB231" s="5">
        <f t="shared" si="218"/>
        <v>5.2415062132965895</v>
      </c>
      <c r="AC231" s="32"/>
      <c r="AD231" s="5">
        <f t="shared" si="235"/>
        <v>15388.62474833831</v>
      </c>
      <c r="AE231" s="5">
        <f t="shared" si="219"/>
        <v>-153.88624748338313</v>
      </c>
      <c r="AF231" s="5">
        <f t="shared" si="232"/>
        <v>-1686.5048998192874</v>
      </c>
      <c r="AG231" s="5">
        <f t="shared" si="238"/>
        <v>-10688.204606407</v>
      </c>
      <c r="AH231" s="5">
        <f t="shared" si="221"/>
        <v>2860.0289946286412</v>
      </c>
      <c r="AI231" s="42">
        <f t="shared" si="233"/>
        <v>0</v>
      </c>
      <c r="AJ231" s="42">
        <f t="shared" si="236"/>
        <v>1495.0536739848112</v>
      </c>
      <c r="AK231" s="42">
        <f t="shared" si="230"/>
        <v>4355.0826686134524</v>
      </c>
    </row>
    <row r="232" spans="1:39" ht="15" x14ac:dyDescent="0.2">
      <c r="A232" s="12"/>
      <c r="B232" s="13">
        <v>1</v>
      </c>
      <c r="C232" s="10">
        <f>$H$222*0.14+$B$235</f>
        <v>2468.1577956322412</v>
      </c>
      <c r="D232" s="1"/>
      <c r="E232" s="81" t="s">
        <v>51</v>
      </c>
      <c r="F232" s="13"/>
      <c r="G232" s="8"/>
      <c r="I232" s="2">
        <f t="shared" si="222"/>
        <v>9</v>
      </c>
      <c r="J232" s="11">
        <f t="shared" si="214"/>
        <v>17680.940776255138</v>
      </c>
      <c r="K232" s="11">
        <f t="shared" si="223"/>
        <v>176.80940776255139</v>
      </c>
      <c r="L232" s="24">
        <f t="shared" si="226"/>
        <v>1937.729572344587</v>
      </c>
      <c r="M232" s="11">
        <f t="shared" si="213"/>
        <v>602229</v>
      </c>
      <c r="N232" s="78">
        <f t="shared" si="215"/>
        <v>0</v>
      </c>
      <c r="O232" s="35">
        <f t="shared" si="216"/>
        <v>0</v>
      </c>
      <c r="P232" s="35">
        <f t="shared" si="231"/>
        <v>6.0222899999999999</v>
      </c>
      <c r="Q232">
        <f t="shared" si="217"/>
        <v>73</v>
      </c>
      <c r="R232" s="45">
        <f>1000*VLOOKUP(Q232, '[1]Mortality (Interventions) H'!$B$8:$AV$128, 25)</f>
        <v>22.187946263099523</v>
      </c>
      <c r="S232" s="46">
        <f>VLOOKUP(I232, '[1]Lapse Rates'!$A$4:$F$24, 3)</f>
        <v>1.9768835000000002E-3</v>
      </c>
      <c r="T232" s="33">
        <f t="shared" si="237"/>
        <v>0.87035101486255051</v>
      </c>
      <c r="U232" s="33">
        <f t="shared" si="227"/>
        <v>1.9311301547804405E-2</v>
      </c>
      <c r="V232" s="39">
        <f t="shared" si="224"/>
        <v>1.7205825604900311E-3</v>
      </c>
      <c r="W232" s="32">
        <f t="shared" si="228"/>
        <v>0.84931913075425602</v>
      </c>
      <c r="X232" s="32"/>
      <c r="Y232" s="5">
        <f t="shared" si="234"/>
        <v>0</v>
      </c>
      <c r="Z232" s="5">
        <f t="shared" si="225"/>
        <v>5.2415062132965895</v>
      </c>
      <c r="AA232" s="5">
        <f t="shared" si="229"/>
        <v>0</v>
      </c>
      <c r="AB232" s="5">
        <f t="shared" si="218"/>
        <v>5.114846107950048</v>
      </c>
      <c r="AC232" s="32"/>
      <c r="AD232" s="5">
        <f t="shared" si="235"/>
        <v>15016.761251006496</v>
      </c>
      <c r="AE232" s="5">
        <f t="shared" si="219"/>
        <v>-150.16761251006494</v>
      </c>
      <c r="AF232" s="5">
        <f t="shared" si="232"/>
        <v>-1645.750796020521</v>
      </c>
      <c r="AG232" s="5">
        <f t="shared" si="238"/>
        <v>-11629.825819832698</v>
      </c>
      <c r="AH232" s="5">
        <f t="shared" si="221"/>
        <v>1591.017022643211</v>
      </c>
      <c r="AI232" s="42">
        <f t="shared" si="233"/>
        <v>0</v>
      </c>
      <c r="AJ232" s="42">
        <f t="shared" si="236"/>
        <v>1458.9270276960242</v>
      </c>
      <c r="AK232" s="42">
        <f t="shared" si="230"/>
        <v>3049.9440503392352</v>
      </c>
    </row>
    <row r="233" spans="1:39" ht="15" x14ac:dyDescent="0.2">
      <c r="A233" s="12"/>
      <c r="B233" s="70" t="s">
        <v>49</v>
      </c>
      <c r="C233" s="10">
        <f>$H$222*0.11+$B$235</f>
        <v>1937.729572344587</v>
      </c>
      <c r="D233" s="1"/>
      <c r="E233" s="1"/>
      <c r="F233" s="1"/>
      <c r="I233" s="2">
        <f t="shared" si="222"/>
        <v>10</v>
      </c>
      <c r="J233" s="11">
        <f t="shared" si="214"/>
        <v>17680.940776255138</v>
      </c>
      <c r="K233" s="11">
        <f t="shared" si="223"/>
        <v>176.80940776255139</v>
      </c>
      <c r="L233" s="24">
        <f t="shared" si="226"/>
        <v>1937.729572344587</v>
      </c>
      <c r="M233" s="11">
        <f t="shared" si="213"/>
        <v>602229</v>
      </c>
      <c r="N233" s="78">
        <f t="shared" si="215"/>
        <v>0</v>
      </c>
      <c r="O233" s="35">
        <f t="shared" si="216"/>
        <v>0</v>
      </c>
      <c r="P233" s="35">
        <f t="shared" si="231"/>
        <v>6.0222899999999999</v>
      </c>
      <c r="Q233">
        <f t="shared" si="217"/>
        <v>74</v>
      </c>
      <c r="R233" s="45">
        <f>1000*VLOOKUP(Q233, '[1]Mortality (Interventions) H'!$B$8:$AV$128, 25)</f>
        <v>24.865866482769498</v>
      </c>
      <c r="S233" s="46">
        <f>VLOOKUP(I233, '[1]Lapse Rates'!$A$4:$F$24, 3)</f>
        <v>1.6914747999999999E-3</v>
      </c>
      <c r="T233" s="33">
        <f t="shared" si="237"/>
        <v>0.84931913075425602</v>
      </c>
      <c r="U233" s="33">
        <f t="shared" si="227"/>
        <v>2.1119056106597176E-2</v>
      </c>
      <c r="V233" s="39">
        <f t="shared" si="224"/>
        <v>1.4366019068287291E-3</v>
      </c>
      <c r="W233" s="32">
        <f t="shared" si="228"/>
        <v>0.82676347274083017</v>
      </c>
      <c r="X233" s="32"/>
      <c r="Y233" s="5">
        <f t="shared" si="234"/>
        <v>0</v>
      </c>
      <c r="Z233" s="5">
        <f t="shared" si="225"/>
        <v>5.114846107950048</v>
      </c>
      <c r="AA233" s="5">
        <f t="shared" si="229"/>
        <v>0</v>
      </c>
      <c r="AB233" s="5">
        <f t="shared" si="218"/>
        <v>4.9790093942523743</v>
      </c>
      <c r="AC233" s="32"/>
      <c r="AD233" s="5">
        <f t="shared" si="235"/>
        <v>14617.955997501647</v>
      </c>
      <c r="AE233" s="5">
        <f t="shared" si="219"/>
        <v>-146.17955997501647</v>
      </c>
      <c r="AF233" s="5">
        <f t="shared" si="232"/>
        <v>-1602.0440304642145</v>
      </c>
      <c r="AG233" s="5">
        <f t="shared" si="238"/>
        <v>-12718.508040019911</v>
      </c>
      <c r="AH233" s="5">
        <f>SUM(AD233:AG233)</f>
        <v>151.22436704250504</v>
      </c>
      <c r="AI233" s="42">
        <f t="shared" si="233"/>
        <v>0</v>
      </c>
      <c r="AJ233" s="42">
        <f t="shared" si="236"/>
        <v>1420.1830349245524</v>
      </c>
      <c r="AK233" s="42">
        <f t="shared" si="230"/>
        <v>1571.4074019670575</v>
      </c>
    </row>
    <row r="234" spans="1:39" ht="15" x14ac:dyDescent="0.2">
      <c r="D234" s="1"/>
      <c r="E234" s="1"/>
      <c r="F234" s="1"/>
      <c r="I234" s="2">
        <f t="shared" si="222"/>
        <v>11</v>
      </c>
      <c r="J234" s="11">
        <f t="shared" si="214"/>
        <v>17680.940776255138</v>
      </c>
      <c r="K234" s="11">
        <f t="shared" si="223"/>
        <v>176.80940776255139</v>
      </c>
      <c r="L234" s="24">
        <f t="shared" si="226"/>
        <v>1937.729572344587</v>
      </c>
      <c r="M234" s="11">
        <f t="shared" si="213"/>
        <v>602229</v>
      </c>
      <c r="N234" s="78">
        <f t="shared" si="215"/>
        <v>0</v>
      </c>
      <c r="O234" s="35">
        <f t="shared" si="216"/>
        <v>0</v>
      </c>
      <c r="P234" s="35">
        <f t="shared" si="231"/>
        <v>6.0222899999999999</v>
      </c>
      <c r="Q234">
        <f t="shared" si="217"/>
        <v>75</v>
      </c>
      <c r="R234" s="45">
        <f>1000*VLOOKUP(Q234, '[1]Mortality (Interventions) H'!$B$8:$AV$128, 25)</f>
        <v>27.956277087937206</v>
      </c>
      <c r="S234" s="46">
        <f>VLOOKUP(I234, '[1]Lapse Rates'!$A$4:$F$24, 3)</f>
        <v>1.5867464999999999E-3</v>
      </c>
      <c r="T234" s="33">
        <f t="shared" si="237"/>
        <v>0.82676347274083017</v>
      </c>
      <c r="U234" s="33">
        <f t="shared" si="227"/>
        <v>2.3113228730127867E-2</v>
      </c>
      <c r="V234" s="39">
        <f t="shared" si="224"/>
        <v>1.3118640466993577E-3</v>
      </c>
      <c r="W234" s="32">
        <f t="shared" si="228"/>
        <v>0.80233837996400292</v>
      </c>
      <c r="X234" s="31"/>
      <c r="Y234" s="5">
        <f t="shared" si="234"/>
        <v>0</v>
      </c>
      <c r="Z234" s="5">
        <f t="shared" si="225"/>
        <v>4.9790093942523743</v>
      </c>
      <c r="AA234" s="5">
        <f t="shared" si="229"/>
        <v>0</v>
      </c>
      <c r="AB234" s="5">
        <f t="shared" si="218"/>
        <v>4.8319144022734148</v>
      </c>
      <c r="AC234" s="32"/>
      <c r="AD234" s="5">
        <f t="shared" si="235"/>
        <v>14186.097378660028</v>
      </c>
      <c r="AE234" s="5">
        <f t="shared" si="219"/>
        <v>-141.86097378660028</v>
      </c>
      <c r="AF234" s="5">
        <f t="shared" si="232"/>
        <v>-1554.7148058832961</v>
      </c>
      <c r="AG234" s="5">
        <f t="shared" si="238"/>
        <v>-13919.456624916176</v>
      </c>
      <c r="AH234" s="5">
        <f t="shared" ref="AH234:AH243" si="239">SUM(AD234:AG234)</f>
        <v>-1429.9350259260445</v>
      </c>
      <c r="AI234" s="42">
        <f t="shared" si="233"/>
        <v>0</v>
      </c>
      <c r="AJ234" s="42">
        <f t="shared" si="236"/>
        <v>1378.2280321396595</v>
      </c>
      <c r="AK234" s="42">
        <f t="shared" ref="AK234:AK243" si="240">SUM(AH234:AJ234)</f>
        <v>-51.706993786385056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22"/>
        <v>12</v>
      </c>
      <c r="J235" s="11">
        <f t="shared" si="214"/>
        <v>17680.940776255138</v>
      </c>
      <c r="K235" s="11">
        <f t="shared" si="223"/>
        <v>176.80940776255139</v>
      </c>
      <c r="L235" s="24">
        <f t="shared" si="226"/>
        <v>1937.729572344587</v>
      </c>
      <c r="M235" s="11">
        <f t="shared" si="213"/>
        <v>602229</v>
      </c>
      <c r="N235" s="78">
        <f t="shared" si="215"/>
        <v>0</v>
      </c>
      <c r="O235" s="35">
        <f t="shared" si="216"/>
        <v>0</v>
      </c>
      <c r="P235" s="35">
        <f t="shared" si="231"/>
        <v>6.0222899999999999</v>
      </c>
      <c r="Q235">
        <f t="shared" si="217"/>
        <v>76</v>
      </c>
      <c r="R235" s="45">
        <f>1000*VLOOKUP(Q235, '[1]Mortality (Interventions) H'!$B$8:$AV$128, 25)</f>
        <v>31.50851798234941</v>
      </c>
      <c r="S235" s="46">
        <f>VLOOKUP(I235, '[1]Lapse Rates'!$A$4:$F$24, 3)</f>
        <v>1.4412507000000001E-3</v>
      </c>
      <c r="T235" s="33">
        <f t="shared" si="237"/>
        <v>0.80233837996400292</v>
      </c>
      <c r="U235" s="33">
        <f t="shared" si="227"/>
        <v>2.5280493273024882E-2</v>
      </c>
      <c r="V235" s="39">
        <f t="shared" si="224"/>
        <v>1.1563707517599853E-3</v>
      </c>
      <c r="W235" s="32">
        <f t="shared" si="228"/>
        <v>0.77590151593921808</v>
      </c>
      <c r="X235" s="31"/>
      <c r="Y235" s="5">
        <f t="shared" si="234"/>
        <v>0</v>
      </c>
      <c r="Z235" s="5">
        <f t="shared" si="225"/>
        <v>4.8319144022734148</v>
      </c>
      <c r="AA235" s="5">
        <f t="shared" si="229"/>
        <v>0</v>
      </c>
      <c r="AB235" s="5">
        <f t="shared" si="218"/>
        <v>4.6727039404255937</v>
      </c>
      <c r="AC235" s="32"/>
      <c r="AD235" s="5">
        <f t="shared" si="235"/>
        <v>13718.668751527897</v>
      </c>
      <c r="AE235" s="5">
        <f t="shared" si="219"/>
        <v>-137.18668751527898</v>
      </c>
      <c r="AF235" s="5">
        <f t="shared" si="232"/>
        <v>-1503.4873126624179</v>
      </c>
      <c r="AG235" s="5">
        <f t="shared" si="238"/>
        <v>-15224.646183320501</v>
      </c>
      <c r="AH235" s="5">
        <f t="shared" si="239"/>
        <v>-3146.6514319703001</v>
      </c>
      <c r="AI235" s="42">
        <f t="shared" si="233"/>
        <v>0</v>
      </c>
      <c r="AJ235" s="42">
        <f t="shared" si="236"/>
        <v>1332.8174012825009</v>
      </c>
      <c r="AK235" s="42">
        <f t="shared" si="240"/>
        <v>-1813.8340306877992</v>
      </c>
    </row>
    <row r="236" spans="1:39" ht="15" x14ac:dyDescent="0.2">
      <c r="A236" s="48"/>
      <c r="D236" s="1"/>
      <c r="E236" s="1"/>
      <c r="F236" s="1"/>
      <c r="I236" s="2">
        <f t="shared" si="222"/>
        <v>13</v>
      </c>
      <c r="J236" s="11">
        <f t="shared" si="214"/>
        <v>17680.940776255138</v>
      </c>
      <c r="K236" s="11">
        <f t="shared" si="223"/>
        <v>176.80940776255139</v>
      </c>
      <c r="L236" s="24">
        <f t="shared" si="226"/>
        <v>1937.729572344587</v>
      </c>
      <c r="M236" s="11">
        <f t="shared" si="213"/>
        <v>602229</v>
      </c>
      <c r="N236" s="78">
        <f t="shared" si="215"/>
        <v>0</v>
      </c>
      <c r="O236" s="35">
        <f t="shared" si="216"/>
        <v>0</v>
      </c>
      <c r="P236" s="35">
        <f t="shared" si="231"/>
        <v>6.0222899999999999</v>
      </c>
      <c r="Q236">
        <f t="shared" si="217"/>
        <v>77</v>
      </c>
      <c r="R236" s="45">
        <f>1000*VLOOKUP(Q236, '[1]Mortality (Interventions) H'!$B$8:$AV$128, 25)</f>
        <v>35.615044714933219</v>
      </c>
      <c r="S236" s="46">
        <f>VLOOKUP(I236, '[1]Lapse Rates'!$A$4:$F$24, 3)</f>
        <v>1.3481251E-3</v>
      </c>
      <c r="T236" s="33">
        <f t="shared" si="237"/>
        <v>0.77590151593921808</v>
      </c>
      <c r="U236" s="33">
        <f t="shared" si="227"/>
        <v>2.7633767184559722E-2</v>
      </c>
      <c r="V236" s="39">
        <f t="shared" si="224"/>
        <v>1.0460123087657099E-3</v>
      </c>
      <c r="W236" s="32">
        <f t="shared" si="228"/>
        <v>0.74722173644589263</v>
      </c>
      <c r="X236" s="31"/>
      <c r="Y236" s="5">
        <f t="shared" si="234"/>
        <v>0</v>
      </c>
      <c r="Z236" s="5">
        <f t="shared" si="225"/>
        <v>4.6727039404255937</v>
      </c>
      <c r="AA236" s="5">
        <f t="shared" si="229"/>
        <v>0</v>
      </c>
      <c r="AB236" s="5">
        <f t="shared" si="218"/>
        <v>4.4999859911807345</v>
      </c>
      <c r="AC236" s="32"/>
      <c r="AD236" s="5">
        <f t="shared" si="235"/>
        <v>13211.583268830353</v>
      </c>
      <c r="AE236" s="5">
        <f t="shared" si="219"/>
        <v>-132.11583268830353</v>
      </c>
      <c r="AF236" s="5">
        <f t="shared" si="232"/>
        <v>-1447.9136558098792</v>
      </c>
      <c r="AG236" s="5">
        <f t="shared" si="238"/>
        <v>-16641.855977790216</v>
      </c>
      <c r="AH236" s="5">
        <f t="shared" si="239"/>
        <v>-5010.3021974580461</v>
      </c>
      <c r="AI236" s="42">
        <f t="shared" si="233"/>
        <v>0</v>
      </c>
      <c r="AJ236" s="42">
        <f t="shared" si="236"/>
        <v>1283.5541477420909</v>
      </c>
      <c r="AK236" s="42">
        <f t="shared" si="240"/>
        <v>-3726.7480497159549</v>
      </c>
    </row>
    <row r="237" spans="1:39" ht="15" x14ac:dyDescent="0.2">
      <c r="A237" s="48"/>
      <c r="D237" s="1"/>
      <c r="E237" s="1"/>
      <c r="F237" s="37"/>
      <c r="I237" s="2">
        <f t="shared" si="222"/>
        <v>14</v>
      </c>
      <c r="J237" s="11">
        <f t="shared" si="214"/>
        <v>17680.940776255138</v>
      </c>
      <c r="K237" s="11">
        <f t="shared" si="223"/>
        <v>176.80940776255139</v>
      </c>
      <c r="L237" s="24">
        <f t="shared" si="226"/>
        <v>1937.729572344587</v>
      </c>
      <c r="M237" s="11">
        <f t="shared" si="213"/>
        <v>602229</v>
      </c>
      <c r="N237" s="78">
        <f t="shared" si="215"/>
        <v>0</v>
      </c>
      <c r="O237" s="35">
        <f t="shared" si="216"/>
        <v>0</v>
      </c>
      <c r="P237" s="35">
        <f t="shared" si="231"/>
        <v>6.0222899999999999</v>
      </c>
      <c r="Q237">
        <f t="shared" si="217"/>
        <v>78</v>
      </c>
      <c r="R237" s="45">
        <f>1000*VLOOKUP(Q237, '[1]Mortality (Interventions) H'!$B$8:$AV$128, 25)</f>
        <v>40.211596094219104</v>
      </c>
      <c r="S237" s="46">
        <f>VLOOKUP(I237, '[1]Lapse Rates'!$A$4:$F$24, 3)</f>
        <v>1.1365788999999999E-3</v>
      </c>
      <c r="T237" s="33">
        <f t="shared" si="237"/>
        <v>0.74722173644589263</v>
      </c>
      <c r="U237" s="33">
        <f t="shared" si="227"/>
        <v>3.0046978658783269E-2</v>
      </c>
      <c r="V237" s="39">
        <f t="shared" si="224"/>
        <v>8.4927645926576251E-4</v>
      </c>
      <c r="W237" s="32">
        <f t="shared" si="228"/>
        <v>0.71632548132784357</v>
      </c>
      <c r="X237" s="31"/>
      <c r="Y237" s="5">
        <f t="shared" si="234"/>
        <v>0</v>
      </c>
      <c r="Z237" s="5">
        <f t="shared" si="225"/>
        <v>4.4999859911807345</v>
      </c>
      <c r="AA237" s="5">
        <f t="shared" si="229"/>
        <v>0</v>
      </c>
      <c r="AB237" s="5">
        <f t="shared" si="218"/>
        <v>4.3139197829458586</v>
      </c>
      <c r="AC237" s="32"/>
      <c r="AD237" s="5">
        <f t="shared" si="235"/>
        <v>12665.308411880058</v>
      </c>
      <c r="AE237" s="5">
        <f t="shared" si="219"/>
        <v>-126.65308411880058</v>
      </c>
      <c r="AF237" s="5">
        <f t="shared" si="232"/>
        <v>-1388.0450685929327</v>
      </c>
      <c r="AG237" s="5">
        <f t="shared" si="238"/>
        <v>-18095.16191070039</v>
      </c>
      <c r="AH237" s="5">
        <f t="shared" si="239"/>
        <v>-6944.5516515320669</v>
      </c>
      <c r="AI237" s="42">
        <f t="shared" si="233"/>
        <v>0</v>
      </c>
      <c r="AJ237" s="42">
        <f t="shared" si="236"/>
        <v>1230.4835362791141</v>
      </c>
      <c r="AK237" s="42">
        <f t="shared" si="240"/>
        <v>-5714.0681152529523</v>
      </c>
    </row>
    <row r="238" spans="1:39" ht="15" x14ac:dyDescent="0.2">
      <c r="A238" s="48"/>
      <c r="D238" s="1"/>
      <c r="E238" s="1"/>
      <c r="F238" s="1"/>
      <c r="I238" s="2">
        <f t="shared" si="222"/>
        <v>15</v>
      </c>
      <c r="J238" s="11">
        <f t="shared" si="214"/>
        <v>17680.940776255138</v>
      </c>
      <c r="K238" s="11">
        <f t="shared" si="223"/>
        <v>176.80940776255139</v>
      </c>
      <c r="L238" s="24">
        <f t="shared" si="226"/>
        <v>1937.729572344587</v>
      </c>
      <c r="M238" s="11">
        <f t="shared" si="213"/>
        <v>602229</v>
      </c>
      <c r="N238" s="78">
        <f t="shared" si="215"/>
        <v>0</v>
      </c>
      <c r="O238" s="35">
        <f t="shared" si="216"/>
        <v>0</v>
      </c>
      <c r="P238" s="35">
        <f t="shared" si="231"/>
        <v>6.0222899999999999</v>
      </c>
      <c r="Q238">
        <f t="shared" si="217"/>
        <v>79</v>
      </c>
      <c r="R238" s="45">
        <f>1000*VLOOKUP(Q238, '[1]Mortality (Interventions) H'!$B$8:$AV$128, 25)</f>
        <v>45.332152036610807</v>
      </c>
      <c r="S238" s="46">
        <f>VLOOKUP(I238, '[1]Lapse Rates'!$A$4:$F$24, 3)</f>
        <v>1.0075606E-3</v>
      </c>
      <c r="T238" s="33">
        <f t="shared" si="237"/>
        <v>0.71632548132784357</v>
      </c>
      <c r="U238" s="33">
        <f t="shared" si="227"/>
        <v>3.2472575627252219E-2</v>
      </c>
      <c r="V238" s="39">
        <f t="shared" si="224"/>
        <v>7.217413317619709E-4</v>
      </c>
      <c r="W238" s="32">
        <f t="shared" si="228"/>
        <v>0.68313116436882937</v>
      </c>
      <c r="X238" s="31"/>
      <c r="Y238" s="5">
        <f t="shared" si="234"/>
        <v>0</v>
      </c>
      <c r="Z238" s="5">
        <f t="shared" si="225"/>
        <v>4.3139197829458586</v>
      </c>
      <c r="AA238" s="5">
        <f t="shared" si="229"/>
        <v>0</v>
      </c>
      <c r="AB238" s="5">
        <f t="shared" si="218"/>
        <v>4.1140139798667574</v>
      </c>
      <c r="AC238" s="32"/>
      <c r="AD238" s="5">
        <f t="shared" si="235"/>
        <v>12078.401659619487</v>
      </c>
      <c r="AE238" s="5">
        <f t="shared" si="219"/>
        <v>-120.78401659619487</v>
      </c>
      <c r="AF238" s="5">
        <f t="shared" si="232"/>
        <v>-1323.7234589876716</v>
      </c>
      <c r="AG238" s="5">
        <f t="shared" si="238"/>
        <v>-19555.926747424477</v>
      </c>
      <c r="AH238" s="5">
        <f t="shared" si="239"/>
        <v>-8922.0325633888569</v>
      </c>
      <c r="AI238" s="42">
        <f t="shared" si="233"/>
        <v>0</v>
      </c>
      <c r="AJ238" s="42">
        <f t="shared" si="236"/>
        <v>1173.4654863112919</v>
      </c>
      <c r="AK238" s="42">
        <f t="shared" si="240"/>
        <v>-7748.567077077565</v>
      </c>
    </row>
    <row r="239" spans="1:39" ht="15" x14ac:dyDescent="0.2">
      <c r="I239" s="2">
        <f t="shared" si="222"/>
        <v>16</v>
      </c>
      <c r="J239" s="11">
        <f t="shared" si="214"/>
        <v>17680.940776255138</v>
      </c>
      <c r="K239" s="11">
        <f t="shared" si="223"/>
        <v>176.80940776255139</v>
      </c>
      <c r="L239" s="24">
        <f t="shared" si="226"/>
        <v>1937.729572344587</v>
      </c>
      <c r="M239" s="11">
        <f t="shared" si="213"/>
        <v>602229</v>
      </c>
      <c r="N239" s="78">
        <f t="shared" si="215"/>
        <v>0</v>
      </c>
      <c r="O239" s="35">
        <f t="shared" si="216"/>
        <v>0</v>
      </c>
      <c r="P239" s="35">
        <f t="shared" si="231"/>
        <v>6.0222899999999999</v>
      </c>
      <c r="Q239">
        <f t="shared" si="217"/>
        <v>80</v>
      </c>
      <c r="R239" s="45">
        <f>1000*VLOOKUP(Q239, '[1]Mortality (Interventions) H'!$B$8:$AV$128, 25)</f>
        <v>50.927892859921457</v>
      </c>
      <c r="S239" s="46">
        <f>VLOOKUP(I239, '[1]Lapse Rates'!$A$4:$F$24, 3)</f>
        <v>8.9731130000000002E-4</v>
      </c>
      <c r="T239" s="33">
        <f t="shared" si="237"/>
        <v>0.68313116436882937</v>
      </c>
      <c r="U239" s="33">
        <f t="shared" si="227"/>
        <v>3.4790430748249133E-2</v>
      </c>
      <c r="V239" s="39">
        <f t="shared" si="224"/>
        <v>6.1298131317030801E-4</v>
      </c>
      <c r="W239" s="32">
        <f t="shared" si="228"/>
        <v>0.64772775230740998</v>
      </c>
      <c r="X239" s="31"/>
      <c r="Y239" s="5">
        <f t="shared" si="234"/>
        <v>0</v>
      </c>
      <c r="Z239" s="5">
        <f t="shared" si="225"/>
        <v>4.1140139798667574</v>
      </c>
      <c r="AA239" s="5">
        <f t="shared" si="229"/>
        <v>0</v>
      </c>
      <c r="AB239" s="5">
        <f t="shared" si="218"/>
        <v>3.9008043654433919</v>
      </c>
      <c r="AC239" s="32"/>
      <c r="AD239" s="5">
        <f t="shared" si="235"/>
        <v>11452.436027684173</v>
      </c>
      <c r="AE239" s="5">
        <f t="shared" si="219"/>
        <v>-114.52436027684173</v>
      </c>
      <c r="AF239" s="5">
        <f t="shared" si="232"/>
        <v>-1255.1212204743581</v>
      </c>
      <c r="AG239" s="5">
        <f t="shared" si="238"/>
        <v>-20951.806319087329</v>
      </c>
      <c r="AH239" s="5">
        <f t="shared" si="239"/>
        <v>-10869.015872154358</v>
      </c>
      <c r="AI239" s="42">
        <f t="shared" si="233"/>
        <v>0</v>
      </c>
      <c r="AJ239" s="42">
        <f t="shared" si="236"/>
        <v>1112.6527193440841</v>
      </c>
      <c r="AK239" s="42">
        <f t="shared" si="240"/>
        <v>-9756.3631528102742</v>
      </c>
    </row>
    <row r="240" spans="1:39" ht="15" x14ac:dyDescent="0.2">
      <c r="I240" s="2">
        <f t="shared" si="222"/>
        <v>17</v>
      </c>
      <c r="J240" s="11">
        <f t="shared" si="214"/>
        <v>17680.940776255138</v>
      </c>
      <c r="K240" s="11">
        <f t="shared" si="223"/>
        <v>176.80940776255139</v>
      </c>
      <c r="L240" s="24">
        <f t="shared" si="226"/>
        <v>1937.729572344587</v>
      </c>
      <c r="M240" s="11">
        <f t="shared" si="213"/>
        <v>602229</v>
      </c>
      <c r="N240" s="78">
        <f t="shared" si="215"/>
        <v>0</v>
      </c>
      <c r="O240" s="35">
        <f t="shared" si="216"/>
        <v>0</v>
      </c>
      <c r="P240" s="35">
        <f t="shared" si="231"/>
        <v>6.0222899999999999</v>
      </c>
      <c r="Q240">
        <f t="shared" si="217"/>
        <v>81</v>
      </c>
      <c r="R240" s="45">
        <f>1000*VLOOKUP(Q240, '[1]Mortality (Interventions) H'!$B$8:$AV$128, 25)</f>
        <v>57.085864712182698</v>
      </c>
      <c r="S240" s="46">
        <f>VLOOKUP(I240, '[1]Lapse Rates'!$A$4:$F$24, 3)</f>
        <v>7.4594940000000001E-4</v>
      </c>
      <c r="T240" s="33">
        <f t="shared" si="237"/>
        <v>0.64772775230740998</v>
      </c>
      <c r="U240" s="33">
        <f t="shared" si="227"/>
        <v>3.6976098838546988E-2</v>
      </c>
      <c r="V240" s="39">
        <f t="shared" si="224"/>
        <v>4.8317212819706107E-4</v>
      </c>
      <c r="W240" s="32">
        <f t="shared" si="228"/>
        <v>0.61026848134066591</v>
      </c>
      <c r="X240" s="31"/>
      <c r="Y240" s="5">
        <f t="shared" si="234"/>
        <v>0</v>
      </c>
      <c r="Z240" s="5">
        <f t="shared" si="225"/>
        <v>3.9008043654433919</v>
      </c>
      <c r="AA240" s="5">
        <f t="shared" si="229"/>
        <v>0</v>
      </c>
      <c r="AB240" s="5">
        <f t="shared" si="218"/>
        <v>3.6752137724930787</v>
      </c>
      <c r="AC240" s="32"/>
      <c r="AD240" s="5">
        <f t="shared" si="235"/>
        <v>10790.120876199479</v>
      </c>
      <c r="AE240" s="5">
        <f t="shared" si="219"/>
        <v>-107.90120876199478</v>
      </c>
      <c r="AF240" s="5">
        <f t="shared" si="232"/>
        <v>-1182.5352833636291</v>
      </c>
      <c r="AG240" s="5">
        <f t="shared" si="238"/>
        <v>-22268.079027439315</v>
      </c>
      <c r="AH240" s="5">
        <f t="shared" si="239"/>
        <v>-12768.39464336546</v>
      </c>
      <c r="AI240" s="42">
        <f t="shared" si="233"/>
        <v>0</v>
      </c>
      <c r="AJ240" s="42">
        <f t="shared" si="236"/>
        <v>1048.3084182838672</v>
      </c>
      <c r="AK240" s="42">
        <f t="shared" si="240"/>
        <v>-11720.086225081594</v>
      </c>
    </row>
    <row r="241" spans="1:39" ht="15" x14ac:dyDescent="0.2">
      <c r="I241" s="2">
        <f t="shared" si="222"/>
        <v>18</v>
      </c>
      <c r="J241" s="11">
        <f t="shared" si="214"/>
        <v>17680.940776255138</v>
      </c>
      <c r="K241" s="11">
        <f t="shared" si="223"/>
        <v>176.80940776255139</v>
      </c>
      <c r="L241" s="24">
        <f t="shared" si="226"/>
        <v>1937.729572344587</v>
      </c>
      <c r="M241" s="11">
        <f t="shared" si="213"/>
        <v>602229</v>
      </c>
      <c r="N241" s="78">
        <f t="shared" si="215"/>
        <v>0</v>
      </c>
      <c r="O241" s="35">
        <f t="shared" si="216"/>
        <v>0</v>
      </c>
      <c r="P241" s="35">
        <f t="shared" si="231"/>
        <v>6.0222899999999999</v>
      </c>
      <c r="Q241">
        <f t="shared" si="217"/>
        <v>82</v>
      </c>
      <c r="R241" s="45">
        <f>1000*VLOOKUP(Q241, '[1]Mortality (Interventions) H'!$B$8:$AV$128, 25)</f>
        <v>64.020293263365716</v>
      </c>
      <c r="S241" s="46">
        <f>VLOOKUP(I241, '[1]Lapse Rates'!$A$4:$F$24, 3)</f>
        <v>5.9837330000000002E-4</v>
      </c>
      <c r="T241" s="33">
        <f t="shared" si="237"/>
        <v>0.61026848134066591</v>
      </c>
      <c r="U241" s="33">
        <f t="shared" si="227"/>
        <v>3.9069567144818261E-2</v>
      </c>
      <c r="V241" s="39">
        <f t="shared" si="224"/>
        <v>3.651683650658027E-4</v>
      </c>
      <c r="W241" s="32">
        <f t="shared" si="228"/>
        <v>0.57083374583078184</v>
      </c>
      <c r="X241" s="31"/>
      <c r="Y241" s="5">
        <f t="shared" si="234"/>
        <v>0</v>
      </c>
      <c r="Z241" s="5">
        <f t="shared" si="225"/>
        <v>3.6752137724930787</v>
      </c>
      <c r="AA241" s="5">
        <f t="shared" si="229"/>
        <v>0</v>
      </c>
      <c r="AB241" s="5">
        <f t="shared" si="218"/>
        <v>3.4377263591792593</v>
      </c>
      <c r="AC241" s="32"/>
      <c r="AD241" s="5">
        <f t="shared" si="235"/>
        <v>10092.877653121932</v>
      </c>
      <c r="AE241" s="5">
        <f t="shared" si="219"/>
        <v>-100.92877653121933</v>
      </c>
      <c r="AF241" s="5">
        <f t="shared" si="232"/>
        <v>-1106.1214301885395</v>
      </c>
      <c r="AG241" s="5">
        <f t="shared" si="238"/>
        <v>-23528.826352056756</v>
      </c>
      <c r="AH241" s="5">
        <f t="shared" si="239"/>
        <v>-14642.998905654584</v>
      </c>
      <c r="AI241" s="42">
        <f t="shared" si="233"/>
        <v>0</v>
      </c>
      <c r="AJ241" s="42">
        <f t="shared" si="236"/>
        <v>980.57072326463037</v>
      </c>
      <c r="AK241" s="42">
        <f t="shared" si="240"/>
        <v>-13662.428182389953</v>
      </c>
    </row>
    <row r="242" spans="1:39" ht="15" x14ac:dyDescent="0.2">
      <c r="I242" s="2">
        <f t="shared" si="222"/>
        <v>19</v>
      </c>
      <c r="J242" s="11">
        <f t="shared" si="214"/>
        <v>17680.940776255138</v>
      </c>
      <c r="K242" s="11">
        <f t="shared" si="223"/>
        <v>176.80940776255139</v>
      </c>
      <c r="L242" s="24">
        <f t="shared" si="226"/>
        <v>1937.729572344587</v>
      </c>
      <c r="M242" s="11">
        <f t="shared" si="213"/>
        <v>602229</v>
      </c>
      <c r="N242" s="78">
        <f t="shared" si="215"/>
        <v>0</v>
      </c>
      <c r="O242" s="35">
        <f t="shared" si="216"/>
        <v>0</v>
      </c>
      <c r="P242" s="35">
        <f t="shared" si="231"/>
        <v>6.0222899999999999</v>
      </c>
      <c r="Q242">
        <f t="shared" si="217"/>
        <v>83</v>
      </c>
      <c r="R242" s="45">
        <f>1000*VLOOKUP(Q242, '[1]Mortality (Interventions) H'!$B$8:$AV$128, 25)</f>
        <v>71.819538963185437</v>
      </c>
      <c r="S242" s="46">
        <f>VLOOKUP(I242, '[1]Lapse Rates'!$A$4:$F$24, 3)</f>
        <v>4.66450453E-2</v>
      </c>
      <c r="T242" s="33">
        <f t="shared" si="237"/>
        <v>0.57083374583078184</v>
      </c>
      <c r="U242" s="33">
        <f t="shared" si="227"/>
        <v>4.0997016450194927E-2</v>
      </c>
      <c r="V242" s="39">
        <f t="shared" si="224"/>
        <v>2.6626565933045503E-2</v>
      </c>
      <c r="W242" s="32">
        <f t="shared" si="228"/>
        <v>0.50321016344754144</v>
      </c>
      <c r="X242" s="31"/>
      <c r="Y242" s="5">
        <f t="shared" si="234"/>
        <v>0</v>
      </c>
      <c r="Z242" s="5">
        <f t="shared" si="225"/>
        <v>3.4377263591792593</v>
      </c>
      <c r="AA242" s="5">
        <f t="shared" si="229"/>
        <v>0</v>
      </c>
      <c r="AB242" s="5">
        <f t="shared" si="218"/>
        <v>3.0304775352284943</v>
      </c>
      <c r="AC242" s="32"/>
      <c r="AD242" s="5">
        <f t="shared" si="235"/>
        <v>8897.2290979256486</v>
      </c>
      <c r="AE242" s="5">
        <f t="shared" si="219"/>
        <v>-88.972290979256485</v>
      </c>
      <c r="AF242" s="5">
        <f t="shared" si="232"/>
        <v>-975.08521481665423</v>
      </c>
      <c r="AG242" s="5">
        <f t="shared" si="238"/>
        <v>-24689.592219784441</v>
      </c>
      <c r="AH242" s="5">
        <f t="shared" si="239"/>
        <v>-16856.420627654705</v>
      </c>
      <c r="AI242" s="42">
        <f t="shared" si="233"/>
        <v>0</v>
      </c>
      <c r="AJ242" s="42">
        <f t="shared" si="236"/>
        <v>864.42723371727664</v>
      </c>
      <c r="AK242" s="42">
        <f t="shared" si="240"/>
        <v>-15991.993393937428</v>
      </c>
    </row>
    <row r="243" spans="1:39" ht="15" x14ac:dyDescent="0.2">
      <c r="I243" s="2">
        <f t="shared" si="222"/>
        <v>20</v>
      </c>
      <c r="J243" s="11">
        <f t="shared" si="214"/>
        <v>17680.940776255138</v>
      </c>
      <c r="K243" s="11">
        <f t="shared" si="223"/>
        <v>176.80940776255139</v>
      </c>
      <c r="L243" s="24">
        <f t="shared" si="226"/>
        <v>1937.729572344587</v>
      </c>
      <c r="M243" s="11">
        <f t="shared" si="213"/>
        <v>602229</v>
      </c>
      <c r="N243" s="78">
        <f t="shared" si="215"/>
        <v>0</v>
      </c>
      <c r="O243" s="35">
        <f t="shared" si="216"/>
        <v>0</v>
      </c>
      <c r="P243" s="35">
        <f t="shared" si="231"/>
        <v>6.0222899999999999</v>
      </c>
      <c r="Q243">
        <f t="shared" si="217"/>
        <v>84</v>
      </c>
      <c r="R243" s="45">
        <f>1000*VLOOKUP(Q243, '[1]Mortality (Interventions) H'!$B$8:$AV$128, 25)</f>
        <v>80.623488748492804</v>
      </c>
      <c r="S243" s="46">
        <f>VLOOKUP(I243, '[1]Lapse Rates'!$A$4:$F$24, 3)</f>
        <v>0</v>
      </c>
      <c r="T243" s="33">
        <f t="shared" si="237"/>
        <v>0.50321016344754144</v>
      </c>
      <c r="U243" s="33">
        <f t="shared" si="227"/>
        <v>4.057055895084008E-2</v>
      </c>
      <c r="V243" s="39">
        <f t="shared" si="224"/>
        <v>0</v>
      </c>
      <c r="W243" s="32">
        <f t="shared" si="228"/>
        <v>0.46263960449670138</v>
      </c>
      <c r="X243" s="31"/>
      <c r="Y243" s="5">
        <f t="shared" si="234"/>
        <v>0</v>
      </c>
      <c r="Z243" s="5">
        <f t="shared" si="225"/>
        <v>3.0304775352284943</v>
      </c>
      <c r="AA243" s="5">
        <f t="shared" si="229"/>
        <v>0</v>
      </c>
      <c r="AB243" s="5">
        <f t="shared" si="218"/>
        <v>2.78614986376444</v>
      </c>
      <c r="AC243" s="32"/>
      <c r="AD243" s="5">
        <f>$W243*J243</f>
        <v>8179.9034478562771</v>
      </c>
      <c r="AE243" s="5">
        <f t="shared" si="219"/>
        <v>-81.799034478562774</v>
      </c>
      <c r="AF243" s="5">
        <f t="shared" si="232"/>
        <v>-896.47044297106208</v>
      </c>
      <c r="AG243" s="5">
        <f t="shared" si="238"/>
        <v>-24432.767146405469</v>
      </c>
      <c r="AH243" s="5">
        <f t="shared" si="239"/>
        <v>-17231.133175998817</v>
      </c>
      <c r="AI243" s="42">
        <f t="shared" si="233"/>
        <v>0</v>
      </c>
      <c r="AJ243" s="42">
        <f t="shared" si="236"/>
        <v>794.72133279855973</v>
      </c>
      <c r="AK243" s="42">
        <f t="shared" si="240"/>
        <v>-16436.411843200258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294355.79165218049</v>
      </c>
      <c r="AE246" s="21">
        <f t="shared" ref="AE246:AK246" si="241">SUM(AE223:AE243)</f>
        <v>-9664.7224135120177</v>
      </c>
      <c r="AF246" s="21">
        <f t="shared" si="241"/>
        <v>-30878.782372242502</v>
      </c>
      <c r="AG246" s="21">
        <f t="shared" si="241"/>
        <v>-289229.12174048205</v>
      </c>
      <c r="AH246" s="21">
        <f t="shared" si="241"/>
        <v>-35416.83487405609</v>
      </c>
      <c r="AI246" s="21">
        <f t="shared" si="241"/>
        <v>0</v>
      </c>
      <c r="AJ246" s="21">
        <f t="shared" si="241"/>
        <v>26897.055929654871</v>
      </c>
      <c r="AK246" s="21">
        <f t="shared" si="241"/>
        <v>-8519.7789444011905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148348.84308351873</v>
      </c>
      <c r="AE248" s="21">
        <f t="shared" ref="AE248:AK248" si="242">AE223+NPV($D$6,AE224:AE243)</f>
        <v>-8220.2333631263773</v>
      </c>
      <c r="AF248" s="21">
        <f t="shared" si="242"/>
        <v>-15048.011909964858</v>
      </c>
      <c r="AG248" s="21">
        <f t="shared" si="242"/>
        <v>-98413.032836073602</v>
      </c>
      <c r="AH248" s="21">
        <f t="shared" si="242"/>
        <v>26667.564974353911</v>
      </c>
      <c r="AI248" s="21">
        <f t="shared" si="242"/>
        <v>0</v>
      </c>
      <c r="AJ248" s="21">
        <f t="shared" si="242"/>
        <v>12710.392202497133</v>
      </c>
      <c r="AK248" s="21">
        <f t="shared" si="242"/>
        <v>39377.957176851014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219386.40089617122</v>
      </c>
      <c r="AE250" s="21">
        <f t="shared" ref="AE250:AK250" si="243">AE223+NPV($D$7,AE224:AE243)</f>
        <v>-8921.1579250855666</v>
      </c>
      <c r="AF250" s="21">
        <f t="shared" si="243"/>
        <v>-22729.742587525932</v>
      </c>
      <c r="AG250" s="21">
        <f t="shared" si="243"/>
        <v>-185409.74377076831</v>
      </c>
      <c r="AH250" s="21">
        <f t="shared" si="243"/>
        <v>2325.7566127913879</v>
      </c>
      <c r="AI250" s="21">
        <f t="shared" si="243"/>
        <v>0</v>
      </c>
      <c r="AJ250" s="21">
        <f t="shared" si="243"/>
        <v>19612.884115971094</v>
      </c>
      <c r="AK250" s="21">
        <f t="shared" si="243"/>
        <v>21938.640728762464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17289.244969513111</v>
      </c>
    </row>
    <row r="254" spans="1:39" ht="15" x14ac:dyDescent="0.2">
      <c r="G254" s="58" t="s">
        <v>117</v>
      </c>
      <c r="H254" s="57"/>
      <c r="I254" s="57"/>
      <c r="J254" s="11">
        <f>H$253</f>
        <v>17289.244969513111</v>
      </c>
      <c r="K254" s="11">
        <f>J254*$C$10</f>
        <v>6915.6979878052443</v>
      </c>
      <c r="L254" s="24">
        <f>$C$263</f>
        <v>2416.7719390598841</v>
      </c>
      <c r="M254" s="11">
        <f t="shared" ref="M254:M274" si="244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>O254*W254</f>
        <v>0</v>
      </c>
      <c r="AB254" s="5">
        <f>P254*W254</f>
        <v>6.0222899999999999</v>
      </c>
      <c r="AC254" s="32"/>
      <c r="AD254" s="5">
        <f>$W254*J254</f>
        <v>17289.244969513111</v>
      </c>
      <c r="AE254" s="5">
        <f>-$W254*K254</f>
        <v>-6915.6979878052443</v>
      </c>
      <c r="AF254" s="5">
        <f>-$W254*L254</f>
        <v>-2416.7719390598841</v>
      </c>
      <c r="AG254" s="5"/>
      <c r="AH254" s="5">
        <f>SUM(AD254:AG254)</f>
        <v>7956.7750426479824</v>
      </c>
      <c r="AI254" s="42">
        <f>Y254-AA254</f>
        <v>0</v>
      </c>
      <c r="AJ254" s="42"/>
      <c r="AK254" s="42">
        <f>SUM(AH254:AJ254)</f>
        <v>7956.7750426479824</v>
      </c>
      <c r="AL254" s="6" t="s">
        <v>39</v>
      </c>
      <c r="AM254" s="36">
        <f>AK281</f>
        <v>21530.33172593834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45">H$253</f>
        <v>17289.244969513111</v>
      </c>
      <c r="K255" s="11"/>
      <c r="L255" s="24"/>
      <c r="M255" s="11">
        <f t="shared" si="244"/>
        <v>602229</v>
      </c>
      <c r="N255" s="78">
        <f t="shared" ref="N255:N274" si="246">N223</f>
        <v>0</v>
      </c>
      <c r="O255" s="35">
        <f t="shared" ref="O255:O274" si="247">M255*N255/1000</f>
        <v>0</v>
      </c>
      <c r="P255" s="35">
        <f>$H$14*M255/1000</f>
        <v>6.0222899999999999</v>
      </c>
      <c r="Q255">
        <f t="shared" ref="Q255:Q274" si="248">Q5</f>
        <v>65</v>
      </c>
      <c r="R255" s="45">
        <f>1000*VLOOKUP(Q255, '[1]Mortality (Interventions) H'!$B$8:$AV$128, 28)</f>
        <v>9.9906315450531995</v>
      </c>
      <c r="S255" s="46">
        <f>AVERAGE(VLOOKUP(I254,'[1]Lapse Rates'!$A$4:$F$24,3),VLOOKUP(I255,'[1]Lapse Rates'!$A$4:$F$24,3))</f>
        <v>3.4608985999999998E-3</v>
      </c>
      <c r="T255" s="33">
        <f>W254</f>
        <v>1</v>
      </c>
      <c r="U255" s="33">
        <f>T255*R255/1000</f>
        <v>9.9906315450532003E-3</v>
      </c>
      <c r="V255" s="39">
        <f>MIN(S255*T255,T255-U255)</f>
        <v>3.4608985999999998E-3</v>
      </c>
      <c r="W255" s="32">
        <f>T255-SUM(U255:V255)</f>
        <v>0.98654846985494682</v>
      </c>
      <c r="X255" s="32"/>
      <c r="Y255" s="5">
        <f>AA254</f>
        <v>0</v>
      </c>
      <c r="Z255" s="5">
        <f>AB254</f>
        <v>6.0222899999999999</v>
      </c>
      <c r="AA255" s="5">
        <f>O255*W255</f>
        <v>0</v>
      </c>
      <c r="AB255" s="5">
        <f t="shared" ref="AB255:AB274" si="249">P255*W255</f>
        <v>5.9412809845227477</v>
      </c>
      <c r="AC255" s="32"/>
      <c r="AD255" s="5">
        <f>$W255*J255</f>
        <v>17056.678169620496</v>
      </c>
      <c r="AE255" s="5">
        <f t="shared" ref="AE255:AE274" si="250">-$W255*K255</f>
        <v>0</v>
      </c>
      <c r="AF255" s="5">
        <f>-$W255*L255</f>
        <v>0</v>
      </c>
      <c r="AG255" s="5">
        <f t="shared" ref="AG255:AG260" si="251">-U255*M255</f>
        <v>-6016.6480447458434</v>
      </c>
      <c r="AH255" s="5">
        <f t="shared" ref="AH255:AH263" si="252">SUM(AD255:AG255)</f>
        <v>11040.030124874653</v>
      </c>
      <c r="AI255" s="42">
        <f>-M255*$W254*(N255-N254)/1000</f>
        <v>0</v>
      </c>
      <c r="AJ255" s="42">
        <f>$D$6*SUM(Y255:Z255,AD255:AE255)</f>
        <v>1673.8509150887708</v>
      </c>
      <c r="AK255" s="42">
        <f>SUM(AH255:AJ255)</f>
        <v>12713.881039963424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53">I255+1</f>
        <v>2</v>
      </c>
      <c r="J256" s="11">
        <f t="shared" si="245"/>
        <v>17289.244969513111</v>
      </c>
      <c r="K256" s="11">
        <f t="shared" ref="K256:K274" si="254">J256*$C$11</f>
        <v>172.89244969513112</v>
      </c>
      <c r="L256" s="24">
        <f>$C$264</f>
        <v>1898.0945899744902</v>
      </c>
      <c r="M256" s="11">
        <f t="shared" si="244"/>
        <v>602229</v>
      </c>
      <c r="N256" s="78">
        <f t="shared" si="246"/>
        <v>0</v>
      </c>
      <c r="O256" s="35">
        <f t="shared" si="247"/>
        <v>0</v>
      </c>
      <c r="P256" s="35">
        <f>$H$14*M256/1000</f>
        <v>6.0222899999999999</v>
      </c>
      <c r="Q256">
        <f t="shared" si="248"/>
        <v>66</v>
      </c>
      <c r="R256" s="45">
        <f>1000*VLOOKUP(Q256, '[1]Mortality (Interventions) H'!$B$8:$AV$128, 28)</f>
        <v>10.981941834704102</v>
      </c>
      <c r="S256" s="46">
        <f>VLOOKUP(I256, '[1]Lapse Rates'!$A$4:$F$24, 3)</f>
        <v>3.2267923000000001E-3</v>
      </c>
      <c r="T256" s="33">
        <f>W255</f>
        <v>0.98654846985494682</v>
      </c>
      <c r="U256" s="33">
        <f>T256*R256/1000</f>
        <v>1.0834217913063359E-2</v>
      </c>
      <c r="V256" s="39">
        <f t="shared" ref="V256:V274" si="255">MIN(S256*T256,T256-U256)</f>
        <v>3.1833870061047246E-3</v>
      </c>
      <c r="W256" s="32">
        <f>T256-SUM(U256:V256)</f>
        <v>0.97253086493577878</v>
      </c>
      <c r="X256" s="32"/>
      <c r="Y256" s="5">
        <f>AA255</f>
        <v>0</v>
      </c>
      <c r="Z256" s="5">
        <f t="shared" ref="Z256:Z274" si="256">AB255</f>
        <v>5.9412809845227477</v>
      </c>
      <c r="AA256" s="5">
        <f>O256*W256</f>
        <v>0</v>
      </c>
      <c r="AB256" s="5">
        <f t="shared" si="249"/>
        <v>5.8568629025940915</v>
      </c>
      <c r="AC256" s="32"/>
      <c r="AD256" s="5">
        <f>$W256*J256</f>
        <v>16814.324364287149</v>
      </c>
      <c r="AE256" s="5">
        <f t="shared" si="250"/>
        <v>-168.14324364287148</v>
      </c>
      <c r="AF256" s="5">
        <f>-$W256*L256</f>
        <v>-1845.9555733178133</v>
      </c>
      <c r="AG256" s="5">
        <f t="shared" si="251"/>
        <v>-6524.680219566234</v>
      </c>
      <c r="AH256" s="5">
        <f t="shared" si="252"/>
        <v>8275.5453277602282</v>
      </c>
      <c r="AI256" s="42">
        <f>-M256*($W255*N256-$W254*N255)/1000</f>
        <v>0</v>
      </c>
      <c r="AJ256" s="42">
        <f>$D$6*SUM(Y256:Z256,AD256:AE256)</f>
        <v>1633.5732075997853</v>
      </c>
      <c r="AK256" s="42">
        <f>SUM(AH256:AJ256)</f>
        <v>9909.118535360014</v>
      </c>
      <c r="AL256" s="48" t="s">
        <v>59</v>
      </c>
      <c r="AM256" s="54">
        <f>AK281/AD281</f>
        <v>0.10000000282681781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53"/>
        <v>3</v>
      </c>
      <c r="J257" s="11">
        <f t="shared" si="245"/>
        <v>17289.244969513111</v>
      </c>
      <c r="K257" s="11">
        <f t="shared" si="254"/>
        <v>172.89244969513112</v>
      </c>
      <c r="L257" s="24">
        <f t="shared" ref="L257:L274" si="257">$C$264</f>
        <v>1898.0945899744902</v>
      </c>
      <c r="M257" s="11">
        <f t="shared" si="244"/>
        <v>602229</v>
      </c>
      <c r="N257" s="78">
        <f t="shared" si="246"/>
        <v>0</v>
      </c>
      <c r="O257" s="35">
        <f t="shared" si="247"/>
        <v>0</v>
      </c>
      <c r="P257" s="35">
        <f>$H$14*M257/1000</f>
        <v>6.0222899999999999</v>
      </c>
      <c r="Q257">
        <f t="shared" si="248"/>
        <v>67</v>
      </c>
      <c r="R257" s="45">
        <f>1000*VLOOKUP(Q257, '[1]Mortality (Interventions) H'!$B$8:$AV$128, 28)</f>
        <v>12.041800839019547</v>
      </c>
      <c r="S257" s="46">
        <f>VLOOKUP(I257, '[1]Lapse Rates'!$A$4:$F$24, 3)</f>
        <v>2.9657235000000001E-3</v>
      </c>
      <c r="T257" s="33">
        <f>W256</f>
        <v>0.97253086493577878</v>
      </c>
      <c r="U257" s="33">
        <f t="shared" ref="U257:U274" si="258">T257*R257/1000</f>
        <v>1.1711022985356067E-2</v>
      </c>
      <c r="V257" s="39">
        <f t="shared" si="255"/>
        <v>2.8842576406153653E-3</v>
      </c>
      <c r="W257" s="32">
        <f t="shared" ref="W257:W274" si="259">T257-SUM(U257:V257)</f>
        <v>0.9579355843098073</v>
      </c>
      <c r="X257" s="32"/>
      <c r="Y257" s="5">
        <f>AA256</f>
        <v>0</v>
      </c>
      <c r="Z257" s="5">
        <f t="shared" si="256"/>
        <v>5.8568629025940915</v>
      </c>
      <c r="AA257" s="5">
        <f t="shared" ref="AA257:AA274" si="260">O257*W257</f>
        <v>0</v>
      </c>
      <c r="AB257" s="5">
        <f t="shared" si="249"/>
        <v>5.7689658900331091</v>
      </c>
      <c r="AC257" s="32"/>
      <c r="AD257" s="5">
        <f>$W257*J257</f>
        <v>16561.982982145939</v>
      </c>
      <c r="AE257" s="5">
        <f t="shared" si="250"/>
        <v>-165.6198298214594</v>
      </c>
      <c r="AF257" s="5">
        <f>-$W257*L257</f>
        <v>-1818.2523501224973</v>
      </c>
      <c r="AG257" s="5">
        <f t="shared" si="251"/>
        <v>-7052.7176614479995</v>
      </c>
      <c r="AH257" s="5">
        <f t="shared" si="252"/>
        <v>7525.393140753984</v>
      </c>
      <c r="AI257" s="42">
        <f>-M257*($W256*N257-$W255*N256)/1000</f>
        <v>0</v>
      </c>
      <c r="AJ257" s="42">
        <f>$D$6*SUM(Y257:Z257,AD257:AE257)</f>
        <v>1609.057783493776</v>
      </c>
      <c r="AK257" s="42">
        <f t="shared" ref="AK257:AK264" si="261">SUM(AH257:AJ257)</f>
        <v>9134.4509242477598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53"/>
        <v>4</v>
      </c>
      <c r="J258" s="11">
        <f t="shared" si="245"/>
        <v>17289.244969513111</v>
      </c>
      <c r="K258" s="11">
        <f t="shared" si="254"/>
        <v>172.89244969513112</v>
      </c>
      <c r="L258" s="24">
        <f t="shared" si="257"/>
        <v>1898.0945899744902</v>
      </c>
      <c r="M258" s="11">
        <f t="shared" si="244"/>
        <v>602229</v>
      </c>
      <c r="N258" s="78">
        <f t="shared" si="246"/>
        <v>0</v>
      </c>
      <c r="O258" s="35">
        <f t="shared" si="247"/>
        <v>0</v>
      </c>
      <c r="P258" s="35">
        <f t="shared" ref="P258:P274" si="262">$H$14*M258/1000</f>
        <v>6.0222899999999999</v>
      </c>
      <c r="Q258">
        <f t="shared" si="248"/>
        <v>68</v>
      </c>
      <c r="R258" s="45">
        <f>1000*VLOOKUP(Q258, '[1]Mortality (Interventions) H'!$B$8:$AV$128, 28)</f>
        <v>13.170577194611898</v>
      </c>
      <c r="S258" s="46">
        <f>VLOOKUP(I258, '[1]Lapse Rates'!$A$4:$F$24, 3)</f>
        <v>2.7812204999999998E-3</v>
      </c>
      <c r="T258" s="33">
        <f>W257</f>
        <v>0.9579355843098073</v>
      </c>
      <c r="U258" s="33">
        <f t="shared" si="258"/>
        <v>1.2616564560617971E-2</v>
      </c>
      <c r="V258" s="39">
        <f t="shared" si="255"/>
        <v>2.6642300847619141E-3</v>
      </c>
      <c r="W258" s="32">
        <f t="shared" si="259"/>
        <v>0.94265478966442739</v>
      </c>
      <c r="X258" s="32"/>
      <c r="Y258" s="5">
        <f>AA257</f>
        <v>0</v>
      </c>
      <c r="Z258" s="5">
        <f t="shared" si="256"/>
        <v>5.7689658900331091</v>
      </c>
      <c r="AA258" s="5">
        <f t="shared" si="260"/>
        <v>0</v>
      </c>
      <c r="AB258" s="5">
        <f t="shared" si="249"/>
        <v>5.6769405132481845</v>
      </c>
      <c r="AC258" s="32"/>
      <c r="AD258" s="5">
        <f>$W258*J258</f>
        <v>16297.789580193141</v>
      </c>
      <c r="AE258" s="5">
        <f t="shared" si="250"/>
        <v>-162.97789580193142</v>
      </c>
      <c r="AF258" s="5">
        <f t="shared" ref="AF258:AF274" si="263">-$W258*L258</f>
        <v>-1789.2479564755906</v>
      </c>
      <c r="AG258" s="5">
        <f t="shared" si="251"/>
        <v>-7598.0610587763995</v>
      </c>
      <c r="AH258" s="5">
        <f t="shared" si="252"/>
        <v>6747.5026691392204</v>
      </c>
      <c r="AI258" s="42">
        <f t="shared" ref="AI258:AI274" si="264">-M258*($W257*N258-$W256*N257)/1000</f>
        <v>0</v>
      </c>
      <c r="AJ258" s="42">
        <f>$D$6*SUM(Y258:Z258,AD258:AE258)</f>
        <v>1583.3909617925901</v>
      </c>
      <c r="AK258" s="42">
        <f t="shared" si="261"/>
        <v>8330.8936309318105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53"/>
        <v>5</v>
      </c>
      <c r="J259" s="11">
        <f t="shared" si="245"/>
        <v>17289.244969513111</v>
      </c>
      <c r="K259" s="11">
        <f t="shared" si="254"/>
        <v>172.89244969513112</v>
      </c>
      <c r="L259" s="24">
        <f t="shared" si="257"/>
        <v>1898.0945899744902</v>
      </c>
      <c r="M259" s="11">
        <f t="shared" si="244"/>
        <v>602229</v>
      </c>
      <c r="N259" s="78">
        <f t="shared" si="246"/>
        <v>0</v>
      </c>
      <c r="O259" s="35">
        <f t="shared" si="247"/>
        <v>0</v>
      </c>
      <c r="P259" s="35">
        <f t="shared" si="262"/>
        <v>6.0222899999999999</v>
      </c>
      <c r="Q259">
        <f t="shared" si="248"/>
        <v>69</v>
      </c>
      <c r="R259" s="45">
        <f>1000*VLOOKUP(Q259, '[1]Mortality (Interventions) H'!$B$8:$AV$128, 28)</f>
        <v>14.441885275100303</v>
      </c>
      <c r="S259" s="46">
        <f>VLOOKUP(I259, '[1]Lapse Rates'!$A$4:$F$24, 3)</f>
        <v>2.4845683E-3</v>
      </c>
      <c r="T259" s="33">
        <f>W258</f>
        <v>0.94265478966442739</v>
      </c>
      <c r="U259" s="33">
        <f t="shared" si="258"/>
        <v>1.3613712326357467E-2</v>
      </c>
      <c r="V259" s="39">
        <f t="shared" si="255"/>
        <v>2.3420902082434041E-3</v>
      </c>
      <c r="W259" s="32">
        <f t="shared" si="259"/>
        <v>0.92669898712982657</v>
      </c>
      <c r="X259" s="32"/>
      <c r="Y259" s="5">
        <f t="shared" ref="Y259:Y274" si="265">AA258</f>
        <v>0</v>
      </c>
      <c r="Z259" s="5">
        <f t="shared" si="256"/>
        <v>5.6769405132481845</v>
      </c>
      <c r="AA259" s="5">
        <f t="shared" si="260"/>
        <v>0</v>
      </c>
      <c r="AB259" s="5">
        <f t="shared" si="249"/>
        <v>5.5808500432020836</v>
      </c>
      <c r="AC259" s="32"/>
      <c r="AD259" s="5">
        <f t="shared" ref="AD259:AD273" si="266">$W259*J259</f>
        <v>16021.925801487248</v>
      </c>
      <c r="AE259" s="5">
        <f t="shared" si="250"/>
        <v>-160.21925801487251</v>
      </c>
      <c r="AF259" s="5">
        <f t="shared" si="263"/>
        <v>-1758.9623340059636</v>
      </c>
      <c r="AG259" s="5">
        <f t="shared" si="251"/>
        <v>-8198.5723605899311</v>
      </c>
      <c r="AH259" s="5">
        <f t="shared" si="252"/>
        <v>5904.17184887648</v>
      </c>
      <c r="AI259" s="42">
        <f t="shared" si="264"/>
        <v>0</v>
      </c>
      <c r="AJ259" s="42">
        <f t="shared" ref="AJ259:AJ274" si="267">$D$6*SUM(Y259:Z259,AD259:AE259)</f>
        <v>1556.5903197789899</v>
      </c>
      <c r="AK259" s="42">
        <f t="shared" si="261"/>
        <v>7460.7621686554703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53"/>
        <v>6</v>
      </c>
      <c r="J260" s="11">
        <f t="shared" si="245"/>
        <v>17289.244969513111</v>
      </c>
      <c r="K260" s="11">
        <f t="shared" si="254"/>
        <v>172.89244969513112</v>
      </c>
      <c r="L260" s="24">
        <f t="shared" si="257"/>
        <v>1898.0945899744902</v>
      </c>
      <c r="M260" s="11">
        <f t="shared" si="244"/>
        <v>602229</v>
      </c>
      <c r="N260" s="78">
        <f t="shared" si="246"/>
        <v>0</v>
      </c>
      <c r="O260" s="35">
        <f t="shared" si="247"/>
        <v>0</v>
      </c>
      <c r="P260" s="35">
        <f t="shared" si="262"/>
        <v>6.0222899999999999</v>
      </c>
      <c r="Q260">
        <f t="shared" si="248"/>
        <v>70</v>
      </c>
      <c r="R260" s="45">
        <f>1000*VLOOKUP(Q260, '[1]Mortality (Interventions) H'!$B$8:$AV$128, 28)</f>
        <v>15.87602456056374</v>
      </c>
      <c r="S260" s="46">
        <f>VLOOKUP(I260, '[1]Lapse Rates'!$A$4:$F$24, 3)</f>
        <v>2.4510465999999999E-3</v>
      </c>
      <c r="T260" s="33">
        <f t="shared" ref="T260:T274" si="268">W259</f>
        <v>0.92669898712982657</v>
      </c>
      <c r="U260" s="33">
        <f t="shared" si="258"/>
        <v>1.471229587992267E-2</v>
      </c>
      <c r="V260" s="39">
        <f t="shared" si="255"/>
        <v>2.2713824016280049E-3</v>
      </c>
      <c r="W260" s="32">
        <f t="shared" si="259"/>
        <v>0.90971530884827589</v>
      </c>
      <c r="X260" s="32"/>
      <c r="Y260" s="5">
        <f t="shared" si="265"/>
        <v>0</v>
      </c>
      <c r="Z260" s="5">
        <f t="shared" si="256"/>
        <v>5.5808500432020836</v>
      </c>
      <c r="AA260" s="5">
        <f t="shared" si="260"/>
        <v>0</v>
      </c>
      <c r="AB260" s="5">
        <f t="shared" si="249"/>
        <v>5.4785694073238833</v>
      </c>
      <c r="AC260" s="32"/>
      <c r="AD260" s="5">
        <f t="shared" si="266"/>
        <v>15728.29082719412</v>
      </c>
      <c r="AE260" s="5">
        <f t="shared" si="250"/>
        <v>-157.28290827194121</v>
      </c>
      <c r="AF260" s="5">
        <f t="shared" si="263"/>
        <v>-1726.725706141885</v>
      </c>
      <c r="AG260" s="5">
        <f t="shared" si="251"/>
        <v>-8860.1712354699503</v>
      </c>
      <c r="AH260" s="5">
        <f t="shared" si="252"/>
        <v>4984.1109773103435</v>
      </c>
      <c r="AI260" s="42">
        <f t="shared" si="264"/>
        <v>0</v>
      </c>
      <c r="AJ260" s="42">
        <f t="shared" si="267"/>
        <v>1528.0633582355038</v>
      </c>
      <c r="AK260" s="42">
        <f t="shared" si="261"/>
        <v>6512.1743355458475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53"/>
        <v>7</v>
      </c>
      <c r="J261" s="11">
        <f t="shared" si="245"/>
        <v>17289.244969513111</v>
      </c>
      <c r="K261" s="11">
        <f t="shared" si="254"/>
        <v>172.89244969513112</v>
      </c>
      <c r="L261" s="24">
        <f t="shared" si="257"/>
        <v>1898.0945899744902</v>
      </c>
      <c r="M261" s="11">
        <f t="shared" si="244"/>
        <v>602229</v>
      </c>
      <c r="N261" s="78">
        <f t="shared" si="246"/>
        <v>0</v>
      </c>
      <c r="O261" s="35">
        <f t="shared" si="247"/>
        <v>0</v>
      </c>
      <c r="P261" s="35">
        <f t="shared" si="262"/>
        <v>6.0222899999999999</v>
      </c>
      <c r="Q261">
        <f t="shared" si="248"/>
        <v>71</v>
      </c>
      <c r="R261" s="45">
        <f>1000*VLOOKUP(Q261, '[1]Mortality (Interventions) H'!$B$8:$AV$128, 28)</f>
        <v>17.519438319681591</v>
      </c>
      <c r="S261" s="46">
        <f>VLOOKUP(I261, '[1]Lapse Rates'!$A$4:$F$24, 3)</f>
        <v>2.2232648999999998E-3</v>
      </c>
      <c r="T261" s="33">
        <f t="shared" si="268"/>
        <v>0.90971530884827589</v>
      </c>
      <c r="U261" s="33">
        <f t="shared" si="258"/>
        <v>1.5937701241837458E-2</v>
      </c>
      <c r="V261" s="39">
        <f t="shared" si="255"/>
        <v>2.0225381151550313E-3</v>
      </c>
      <c r="W261" s="32">
        <f t="shared" si="259"/>
        <v>0.89175506949128336</v>
      </c>
      <c r="X261" s="32"/>
      <c r="Y261" s="5">
        <f t="shared" si="265"/>
        <v>0</v>
      </c>
      <c r="Z261" s="5">
        <f t="shared" si="256"/>
        <v>5.4785694073238833</v>
      </c>
      <c r="AA261" s="5">
        <f t="shared" si="260"/>
        <v>0</v>
      </c>
      <c r="AB261" s="5">
        <f t="shared" si="249"/>
        <v>5.3704076374466609</v>
      </c>
      <c r="AC261" s="32"/>
      <c r="AD261" s="5">
        <f t="shared" si="266"/>
        <v>15417.771849239985</v>
      </c>
      <c r="AE261" s="5">
        <f t="shared" si="250"/>
        <v>-154.17771849239986</v>
      </c>
      <c r="AF261" s="5">
        <f t="shared" si="263"/>
        <v>-1692.6354729837306</v>
      </c>
      <c r="AG261" s="5">
        <f t="shared" ref="AG261:AG274" si="269">-U261*M261</f>
        <v>-9598.1458811705306</v>
      </c>
      <c r="AH261" s="5">
        <f t="shared" si="252"/>
        <v>3972.8127765933241</v>
      </c>
      <c r="AI261" s="42">
        <f t="shared" si="264"/>
        <v>0</v>
      </c>
      <c r="AJ261" s="42">
        <f t="shared" si="267"/>
        <v>1497.8960318851966</v>
      </c>
      <c r="AK261" s="42">
        <f t="shared" si="261"/>
        <v>5470.708808478521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53"/>
        <v>8</v>
      </c>
      <c r="J262" s="11">
        <f t="shared" si="245"/>
        <v>17289.244969513111</v>
      </c>
      <c r="K262" s="11">
        <f t="shared" si="254"/>
        <v>172.89244969513112</v>
      </c>
      <c r="L262" s="24">
        <f t="shared" si="257"/>
        <v>1898.0945899744902</v>
      </c>
      <c r="M262" s="11">
        <f t="shared" si="244"/>
        <v>602229</v>
      </c>
      <c r="N262" s="78">
        <f t="shared" si="246"/>
        <v>0</v>
      </c>
      <c r="O262" s="35">
        <f t="shared" si="247"/>
        <v>0</v>
      </c>
      <c r="P262" s="35">
        <f t="shared" si="262"/>
        <v>6.0222899999999999</v>
      </c>
      <c r="Q262">
        <f t="shared" si="248"/>
        <v>72</v>
      </c>
      <c r="R262" s="45">
        <f>1000*VLOOKUP(Q262, '[1]Mortality (Interventions) H'!$B$8:$AV$128, 28)</f>
        <v>19.415517441738313</v>
      </c>
      <c r="S262" s="46">
        <f>VLOOKUP(I262, '[1]Lapse Rates'!$A$4:$F$24, 3)</f>
        <v>2.1873403E-3</v>
      </c>
      <c r="T262" s="33">
        <f t="shared" si="268"/>
        <v>0.89175506949128336</v>
      </c>
      <c r="U262" s="33">
        <f t="shared" si="258"/>
        <v>1.7313886105466574E-2</v>
      </c>
      <c r="V262" s="39">
        <f t="shared" si="255"/>
        <v>1.9505718012275846E-3</v>
      </c>
      <c r="W262" s="32">
        <f t="shared" si="259"/>
        <v>0.87249061158458918</v>
      </c>
      <c r="X262" s="32"/>
      <c r="Y262" s="5">
        <f t="shared" si="265"/>
        <v>0</v>
      </c>
      <c r="Z262" s="5">
        <f t="shared" si="256"/>
        <v>5.3704076374466609</v>
      </c>
      <c r="AA262" s="5">
        <f t="shared" si="260"/>
        <v>0</v>
      </c>
      <c r="AB262" s="5">
        <f t="shared" si="249"/>
        <v>5.2543914852397551</v>
      </c>
      <c r="AC262" s="32"/>
      <c r="AD262" s="5">
        <f t="shared" si="266"/>
        <v>15084.703917286277</v>
      </c>
      <c r="AE262" s="5">
        <f t="shared" si="250"/>
        <v>-150.84703917286276</v>
      </c>
      <c r="AF262" s="5">
        <f t="shared" si="263"/>
        <v>-1656.0697096522431</v>
      </c>
      <c r="AG262" s="5">
        <f t="shared" si="269"/>
        <v>-10426.924315409029</v>
      </c>
      <c r="AH262" s="5">
        <f t="shared" si="252"/>
        <v>2850.8628530521419</v>
      </c>
      <c r="AI262" s="42">
        <f t="shared" si="264"/>
        <v>0</v>
      </c>
      <c r="AJ262" s="42">
        <f t="shared" si="267"/>
        <v>1465.5381967321596</v>
      </c>
      <c r="AK262" s="42">
        <f t="shared" si="261"/>
        <v>4316.401049784301</v>
      </c>
    </row>
    <row r="263" spans="1:37" ht="15" x14ac:dyDescent="0.2">
      <c r="A263" s="12"/>
      <c r="B263" s="13">
        <v>1</v>
      </c>
      <c r="C263" s="10">
        <f>$H$253*0.14+$B$266</f>
        <v>2416.7719390598841</v>
      </c>
      <c r="D263" s="1"/>
      <c r="E263" s="81" t="s">
        <v>51</v>
      </c>
      <c r="F263" s="13"/>
      <c r="G263" s="8"/>
      <c r="I263" s="2">
        <f t="shared" si="253"/>
        <v>9</v>
      </c>
      <c r="J263" s="11">
        <f t="shared" si="245"/>
        <v>17289.244969513111</v>
      </c>
      <c r="K263" s="11">
        <f t="shared" si="254"/>
        <v>172.89244969513112</v>
      </c>
      <c r="L263" s="24">
        <f t="shared" si="257"/>
        <v>1898.0945899744902</v>
      </c>
      <c r="M263" s="11">
        <f t="shared" si="244"/>
        <v>602229</v>
      </c>
      <c r="N263" s="78">
        <f t="shared" si="246"/>
        <v>0</v>
      </c>
      <c r="O263" s="35">
        <f t="shared" si="247"/>
        <v>0</v>
      </c>
      <c r="P263" s="35">
        <f t="shared" si="262"/>
        <v>6.0222899999999999</v>
      </c>
      <c r="Q263">
        <f t="shared" si="248"/>
        <v>73</v>
      </c>
      <c r="R263" s="45">
        <f>1000*VLOOKUP(Q263, '[1]Mortality (Interventions) H'!$B$8:$AV$128, 28)</f>
        <v>21.604052940386374</v>
      </c>
      <c r="S263" s="46">
        <f>VLOOKUP(I263, '[1]Lapse Rates'!$A$4:$F$24, 3)</f>
        <v>1.9768835000000002E-3</v>
      </c>
      <c r="T263" s="33">
        <f t="shared" si="268"/>
        <v>0.87249061158458918</v>
      </c>
      <c r="U263" s="33">
        <f t="shared" si="258"/>
        <v>1.8849333362663551E-2</v>
      </c>
      <c r="V263" s="39">
        <f t="shared" si="255"/>
        <v>1.7248122939464833E-3</v>
      </c>
      <c r="W263" s="32">
        <f t="shared" si="259"/>
        <v>0.85191646592797909</v>
      </c>
      <c r="X263" s="32"/>
      <c r="Y263" s="5">
        <f t="shared" si="265"/>
        <v>0</v>
      </c>
      <c r="Z263" s="5">
        <f t="shared" si="256"/>
        <v>5.2543914852397551</v>
      </c>
      <c r="AA263" s="5">
        <f t="shared" si="260"/>
        <v>0</v>
      </c>
      <c r="AB263" s="5">
        <f t="shared" si="249"/>
        <v>5.1304880135934088</v>
      </c>
      <c r="AC263" s="32"/>
      <c r="AD263" s="5">
        <f t="shared" si="266"/>
        <v>14728.9924729907</v>
      </c>
      <c r="AE263" s="5">
        <f t="shared" si="250"/>
        <v>-147.289924729907</v>
      </c>
      <c r="AF263" s="5">
        <f t="shared" si="263"/>
        <v>-1617.0180350880842</v>
      </c>
      <c r="AG263" s="5">
        <f t="shared" si="269"/>
        <v>-11351.615181663508</v>
      </c>
      <c r="AH263" s="5">
        <f t="shared" si="252"/>
        <v>1613.0693315092012</v>
      </c>
      <c r="AI263" s="42">
        <f t="shared" si="264"/>
        <v>0</v>
      </c>
      <c r="AJ263" s="42">
        <f t="shared" si="267"/>
        <v>1430.9804757890859</v>
      </c>
      <c r="AK263" s="42">
        <f t="shared" si="261"/>
        <v>3044.0498072982873</v>
      </c>
    </row>
    <row r="264" spans="1:37" ht="15" x14ac:dyDescent="0.2">
      <c r="A264" s="12"/>
      <c r="B264" s="70" t="s">
        <v>49</v>
      </c>
      <c r="C264" s="10">
        <f>$H$253*0.11+$B$266</f>
        <v>1898.0945899744902</v>
      </c>
      <c r="D264" s="1"/>
      <c r="E264" s="1"/>
      <c r="F264" s="1"/>
      <c r="I264" s="2">
        <f t="shared" si="253"/>
        <v>10</v>
      </c>
      <c r="J264" s="11">
        <f t="shared" si="245"/>
        <v>17289.244969513111</v>
      </c>
      <c r="K264" s="11">
        <f t="shared" si="254"/>
        <v>172.89244969513112</v>
      </c>
      <c r="L264" s="24">
        <f t="shared" si="257"/>
        <v>1898.0945899744902</v>
      </c>
      <c r="M264" s="11">
        <f t="shared" si="244"/>
        <v>602229</v>
      </c>
      <c r="N264" s="78">
        <f t="shared" si="246"/>
        <v>0</v>
      </c>
      <c r="O264" s="35">
        <f t="shared" si="247"/>
        <v>0</v>
      </c>
      <c r="P264" s="35">
        <f t="shared" si="262"/>
        <v>6.0222899999999999</v>
      </c>
      <c r="Q264">
        <f t="shared" si="248"/>
        <v>74</v>
      </c>
      <c r="R264" s="45">
        <f>1000*VLOOKUP(Q264, '[1]Mortality (Interventions) H'!$B$8:$AV$128, 28)</f>
        <v>24.211501575328199</v>
      </c>
      <c r="S264" s="46">
        <f>VLOOKUP(I264, '[1]Lapse Rates'!$A$4:$F$24, 3)</f>
        <v>1.6914747999999999E-3</v>
      </c>
      <c r="T264" s="33">
        <f t="shared" si="268"/>
        <v>0.85191646592797909</v>
      </c>
      <c r="U264" s="33">
        <f t="shared" si="258"/>
        <v>2.0626176856863299E-2</v>
      </c>
      <c r="V264" s="39">
        <f t="shared" si="255"/>
        <v>1.4409952338222353E-3</v>
      </c>
      <c r="W264" s="32">
        <f t="shared" si="259"/>
        <v>0.82984929383729356</v>
      </c>
      <c r="X264" s="32"/>
      <c r="Y264" s="5">
        <f t="shared" si="265"/>
        <v>0</v>
      </c>
      <c r="Z264" s="5">
        <f t="shared" si="256"/>
        <v>5.1304880135934088</v>
      </c>
      <c r="AA264" s="5">
        <f t="shared" si="260"/>
        <v>0</v>
      </c>
      <c r="AB264" s="5">
        <f t="shared" si="249"/>
        <v>4.9975931037833945</v>
      </c>
      <c r="AC264" s="32"/>
      <c r="AD264" s="5">
        <f t="shared" si="266"/>
        <v>14347.467728930435</v>
      </c>
      <c r="AE264" s="5">
        <f t="shared" si="250"/>
        <v>-143.47467728930437</v>
      </c>
      <c r="AF264" s="5">
        <f t="shared" si="263"/>
        <v>-1575.132455126718</v>
      </c>
      <c r="AG264" s="5">
        <f t="shared" si="269"/>
        <v>-12421.681862331927</v>
      </c>
      <c r="AH264" s="5">
        <f>SUM(AD264:AG264)</f>
        <v>207.17873418248564</v>
      </c>
      <c r="AI264" s="42">
        <f t="shared" si="264"/>
        <v>0</v>
      </c>
      <c r="AJ264" s="42">
        <f t="shared" si="267"/>
        <v>1393.9150192401285</v>
      </c>
      <c r="AK264" s="42">
        <f t="shared" si="261"/>
        <v>1601.0937534226141</v>
      </c>
    </row>
    <row r="265" spans="1:37" ht="15" x14ac:dyDescent="0.2">
      <c r="D265" s="1"/>
      <c r="E265" s="1"/>
      <c r="F265" s="1"/>
      <c r="I265" s="2">
        <f t="shared" si="253"/>
        <v>11</v>
      </c>
      <c r="J265" s="11">
        <f t="shared" si="245"/>
        <v>17289.244969513111</v>
      </c>
      <c r="K265" s="11">
        <f t="shared" si="254"/>
        <v>172.89244969513112</v>
      </c>
      <c r="L265" s="24">
        <f t="shared" si="257"/>
        <v>1898.0945899744902</v>
      </c>
      <c r="M265" s="11">
        <f t="shared" si="244"/>
        <v>602229</v>
      </c>
      <c r="N265" s="78">
        <f t="shared" si="246"/>
        <v>0</v>
      </c>
      <c r="O265" s="35">
        <f t="shared" si="247"/>
        <v>0</v>
      </c>
      <c r="P265" s="35">
        <f t="shared" si="262"/>
        <v>6.0222899999999999</v>
      </c>
      <c r="Q265">
        <f t="shared" si="248"/>
        <v>75</v>
      </c>
      <c r="R265" s="45">
        <f>1000*VLOOKUP(Q265, '[1]Mortality (Interventions) H'!$B$8:$AV$128, 28)</f>
        <v>27.22058558562307</v>
      </c>
      <c r="S265" s="46">
        <f>VLOOKUP(I265, '[1]Lapse Rates'!$A$4:$F$24, 3)</f>
        <v>1.5867464999999999E-3</v>
      </c>
      <c r="T265" s="33">
        <f t="shared" si="268"/>
        <v>0.82984929383729356</v>
      </c>
      <c r="U265" s="33">
        <f t="shared" si="258"/>
        <v>2.2588983726066918E-2</v>
      </c>
      <c r="V265" s="39">
        <f t="shared" si="255"/>
        <v>1.316760462523797E-3</v>
      </c>
      <c r="W265" s="32">
        <f t="shared" si="259"/>
        <v>0.80594354964870285</v>
      </c>
      <c r="X265" s="31"/>
      <c r="Y265" s="5">
        <f t="shared" si="265"/>
        <v>0</v>
      </c>
      <c r="Z265" s="5">
        <f t="shared" si="256"/>
        <v>4.9975931037833945</v>
      </c>
      <c r="AA265" s="5">
        <f t="shared" si="260"/>
        <v>0</v>
      </c>
      <c r="AB265" s="5">
        <f t="shared" si="249"/>
        <v>4.8536257796138864</v>
      </c>
      <c r="AC265" s="32"/>
      <c r="AD265" s="5">
        <f t="shared" si="266"/>
        <v>13934.155461475375</v>
      </c>
      <c r="AE265" s="5">
        <f t="shared" si="250"/>
        <v>-139.34155461475376</v>
      </c>
      <c r="AF265" s="5">
        <f t="shared" si="263"/>
        <v>-1529.7570914130399</v>
      </c>
      <c r="AG265" s="5">
        <f t="shared" si="269"/>
        <v>-13603.741080365555</v>
      </c>
      <c r="AH265" s="5">
        <f t="shared" ref="AH265:AH274" si="270">SUM(AD265:AG265)</f>
        <v>-1338.6842649179725</v>
      </c>
      <c r="AI265" s="42">
        <f t="shared" si="264"/>
        <v>0</v>
      </c>
      <c r="AJ265" s="42">
        <f t="shared" si="267"/>
        <v>1353.761508146508</v>
      </c>
      <c r="AK265" s="42">
        <f t="shared" ref="AK265:AK274" si="271">SUM(AH265:AJ265)</f>
        <v>15.077243228535508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53"/>
        <v>12</v>
      </c>
      <c r="J266" s="11">
        <f t="shared" si="245"/>
        <v>17289.244969513111</v>
      </c>
      <c r="K266" s="11">
        <f t="shared" si="254"/>
        <v>172.89244969513112</v>
      </c>
      <c r="L266" s="24">
        <f t="shared" si="257"/>
        <v>1898.0945899744902</v>
      </c>
      <c r="M266" s="11">
        <f t="shared" si="244"/>
        <v>602229</v>
      </c>
      <c r="N266" s="78">
        <f t="shared" si="246"/>
        <v>0</v>
      </c>
      <c r="O266" s="35">
        <f t="shared" si="247"/>
        <v>0</v>
      </c>
      <c r="P266" s="35">
        <f t="shared" si="262"/>
        <v>6.0222899999999999</v>
      </c>
      <c r="Q266">
        <f t="shared" si="248"/>
        <v>76</v>
      </c>
      <c r="R266" s="45">
        <f>1000*VLOOKUP(Q266, '[1]Mortality (Interventions) H'!$B$8:$AV$128, 28)</f>
        <v>30.679346456498113</v>
      </c>
      <c r="S266" s="46">
        <f>VLOOKUP(I266, '[1]Lapse Rates'!$A$4:$F$24, 3)</f>
        <v>1.4412507000000001E-3</v>
      </c>
      <c r="T266" s="33">
        <f t="shared" si="268"/>
        <v>0.80594354964870285</v>
      </c>
      <c r="U266" s="33">
        <f t="shared" si="258"/>
        <v>2.4725821384052441E-2</v>
      </c>
      <c r="V266" s="39">
        <f t="shared" si="255"/>
        <v>1.1615667050916777E-3</v>
      </c>
      <c r="W266" s="32">
        <f t="shared" si="259"/>
        <v>0.7800561615595587</v>
      </c>
      <c r="X266" s="31"/>
      <c r="Y266" s="5">
        <f t="shared" si="265"/>
        <v>0</v>
      </c>
      <c r="Z266" s="5">
        <f t="shared" si="256"/>
        <v>4.8536257796138864</v>
      </c>
      <c r="AA266" s="5">
        <f t="shared" si="260"/>
        <v>0</v>
      </c>
      <c r="AB266" s="5">
        <f t="shared" si="249"/>
        <v>4.6977244211985143</v>
      </c>
      <c r="AC266" s="32"/>
      <c r="AD266" s="5">
        <f t="shared" si="266"/>
        <v>13486.582067181307</v>
      </c>
      <c r="AE266" s="5">
        <f t="shared" si="250"/>
        <v>-134.86582067181308</v>
      </c>
      <c r="AF266" s="5">
        <f t="shared" si="263"/>
        <v>-1480.6203801324652</v>
      </c>
      <c r="AG266" s="5">
        <f t="shared" si="269"/>
        <v>-14890.606686296518</v>
      </c>
      <c r="AH266" s="5">
        <f t="shared" si="270"/>
        <v>-3019.5108199194892</v>
      </c>
      <c r="AI266" s="42">
        <f t="shared" si="264"/>
        <v>0</v>
      </c>
      <c r="AJ266" s="42">
        <f t="shared" si="267"/>
        <v>1310.2795044715615</v>
      </c>
      <c r="AK266" s="42">
        <f t="shared" si="271"/>
        <v>-1709.2313154479277</v>
      </c>
    </row>
    <row r="267" spans="1:37" ht="15" x14ac:dyDescent="0.2">
      <c r="A267" s="48"/>
      <c r="D267" s="1"/>
      <c r="E267" s="1"/>
      <c r="F267" s="1"/>
      <c r="I267" s="2">
        <f t="shared" si="253"/>
        <v>13</v>
      </c>
      <c r="J267" s="11">
        <f t="shared" si="245"/>
        <v>17289.244969513111</v>
      </c>
      <c r="K267" s="11">
        <f t="shared" si="254"/>
        <v>172.89244969513112</v>
      </c>
      <c r="L267" s="24">
        <f t="shared" si="257"/>
        <v>1898.0945899744902</v>
      </c>
      <c r="M267" s="11">
        <f t="shared" si="244"/>
        <v>602229</v>
      </c>
      <c r="N267" s="78">
        <f t="shared" si="246"/>
        <v>0</v>
      </c>
      <c r="O267" s="35">
        <f t="shared" si="247"/>
        <v>0</v>
      </c>
      <c r="P267" s="35">
        <f t="shared" si="262"/>
        <v>6.0222899999999999</v>
      </c>
      <c r="Q267">
        <f t="shared" si="248"/>
        <v>77</v>
      </c>
      <c r="R267" s="45">
        <f>1000*VLOOKUP(Q267, '[1]Mortality (Interventions) H'!$B$8:$AV$128, 28)</f>
        <v>34.677806696119191</v>
      </c>
      <c r="S267" s="46">
        <f>VLOOKUP(I267, '[1]Lapse Rates'!$A$4:$F$24, 3)</f>
        <v>1.3481251E-3</v>
      </c>
      <c r="T267" s="33">
        <f t="shared" si="268"/>
        <v>0.7800561615595587</v>
      </c>
      <c r="U267" s="33">
        <f t="shared" si="258"/>
        <v>2.7050636782679098E-2</v>
      </c>
      <c r="V267" s="39">
        <f t="shared" si="255"/>
        <v>1.0516132908080962E-3</v>
      </c>
      <c r="W267" s="32">
        <f t="shared" si="259"/>
        <v>0.75195391148607149</v>
      </c>
      <c r="X267" s="31"/>
      <c r="Y267" s="5">
        <f t="shared" si="265"/>
        <v>0</v>
      </c>
      <c r="Z267" s="5">
        <f t="shared" si="256"/>
        <v>4.6977244211985143</v>
      </c>
      <c r="AA267" s="5">
        <f t="shared" si="260"/>
        <v>0</v>
      </c>
      <c r="AB267" s="5">
        <f t="shared" si="249"/>
        <v>4.5284845216034535</v>
      </c>
      <c r="AC267" s="32"/>
      <c r="AD267" s="5">
        <f t="shared" si="266"/>
        <v>13000.715381466269</v>
      </c>
      <c r="AE267" s="5">
        <f t="shared" si="250"/>
        <v>-130.0071538146627</v>
      </c>
      <c r="AF267" s="5">
        <f t="shared" si="263"/>
        <v>-1427.2796513018689</v>
      </c>
      <c r="AG267" s="5">
        <f t="shared" si="269"/>
        <v>-16290.67793899605</v>
      </c>
      <c r="AH267" s="5">
        <f t="shared" si="270"/>
        <v>-4847.2493626463129</v>
      </c>
      <c r="AI267" s="42">
        <f t="shared" si="264"/>
        <v>0</v>
      </c>
      <c r="AJ267" s="42">
        <f t="shared" si="267"/>
        <v>1263.0773238983425</v>
      </c>
      <c r="AK267" s="42">
        <f t="shared" si="271"/>
        <v>-3584.1720387479704</v>
      </c>
    </row>
    <row r="268" spans="1:37" ht="15" x14ac:dyDescent="0.2">
      <c r="A268" s="48"/>
      <c r="D268" s="1"/>
      <c r="E268" s="1"/>
      <c r="F268" s="37"/>
      <c r="I268" s="2">
        <f t="shared" si="253"/>
        <v>14</v>
      </c>
      <c r="J268" s="11">
        <f t="shared" si="245"/>
        <v>17289.244969513111</v>
      </c>
      <c r="K268" s="11">
        <f t="shared" si="254"/>
        <v>172.89244969513112</v>
      </c>
      <c r="L268" s="24">
        <f t="shared" si="257"/>
        <v>1898.0945899744902</v>
      </c>
      <c r="M268" s="11">
        <f t="shared" si="244"/>
        <v>602229</v>
      </c>
      <c r="N268" s="78">
        <f t="shared" si="246"/>
        <v>0</v>
      </c>
      <c r="O268" s="35">
        <f t="shared" si="247"/>
        <v>0</v>
      </c>
      <c r="P268" s="35">
        <f t="shared" si="262"/>
        <v>6.0222899999999999</v>
      </c>
      <c r="Q268">
        <f t="shared" si="248"/>
        <v>78</v>
      </c>
      <c r="R268" s="45">
        <f>1000*VLOOKUP(Q268, '[1]Mortality (Interventions) H'!$B$8:$AV$128, 28)</f>
        <v>39.15339619700282</v>
      </c>
      <c r="S268" s="46">
        <f>VLOOKUP(I268, '[1]Lapse Rates'!$A$4:$F$24, 3)</f>
        <v>1.1365788999999999E-3</v>
      </c>
      <c r="T268" s="33">
        <f t="shared" si="268"/>
        <v>0.75195391148607149</v>
      </c>
      <c r="U268" s="33">
        <f t="shared" si="258"/>
        <v>2.9441549418300149E-2</v>
      </c>
      <c r="V268" s="39">
        <f t="shared" si="255"/>
        <v>8.5465494956753641E-4</v>
      </c>
      <c r="W268" s="32">
        <f t="shared" si="259"/>
        <v>0.72165770711820376</v>
      </c>
      <c r="X268" s="31"/>
      <c r="Y268" s="5">
        <f t="shared" si="265"/>
        <v>0</v>
      </c>
      <c r="Z268" s="5">
        <f t="shared" si="256"/>
        <v>4.5284845216034535</v>
      </c>
      <c r="AA268" s="5">
        <f t="shared" si="260"/>
        <v>0</v>
      </c>
      <c r="AB268" s="5">
        <f t="shared" si="249"/>
        <v>4.3460319930008877</v>
      </c>
      <c r="AC268" s="32"/>
      <c r="AD268" s="5">
        <f t="shared" si="266"/>
        <v>12476.91688250377</v>
      </c>
      <c r="AE268" s="5">
        <f t="shared" si="250"/>
        <v>-124.76916882503771</v>
      </c>
      <c r="AF268" s="5">
        <f t="shared" si="263"/>
        <v>-1369.7745896944577</v>
      </c>
      <c r="AG268" s="5">
        <f t="shared" si="269"/>
        <v>-17730.554864633479</v>
      </c>
      <c r="AH268" s="5">
        <f t="shared" si="270"/>
        <v>-6748.1817406492046</v>
      </c>
      <c r="AI268" s="42">
        <f t="shared" si="264"/>
        <v>0</v>
      </c>
      <c r="AJ268" s="42">
        <f t="shared" si="267"/>
        <v>1212.189935043453</v>
      </c>
      <c r="AK268" s="42">
        <f t="shared" si="271"/>
        <v>-5535.9918056057513</v>
      </c>
    </row>
    <row r="269" spans="1:37" ht="15" x14ac:dyDescent="0.2">
      <c r="A269" s="48"/>
      <c r="D269" s="1"/>
      <c r="E269" s="1"/>
      <c r="F269" s="1"/>
      <c r="I269" s="2">
        <f t="shared" si="253"/>
        <v>15</v>
      </c>
      <c r="J269" s="11">
        <f t="shared" si="245"/>
        <v>17289.244969513111</v>
      </c>
      <c r="K269" s="11">
        <f t="shared" si="254"/>
        <v>172.89244969513112</v>
      </c>
      <c r="L269" s="24">
        <f t="shared" si="257"/>
        <v>1898.0945899744902</v>
      </c>
      <c r="M269" s="11">
        <f t="shared" si="244"/>
        <v>602229</v>
      </c>
      <c r="N269" s="78">
        <f t="shared" si="246"/>
        <v>0</v>
      </c>
      <c r="O269" s="35">
        <f t="shared" si="247"/>
        <v>0</v>
      </c>
      <c r="P269" s="35">
        <f t="shared" si="262"/>
        <v>6.0222899999999999</v>
      </c>
      <c r="Q269">
        <f t="shared" si="248"/>
        <v>79</v>
      </c>
      <c r="R269" s="45">
        <f>1000*VLOOKUP(Q269, '[1]Mortality (Interventions) H'!$B$8:$AV$128, 28)</f>
        <v>44.139200667226312</v>
      </c>
      <c r="S269" s="46">
        <f>VLOOKUP(I269, '[1]Lapse Rates'!$A$4:$F$24, 3)</f>
        <v>1.0075606E-3</v>
      </c>
      <c r="T269" s="33">
        <f t="shared" si="268"/>
        <v>0.72165770711820376</v>
      </c>
      <c r="U269" s="33">
        <f t="shared" si="258"/>
        <v>3.185339434754083E-2</v>
      </c>
      <c r="V269" s="39">
        <f t="shared" si="255"/>
        <v>7.271138723786417E-4</v>
      </c>
      <c r="W269" s="32">
        <f t="shared" si="259"/>
        <v>0.68907719889828434</v>
      </c>
      <c r="X269" s="31"/>
      <c r="Y269" s="5">
        <f t="shared" si="265"/>
        <v>0</v>
      </c>
      <c r="Z269" s="5">
        <f t="shared" si="256"/>
        <v>4.3460319930008877</v>
      </c>
      <c r="AA269" s="5">
        <f t="shared" si="260"/>
        <v>0</v>
      </c>
      <c r="AB269" s="5">
        <f t="shared" si="249"/>
        <v>4.1498227241531485</v>
      </c>
      <c r="AC269" s="32"/>
      <c r="AD269" s="5">
        <f t="shared" si="266"/>
        <v>11913.624494658348</v>
      </c>
      <c r="AE269" s="5">
        <f t="shared" si="250"/>
        <v>-119.13624494658349</v>
      </c>
      <c r="AF269" s="5">
        <f t="shared" si="263"/>
        <v>-1307.9337033036093</v>
      </c>
      <c r="AG269" s="5">
        <f t="shared" si="269"/>
        <v>-19183.037824525167</v>
      </c>
      <c r="AH269" s="5">
        <f t="shared" si="270"/>
        <v>-8696.4832781170117</v>
      </c>
      <c r="AI269" s="42">
        <f t="shared" si="264"/>
        <v>0</v>
      </c>
      <c r="AJ269" s="42">
        <f t="shared" si="267"/>
        <v>1157.4656430352375</v>
      </c>
      <c r="AK269" s="42">
        <f t="shared" si="271"/>
        <v>-7539.0176350817746</v>
      </c>
    </row>
    <row r="270" spans="1:37" ht="15" x14ac:dyDescent="0.2">
      <c r="I270" s="2">
        <f t="shared" si="253"/>
        <v>16</v>
      </c>
      <c r="J270" s="11">
        <f t="shared" si="245"/>
        <v>17289.244969513111</v>
      </c>
      <c r="K270" s="11">
        <f t="shared" si="254"/>
        <v>172.89244969513112</v>
      </c>
      <c r="L270" s="24">
        <f t="shared" si="257"/>
        <v>1898.0945899744902</v>
      </c>
      <c r="M270" s="11">
        <f t="shared" si="244"/>
        <v>602229</v>
      </c>
      <c r="N270" s="78">
        <f t="shared" si="246"/>
        <v>0</v>
      </c>
      <c r="O270" s="35">
        <f t="shared" si="247"/>
        <v>0</v>
      </c>
      <c r="P270" s="35">
        <f t="shared" si="262"/>
        <v>6.0222899999999999</v>
      </c>
      <c r="Q270">
        <f t="shared" si="248"/>
        <v>80</v>
      </c>
      <c r="R270" s="45">
        <f>1000*VLOOKUP(Q270, '[1]Mortality (Interventions) H'!$B$8:$AV$128, 28)</f>
        <v>49.587685153081424</v>
      </c>
      <c r="S270" s="46">
        <f>VLOOKUP(I270, '[1]Lapse Rates'!$A$4:$F$24, 3)</f>
        <v>8.9731130000000002E-4</v>
      </c>
      <c r="T270" s="33">
        <f t="shared" si="268"/>
        <v>0.68907719889828434</v>
      </c>
      <c r="U270" s="33">
        <f t="shared" si="258"/>
        <v>3.4169743185135389E-2</v>
      </c>
      <c r="V270" s="39">
        <f t="shared" si="255"/>
        <v>6.1831675714377806E-4</v>
      </c>
      <c r="W270" s="32">
        <f t="shared" si="259"/>
        <v>0.65428913895600516</v>
      </c>
      <c r="X270" s="31"/>
      <c r="Y270" s="5">
        <f t="shared" si="265"/>
        <v>0</v>
      </c>
      <c r="Z270" s="5">
        <f t="shared" si="256"/>
        <v>4.1498227241531485</v>
      </c>
      <c r="AA270" s="5">
        <f t="shared" si="260"/>
        <v>0</v>
      </c>
      <c r="AB270" s="5">
        <f t="shared" si="249"/>
        <v>3.9403189386433604</v>
      </c>
      <c r="AC270" s="32"/>
      <c r="AD270" s="5">
        <f t="shared" si="266"/>
        <v>11312.165204302177</v>
      </c>
      <c r="AE270" s="5">
        <f t="shared" si="250"/>
        <v>-113.12165204302178</v>
      </c>
      <c r="AF270" s="5">
        <f t="shared" si="263"/>
        <v>-1241.9026749314608</v>
      </c>
      <c r="AG270" s="5">
        <f t="shared" si="269"/>
        <v>-20578.010268640901</v>
      </c>
      <c r="AH270" s="5">
        <f t="shared" si="270"/>
        <v>-10620.869391313208</v>
      </c>
      <c r="AI270" s="42">
        <f t="shared" si="264"/>
        <v>0</v>
      </c>
      <c r="AJ270" s="42">
        <f t="shared" si="267"/>
        <v>1099.0332700858626</v>
      </c>
      <c r="AK270" s="42">
        <f t="shared" si="271"/>
        <v>-9521.8361212273448</v>
      </c>
    </row>
    <row r="271" spans="1:37" ht="15" x14ac:dyDescent="0.2">
      <c r="I271" s="2">
        <f t="shared" si="253"/>
        <v>17</v>
      </c>
      <c r="J271" s="11">
        <f t="shared" si="245"/>
        <v>17289.244969513111</v>
      </c>
      <c r="K271" s="11">
        <f t="shared" si="254"/>
        <v>172.89244969513112</v>
      </c>
      <c r="L271" s="24">
        <f t="shared" si="257"/>
        <v>1898.0945899744902</v>
      </c>
      <c r="M271" s="11">
        <f t="shared" si="244"/>
        <v>602229</v>
      </c>
      <c r="N271" s="78">
        <f t="shared" si="246"/>
        <v>0</v>
      </c>
      <c r="O271" s="35">
        <f t="shared" si="247"/>
        <v>0</v>
      </c>
      <c r="P271" s="35">
        <f t="shared" si="262"/>
        <v>6.0222899999999999</v>
      </c>
      <c r="Q271">
        <f t="shared" si="248"/>
        <v>81</v>
      </c>
      <c r="R271" s="45">
        <f>1000*VLOOKUP(Q271, '[1]Mortality (Interventions) H'!$B$8:$AV$128, 28)</f>
        <v>55.583605114493679</v>
      </c>
      <c r="S271" s="46">
        <f>VLOOKUP(I271, '[1]Lapse Rates'!$A$4:$F$24, 3)</f>
        <v>7.4594940000000001E-4</v>
      </c>
      <c r="T271" s="33">
        <f t="shared" si="268"/>
        <v>0.65428913895600516</v>
      </c>
      <c r="U271" s="33">
        <f t="shared" si="258"/>
        <v>3.6367749130432669E-2</v>
      </c>
      <c r="V271" s="39">
        <f t="shared" si="255"/>
        <v>4.8806659063074868E-4</v>
      </c>
      <c r="W271" s="32">
        <f t="shared" si="259"/>
        <v>0.61743332323494171</v>
      </c>
      <c r="X271" s="31"/>
      <c r="Y271" s="5">
        <f t="shared" si="265"/>
        <v>0</v>
      </c>
      <c r="Z271" s="5">
        <f t="shared" si="256"/>
        <v>3.9403189386433604</v>
      </c>
      <c r="AA271" s="5">
        <f t="shared" si="260"/>
        <v>0</v>
      </c>
      <c r="AB271" s="5">
        <f t="shared" si="249"/>
        <v>3.7183625281845569</v>
      </c>
      <c r="AC271" s="32"/>
      <c r="AD271" s="5">
        <f t="shared" si="266"/>
        <v>10674.955977749478</v>
      </c>
      <c r="AE271" s="5">
        <f t="shared" si="250"/>
        <v>-106.7495597774948</v>
      </c>
      <c r="AF271" s="5">
        <f t="shared" si="263"/>
        <v>-1171.9468505022135</v>
      </c>
      <c r="AG271" s="5">
        <f t="shared" si="269"/>
        <v>-21901.713191071336</v>
      </c>
      <c r="AH271" s="5">
        <f t="shared" si="270"/>
        <v>-12505.453623601567</v>
      </c>
      <c r="AI271" s="42">
        <f t="shared" si="264"/>
        <v>0</v>
      </c>
      <c r="AJ271" s="42">
        <f t="shared" si="267"/>
        <v>1037.1275948909326</v>
      </c>
      <c r="AK271" s="42">
        <f t="shared" si="271"/>
        <v>-11468.326028710633</v>
      </c>
    </row>
    <row r="272" spans="1:37" ht="15" x14ac:dyDescent="0.2">
      <c r="I272" s="2">
        <f t="shared" si="253"/>
        <v>18</v>
      </c>
      <c r="J272" s="11">
        <f t="shared" si="245"/>
        <v>17289.244969513111</v>
      </c>
      <c r="K272" s="11">
        <f t="shared" si="254"/>
        <v>172.89244969513112</v>
      </c>
      <c r="L272" s="24">
        <f t="shared" si="257"/>
        <v>1898.0945899744902</v>
      </c>
      <c r="M272" s="11">
        <f t="shared" si="244"/>
        <v>602229</v>
      </c>
      <c r="N272" s="78">
        <f t="shared" si="246"/>
        <v>0</v>
      </c>
      <c r="O272" s="35">
        <f t="shared" si="247"/>
        <v>0</v>
      </c>
      <c r="P272" s="35">
        <f t="shared" si="262"/>
        <v>6.0222899999999999</v>
      </c>
      <c r="Q272">
        <f t="shared" si="248"/>
        <v>82</v>
      </c>
      <c r="R272" s="45">
        <f>1000*VLOOKUP(Q272, '[1]Mortality (Interventions) H'!$B$8:$AV$128, 28)</f>
        <v>62.335548703803461</v>
      </c>
      <c r="S272" s="46">
        <f>VLOOKUP(I272, '[1]Lapse Rates'!$A$4:$F$24, 3)</f>
        <v>5.9837330000000002E-4</v>
      </c>
      <c r="T272" s="33">
        <f t="shared" si="268"/>
        <v>0.61743332323494171</v>
      </c>
      <c r="U272" s="33">
        <f t="shared" si="258"/>
        <v>3.8488044991862938E-2</v>
      </c>
      <c r="V272" s="39">
        <f t="shared" si="255"/>
        <v>3.6945561515405875E-4</v>
      </c>
      <c r="W272" s="32">
        <f t="shared" si="259"/>
        <v>0.57857582262792473</v>
      </c>
      <c r="X272" s="31"/>
      <c r="Y272" s="5">
        <f t="shared" si="265"/>
        <v>0</v>
      </c>
      <c r="Z272" s="5">
        <f t="shared" si="256"/>
        <v>3.7183625281845569</v>
      </c>
      <c r="AA272" s="5">
        <f t="shared" si="260"/>
        <v>0</v>
      </c>
      <c r="AB272" s="5">
        <f t="shared" si="249"/>
        <v>3.484351390853925</v>
      </c>
      <c r="AC272" s="32"/>
      <c r="AD272" s="5">
        <f t="shared" si="266"/>
        <v>10003.139130851758</v>
      </c>
      <c r="AE272" s="5">
        <f t="shared" si="250"/>
        <v>-100.03139130851758</v>
      </c>
      <c r="AF272" s="5">
        <f t="shared" si="263"/>
        <v>-1098.1916388201041</v>
      </c>
      <c r="AG272" s="5">
        <f t="shared" si="269"/>
        <v>-23178.616847404624</v>
      </c>
      <c r="AH272" s="5">
        <f t="shared" si="270"/>
        <v>-14373.700746681488</v>
      </c>
      <c r="AI272" s="42">
        <f t="shared" si="264"/>
        <v>0</v>
      </c>
      <c r="AJ272" s="42">
        <f t="shared" si="267"/>
        <v>971.85964061320692</v>
      </c>
      <c r="AK272" s="42">
        <f t="shared" si="271"/>
        <v>-13401.841106068281</v>
      </c>
    </row>
    <row r="273" spans="1:39" ht="15" x14ac:dyDescent="0.2">
      <c r="I273" s="2">
        <f t="shared" si="253"/>
        <v>19</v>
      </c>
      <c r="J273" s="11">
        <f t="shared" si="245"/>
        <v>17289.244969513111</v>
      </c>
      <c r="K273" s="11">
        <f t="shared" si="254"/>
        <v>172.89244969513112</v>
      </c>
      <c r="L273" s="24">
        <f t="shared" si="257"/>
        <v>1898.0945899744902</v>
      </c>
      <c r="M273" s="11">
        <f t="shared" si="244"/>
        <v>602229</v>
      </c>
      <c r="N273" s="78">
        <f t="shared" si="246"/>
        <v>0</v>
      </c>
      <c r="O273" s="35">
        <f t="shared" si="247"/>
        <v>0</v>
      </c>
      <c r="P273" s="35">
        <f t="shared" si="262"/>
        <v>6.0222899999999999</v>
      </c>
      <c r="Q273">
        <f t="shared" si="248"/>
        <v>83</v>
      </c>
      <c r="R273" s="45">
        <f>1000*VLOOKUP(Q273, '[1]Mortality (Interventions) H'!$B$8:$AV$128, 28)</f>
        <v>69.929551095733189</v>
      </c>
      <c r="S273" s="46">
        <f>VLOOKUP(I273, '[1]Lapse Rates'!$A$4:$F$24, 3)</f>
        <v>4.66450453E-2</v>
      </c>
      <c r="T273" s="33">
        <f t="shared" si="268"/>
        <v>0.57857582262792473</v>
      </c>
      <c r="U273" s="33">
        <f t="shared" si="258"/>
        <v>4.0459547551215322E-2</v>
      </c>
      <c r="V273" s="39">
        <f t="shared" si="255"/>
        <v>2.6987695455964314E-2</v>
      </c>
      <c r="W273" s="32">
        <f t="shared" si="259"/>
        <v>0.51112857962074509</v>
      </c>
      <c r="X273" s="31"/>
      <c r="Y273" s="5">
        <f t="shared" si="265"/>
        <v>0</v>
      </c>
      <c r="Z273" s="5">
        <f t="shared" si="256"/>
        <v>3.484351390853925</v>
      </c>
      <c r="AA273" s="5">
        <f t="shared" si="260"/>
        <v>0</v>
      </c>
      <c r="AB273" s="5">
        <f t="shared" si="249"/>
        <v>3.0781645337642169</v>
      </c>
      <c r="AC273" s="32"/>
      <c r="AD273" s="5">
        <f t="shared" si="266"/>
        <v>8837.027223982348</v>
      </c>
      <c r="AE273" s="5">
        <f t="shared" si="250"/>
        <v>-88.370272239823493</v>
      </c>
      <c r="AF273" s="5">
        <f t="shared" si="263"/>
        <v>-970.17039175948173</v>
      </c>
      <c r="AG273" s="5">
        <f t="shared" si="269"/>
        <v>-24365.912862220852</v>
      </c>
      <c r="AH273" s="5">
        <f t="shared" si="270"/>
        <v>-16587.426302237807</v>
      </c>
      <c r="AI273" s="42">
        <f t="shared" si="264"/>
        <v>0</v>
      </c>
      <c r="AJ273" s="42">
        <f t="shared" si="267"/>
        <v>858.58506183738461</v>
      </c>
      <c r="AK273" s="42">
        <f t="shared" si="271"/>
        <v>-15728.841240400423</v>
      </c>
    </row>
    <row r="274" spans="1:39" ht="15" x14ac:dyDescent="0.2">
      <c r="I274" s="2">
        <f t="shared" si="253"/>
        <v>20</v>
      </c>
      <c r="J274" s="11">
        <f t="shared" si="245"/>
        <v>17289.244969513111</v>
      </c>
      <c r="K274" s="11">
        <f t="shared" si="254"/>
        <v>172.89244969513112</v>
      </c>
      <c r="L274" s="24">
        <f t="shared" si="257"/>
        <v>1898.0945899744902</v>
      </c>
      <c r="M274" s="11">
        <f t="shared" si="244"/>
        <v>602229</v>
      </c>
      <c r="N274" s="78">
        <f t="shared" si="246"/>
        <v>0</v>
      </c>
      <c r="O274" s="35">
        <f t="shared" si="247"/>
        <v>0</v>
      </c>
      <c r="P274" s="35">
        <f t="shared" si="262"/>
        <v>6.0222899999999999</v>
      </c>
      <c r="Q274">
        <f t="shared" si="248"/>
        <v>84</v>
      </c>
      <c r="R274" s="45">
        <f>1000*VLOOKUP(Q274, '[1]Mortality (Interventions) H'!$B$8:$AV$128, 28)</f>
        <v>78.501817991953516</v>
      </c>
      <c r="S274" s="46">
        <f>VLOOKUP(I274, '[1]Lapse Rates'!$A$4:$F$24, 3)</f>
        <v>0</v>
      </c>
      <c r="T274" s="33">
        <f t="shared" si="268"/>
        <v>0.51112857962074509</v>
      </c>
      <c r="U274" s="33">
        <f t="shared" si="258"/>
        <v>4.0124522727873452E-2</v>
      </c>
      <c r="V274" s="39">
        <f t="shared" si="255"/>
        <v>0</v>
      </c>
      <c r="W274" s="32">
        <f t="shared" si="259"/>
        <v>0.47100405689287161</v>
      </c>
      <c r="X274" s="31"/>
      <c r="Y274" s="5">
        <f t="shared" si="265"/>
        <v>0</v>
      </c>
      <c r="Z274" s="5">
        <f t="shared" si="256"/>
        <v>3.0781645337642169</v>
      </c>
      <c r="AA274" s="5">
        <f t="shared" si="260"/>
        <v>0</v>
      </c>
      <c r="AB274" s="5">
        <f t="shared" si="249"/>
        <v>2.8365230217853719</v>
      </c>
      <c r="AC274" s="32"/>
      <c r="AD274" s="5">
        <f>$W274*J274</f>
        <v>8143.3045212553479</v>
      </c>
      <c r="AE274" s="5">
        <f t="shared" si="250"/>
        <v>-81.43304521255348</v>
      </c>
      <c r="AF274" s="5">
        <f t="shared" si="263"/>
        <v>-894.01025224439661</v>
      </c>
      <c r="AG274" s="5">
        <f t="shared" si="269"/>
        <v>-24164.151197884501</v>
      </c>
      <c r="AH274" s="5">
        <f t="shared" si="270"/>
        <v>-16996.289974086103</v>
      </c>
      <c r="AI274" s="42">
        <f t="shared" si="264"/>
        <v>0</v>
      </c>
      <c r="AJ274" s="42">
        <f t="shared" si="267"/>
        <v>791.1715597405605</v>
      </c>
      <c r="AK274" s="42">
        <f t="shared" si="271"/>
        <v>-16205.118414345543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289131.75900831475</v>
      </c>
      <c r="AE277" s="21">
        <f t="shared" ref="AE277:AK277" si="272">SUM(AE254:AE274)</f>
        <v>-9463.5563464970546</v>
      </c>
      <c r="AF277" s="21">
        <f t="shared" si="272"/>
        <v>-30388.358756077509</v>
      </c>
      <c r="AG277" s="21">
        <f t="shared" si="272"/>
        <v>-283936.24058321037</v>
      </c>
      <c r="AH277" s="21">
        <f t="shared" si="272"/>
        <v>-34656.396677470118</v>
      </c>
      <c r="AI277" s="21">
        <f t="shared" si="272"/>
        <v>0</v>
      </c>
      <c r="AJ277" s="21">
        <f t="shared" si="272"/>
        <v>26427.407311399031</v>
      </c>
      <c r="AK277" s="21">
        <f t="shared" si="272"/>
        <v>-8228.9893660711132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145421.90045797353</v>
      </c>
      <c r="AE279" s="21">
        <f t="shared" ref="AE279:AK279" si="273">AE254+NPV($D$6,AE255:AE274)</f>
        <v>-8041.6955365007898</v>
      </c>
      <c r="AF279" s="21">
        <f t="shared" si="273"/>
        <v>-14778.502363218144</v>
      </c>
      <c r="AG279" s="21">
        <f t="shared" si="273"/>
        <v>-96538.281511006047</v>
      </c>
      <c r="AH279" s="21">
        <f t="shared" si="273"/>
        <v>26063.421047248557</v>
      </c>
      <c r="AI279" s="21">
        <f t="shared" si="273"/>
        <v>0</v>
      </c>
      <c r="AJ279" s="21">
        <f t="shared" si="273"/>
        <v>12463.839401797935</v>
      </c>
      <c r="AK279" s="21">
        <f t="shared" si="273"/>
        <v>38527.26044904648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215303.31117315104</v>
      </c>
      <c r="AE281" s="21">
        <f t="shared" ref="AE281:AK281" si="274">AE254+NPV($D$7,AE255:AE274)</f>
        <v>-8731.2664832472074</v>
      </c>
      <c r="AF281" s="21">
        <f t="shared" si="274"/>
        <v>-22348.936385819765</v>
      </c>
      <c r="AG281" s="21">
        <f t="shared" si="274"/>
        <v>-181946.81644763509</v>
      </c>
      <c r="AH281" s="21">
        <f t="shared" si="274"/>
        <v>2276.2918564489491</v>
      </c>
      <c r="AI281" s="21">
        <f t="shared" si="274"/>
        <v>0</v>
      </c>
      <c r="AJ281" s="21">
        <f t="shared" si="274"/>
        <v>19254.039869489374</v>
      </c>
      <c r="AK281" s="21">
        <f t="shared" si="274"/>
        <v>21530.33172593834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17010.624414116002</v>
      </c>
    </row>
    <row r="285" spans="1:39" ht="15" x14ac:dyDescent="0.2">
      <c r="G285" s="58" t="s">
        <v>118</v>
      </c>
      <c r="H285" s="57"/>
      <c r="I285" s="57"/>
      <c r="J285" s="11">
        <f>H$284</f>
        <v>17010.624414116002</v>
      </c>
      <c r="K285" s="11">
        <f>J285*$C$10</f>
        <v>6804.2497656464011</v>
      </c>
      <c r="L285" s="24">
        <f>$C$294</f>
        <v>2375.7960218317025</v>
      </c>
      <c r="M285" s="11">
        <f t="shared" ref="M285:M305" si="275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>O285*W285</f>
        <v>0</v>
      </c>
      <c r="AB285" s="5">
        <f>P285*W285</f>
        <v>6.0222899999999999</v>
      </c>
      <c r="AC285" s="32"/>
      <c r="AD285" s="5">
        <f>$W285*J285</f>
        <v>17010.624414116002</v>
      </c>
      <c r="AE285" s="5">
        <f>-$W285*K285</f>
        <v>-6804.2497656464011</v>
      </c>
      <c r="AF285" s="5">
        <f>-$W285*L285</f>
        <v>-2375.7960218317025</v>
      </c>
      <c r="AG285" s="5"/>
      <c r="AH285" s="5">
        <f>SUM(AD285:AG285)</f>
        <v>7830.5786266379</v>
      </c>
      <c r="AI285" s="42">
        <f>Y285-AA285</f>
        <v>0</v>
      </c>
      <c r="AJ285" s="42"/>
      <c r="AK285" s="42">
        <f>SUM(AH285:AJ285)</f>
        <v>7830.5786266379</v>
      </c>
      <c r="AL285" s="6" t="s">
        <v>39</v>
      </c>
      <c r="AM285" s="36">
        <f>AK312</f>
        <v>21244.121865807105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276">H$284</f>
        <v>17010.624414116002</v>
      </c>
      <c r="K286" s="11"/>
      <c r="L286" s="24"/>
      <c r="M286" s="11">
        <f t="shared" si="275"/>
        <v>602229</v>
      </c>
      <c r="N286" s="78">
        <f t="shared" ref="N286:N305" si="277">N254</f>
        <v>0</v>
      </c>
      <c r="O286" s="35">
        <f t="shared" ref="O286:O305" si="278">M286*N286/1000</f>
        <v>0</v>
      </c>
      <c r="P286" s="35">
        <f>$H$14*M286/1000</f>
        <v>6.0222899999999999</v>
      </c>
      <c r="Q286">
        <f t="shared" ref="Q286:Q305" si="279">Q5</f>
        <v>65</v>
      </c>
      <c r="R286" s="45">
        <f>1000*VLOOKUP(Q286, '[1]Mortality (Interventions) H'!$B$8:$AV$128, 31)</f>
        <v>9.7318068936269508</v>
      </c>
      <c r="S286" s="46">
        <f>AVERAGE(VLOOKUP(I285,'[1]Lapse Rates'!$A$4:$F$24,3),VLOOKUP(I286,'[1]Lapse Rates'!$A$4:$F$24,3))</f>
        <v>3.4608985999999998E-3</v>
      </c>
      <c r="T286" s="33">
        <f>W285</f>
        <v>1</v>
      </c>
      <c r="U286" s="33">
        <f>T286*R286/1000</f>
        <v>9.731806893626951E-3</v>
      </c>
      <c r="V286" s="39">
        <f>MIN(S286*T286,T286-U286)</f>
        <v>3.4608985999999998E-3</v>
      </c>
      <c r="W286" s="32">
        <f>T286-SUM(U286:V286)</f>
        <v>0.98680729450637306</v>
      </c>
      <c r="X286" s="32"/>
      <c r="Y286" s="5">
        <f>AA285</f>
        <v>0</v>
      </c>
      <c r="Z286" s="5">
        <f>AB285</f>
        <v>6.0222899999999999</v>
      </c>
      <c r="AA286" s="5">
        <f>O286*W286</f>
        <v>0</v>
      </c>
      <c r="AB286" s="5">
        <f t="shared" ref="AB286:AB305" si="280">P286*W286</f>
        <v>5.942839701632785</v>
      </c>
      <c r="AC286" s="32"/>
      <c r="AD286" s="5">
        <f>$W286*J286</f>
        <v>16786.20825595787</v>
      </c>
      <c r="AE286" s="5">
        <f t="shared" ref="AE286:AE305" si="281">-$W286*K286</f>
        <v>0</v>
      </c>
      <c r="AF286" s="5">
        <f>-$W286*L286</f>
        <v>0</v>
      </c>
      <c r="AG286" s="5">
        <f t="shared" ref="AG286:AG291" si="282">-U286*M286</f>
        <v>-5860.7763337420647</v>
      </c>
      <c r="AH286" s="5">
        <f t="shared" ref="AH286:AH294" si="283">SUM(AD286:AG286)</f>
        <v>10925.431922215805</v>
      </c>
      <c r="AI286" s="42">
        <f>-M286*$W285*(N286-N285)/1000</f>
        <v>0</v>
      </c>
      <c r="AJ286" s="42">
        <f>$D$6*SUM(Y286:Z286,AD286:AE286)</f>
        <v>1647.3178165584673</v>
      </c>
      <c r="AK286" s="42">
        <f>SUM(AH286:AJ286)</f>
        <v>12572.749738774271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284">I286+1</f>
        <v>2</v>
      </c>
      <c r="J287" s="11">
        <f t="shared" si="276"/>
        <v>17010.624414116002</v>
      </c>
      <c r="K287" s="11">
        <f t="shared" ref="K287:K305" si="285">J287*$C$11</f>
        <v>170.10624414116003</v>
      </c>
      <c r="L287" s="24">
        <f>$C$295</f>
        <v>1865.4772894082221</v>
      </c>
      <c r="M287" s="11">
        <f t="shared" si="275"/>
        <v>602229</v>
      </c>
      <c r="N287" s="78">
        <f t="shared" si="277"/>
        <v>0</v>
      </c>
      <c r="O287" s="35">
        <f t="shared" si="278"/>
        <v>0</v>
      </c>
      <c r="P287" s="35">
        <f>$H$14*M287/1000</f>
        <v>6.0222899999999999</v>
      </c>
      <c r="Q287">
        <f t="shared" si="279"/>
        <v>66</v>
      </c>
      <c r="R287" s="45">
        <f>1000*VLOOKUP(Q287, '[1]Mortality (Interventions) H'!$B$8:$AV$128, 31)</f>
        <v>10.697435569556328</v>
      </c>
      <c r="S287" s="46">
        <f>VLOOKUP(I287, '[1]Lapse Rates'!$A$4:$F$24, 3)</f>
        <v>3.2267923000000001E-3</v>
      </c>
      <c r="T287" s="33">
        <f>W286</f>
        <v>0.98680729450637306</v>
      </c>
      <c r="U287" s="33">
        <f>T287*R287/1000</f>
        <v>1.0556307452550122E-2</v>
      </c>
      <c r="V287" s="39">
        <f t="shared" ref="V287:V305" si="286">MIN(S287*T287,T287-U287)</f>
        <v>3.1842221794969971E-3</v>
      </c>
      <c r="W287" s="32">
        <f>T287-SUM(U287:V287)</f>
        <v>0.97306676487432597</v>
      </c>
      <c r="X287" s="32"/>
      <c r="Y287" s="5">
        <f>AA286</f>
        <v>0</v>
      </c>
      <c r="Z287" s="5">
        <f t="shared" ref="Z287:Z305" si="287">AB286</f>
        <v>5.942839701632785</v>
      </c>
      <c r="AA287" s="5">
        <f>O287*W287</f>
        <v>0</v>
      </c>
      <c r="AB287" s="5">
        <f t="shared" si="280"/>
        <v>5.8600902474350045</v>
      </c>
      <c r="AC287" s="32"/>
      <c r="AD287" s="5">
        <f>$W287*J287</f>
        <v>16552.473267136083</v>
      </c>
      <c r="AE287" s="5">
        <f t="shared" si="281"/>
        <v>-165.52473267136085</v>
      </c>
      <c r="AF287" s="5">
        <f>-$W287*L287</f>
        <v>-1815.2339509509854</v>
      </c>
      <c r="AG287" s="5">
        <f t="shared" si="282"/>
        <v>-6357.3144808418074</v>
      </c>
      <c r="AH287" s="5">
        <f t="shared" si="283"/>
        <v>8214.4001026719288</v>
      </c>
      <c r="AI287" s="42">
        <f>-M287*($W286*N287-$W285*N286)/1000</f>
        <v>0</v>
      </c>
      <c r="AJ287" s="42">
        <f>$D$6*SUM(Y287:Z287,AD287:AE287)</f>
        <v>1608.1426438057197</v>
      </c>
      <c r="AK287" s="42">
        <f>SUM(AH287:AJ287)</f>
        <v>9822.5427464776476</v>
      </c>
      <c r="AL287" s="48" t="s">
        <v>59</v>
      </c>
      <c r="AM287" s="54">
        <f>AK312/AD312</f>
        <v>9.9999997999505999E-2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284"/>
        <v>3</v>
      </c>
      <c r="J288" s="11">
        <f t="shared" si="276"/>
        <v>17010.624414116002</v>
      </c>
      <c r="K288" s="11">
        <f t="shared" si="285"/>
        <v>170.10624414116003</v>
      </c>
      <c r="L288" s="24">
        <f t="shared" ref="L288:L305" si="288">$C$295</f>
        <v>1865.4772894082221</v>
      </c>
      <c r="M288" s="11">
        <f t="shared" si="275"/>
        <v>602229</v>
      </c>
      <c r="N288" s="78">
        <f t="shared" si="277"/>
        <v>0</v>
      </c>
      <c r="O288" s="35">
        <f t="shared" si="278"/>
        <v>0</v>
      </c>
      <c r="P288" s="35">
        <f>$H$14*M288/1000</f>
        <v>6.0222899999999999</v>
      </c>
      <c r="Q288">
        <f t="shared" si="279"/>
        <v>67</v>
      </c>
      <c r="R288" s="45">
        <f>1000*VLOOKUP(Q288, '[1]Mortality (Interventions) H'!$B$8:$AV$128, 31)</f>
        <v>11.72983708671334</v>
      </c>
      <c r="S288" s="46">
        <f>VLOOKUP(I288, '[1]Lapse Rates'!$A$4:$F$24, 3)</f>
        <v>2.9657235000000001E-3</v>
      </c>
      <c r="T288" s="33">
        <f>W287</f>
        <v>0.97306676487432597</v>
      </c>
      <c r="U288" s="33">
        <f t="shared" ref="U288:U305" si="289">T288*R288/1000</f>
        <v>1.1413914626471039E-2</v>
      </c>
      <c r="V288" s="39">
        <f t="shared" si="286"/>
        <v>2.8858469716567634E-3</v>
      </c>
      <c r="W288" s="32">
        <f t="shared" ref="W288:W305" si="290">T288-SUM(U288:V288)</f>
        <v>0.95876700327619813</v>
      </c>
      <c r="X288" s="32"/>
      <c r="Y288" s="5">
        <f>AA287</f>
        <v>0</v>
      </c>
      <c r="Z288" s="5">
        <f t="shared" si="287"/>
        <v>5.8600902474350045</v>
      </c>
      <c r="AA288" s="5">
        <f t="shared" ref="AA288:AA305" si="291">O288*W288</f>
        <v>0</v>
      </c>
      <c r="AB288" s="5">
        <f t="shared" si="280"/>
        <v>5.7739729361602148</v>
      </c>
      <c r="AC288" s="32"/>
      <c r="AD288" s="5">
        <f>$W288*J288</f>
        <v>16309.225393378932</v>
      </c>
      <c r="AE288" s="5">
        <f t="shared" si="281"/>
        <v>-163.09225393378935</v>
      </c>
      <c r="AF288" s="5">
        <f>-$W288*L288</f>
        <v>-1788.5580704457261</v>
      </c>
      <c r="AG288" s="5">
        <f t="shared" si="282"/>
        <v>-6873.7903915850275</v>
      </c>
      <c r="AH288" s="5">
        <f t="shared" si="283"/>
        <v>7483.7846774143891</v>
      </c>
      <c r="AI288" s="42">
        <f>-M288*($W287*N288-$W286*N287)/1000</f>
        <v>0</v>
      </c>
      <c r="AJ288" s="42">
        <f>$D$6*SUM(Y288:Z288,AD288:AE288)</f>
        <v>1584.5105358328419</v>
      </c>
      <c r="AK288" s="42">
        <f t="shared" ref="AK288:AK295" si="292">SUM(AH288:AJ288)</f>
        <v>9068.295213247231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284"/>
        <v>4</v>
      </c>
      <c r="J289" s="11">
        <f t="shared" si="276"/>
        <v>17010.624414116002</v>
      </c>
      <c r="K289" s="11">
        <f t="shared" si="285"/>
        <v>170.10624414116003</v>
      </c>
      <c r="L289" s="24">
        <f t="shared" si="288"/>
        <v>1865.4772894082221</v>
      </c>
      <c r="M289" s="11">
        <f t="shared" si="275"/>
        <v>602229</v>
      </c>
      <c r="N289" s="78">
        <f t="shared" si="277"/>
        <v>0</v>
      </c>
      <c r="O289" s="35">
        <f t="shared" si="278"/>
        <v>0</v>
      </c>
      <c r="P289" s="35">
        <f t="shared" ref="P289:P305" si="293">$H$14*M289/1000</f>
        <v>6.0222899999999999</v>
      </c>
      <c r="Q289">
        <f t="shared" si="279"/>
        <v>68</v>
      </c>
      <c r="R289" s="45">
        <f>1000*VLOOKUP(Q289, '[1]Mortality (Interventions) H'!$B$8:$AV$128, 31)</f>
        <v>12.829370531539048</v>
      </c>
      <c r="S289" s="46">
        <f>VLOOKUP(I289, '[1]Lapse Rates'!$A$4:$F$24, 3)</f>
        <v>2.7812204999999998E-3</v>
      </c>
      <c r="T289" s="33">
        <f>W288</f>
        <v>0.95876700327619813</v>
      </c>
      <c r="U289" s="33">
        <f t="shared" si="289"/>
        <v>1.2300377138443657E-2</v>
      </c>
      <c r="V289" s="39">
        <f t="shared" si="286"/>
        <v>2.6665424442353291E-3</v>
      </c>
      <c r="W289" s="32">
        <f t="shared" si="290"/>
        <v>0.94380008369351909</v>
      </c>
      <c r="X289" s="32"/>
      <c r="Y289" s="5">
        <f>AA288</f>
        <v>0</v>
      </c>
      <c r="Z289" s="5">
        <f t="shared" si="287"/>
        <v>5.7739729361602148</v>
      </c>
      <c r="AA289" s="5">
        <f t="shared" si="291"/>
        <v>0</v>
      </c>
      <c r="AB289" s="5">
        <f t="shared" si="280"/>
        <v>5.6838378060266432</v>
      </c>
      <c r="AC289" s="32"/>
      <c r="AD289" s="5">
        <f>$W289*J289</f>
        <v>16054.628745721702</v>
      </c>
      <c r="AE289" s="5">
        <f t="shared" si="281"/>
        <v>-160.54628745721703</v>
      </c>
      <c r="AF289" s="5">
        <f t="shared" ref="AF289:AF305" si="294">-$W289*L289</f>
        <v>-1760.6376218718392</v>
      </c>
      <c r="AG289" s="5">
        <f t="shared" si="282"/>
        <v>-7407.6438237077855</v>
      </c>
      <c r="AH289" s="5">
        <f t="shared" si="283"/>
        <v>6725.8010126848603</v>
      </c>
      <c r="AI289" s="42">
        <f t="shared" ref="AI289:AI305" si="295">-M289*($W288*N289-$W287*N288)/1000</f>
        <v>0</v>
      </c>
      <c r="AJ289" s="42">
        <f>$D$6*SUM(Y289:Z289,AD289:AE289)</f>
        <v>1559.7759159007835</v>
      </c>
      <c r="AK289" s="42">
        <f t="shared" si="292"/>
        <v>8285.5769285856441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284"/>
        <v>5</v>
      </c>
      <c r="J290" s="11">
        <f t="shared" si="276"/>
        <v>17010.624414116002</v>
      </c>
      <c r="K290" s="11">
        <f t="shared" si="285"/>
        <v>170.10624414116003</v>
      </c>
      <c r="L290" s="24">
        <f t="shared" si="288"/>
        <v>1865.4772894082221</v>
      </c>
      <c r="M290" s="11">
        <f t="shared" si="275"/>
        <v>602229</v>
      </c>
      <c r="N290" s="78">
        <f t="shared" si="277"/>
        <v>0</v>
      </c>
      <c r="O290" s="35">
        <f t="shared" si="278"/>
        <v>0</v>
      </c>
      <c r="P290" s="35">
        <f t="shared" si="293"/>
        <v>6.0222899999999999</v>
      </c>
      <c r="Q290">
        <f t="shared" si="279"/>
        <v>69</v>
      </c>
      <c r="R290" s="45">
        <f>1000*VLOOKUP(Q290, '[1]Mortality (Interventions) H'!$B$8:$AV$128, 31)</f>
        <v>14.067743169527755</v>
      </c>
      <c r="S290" s="46">
        <f>VLOOKUP(I290, '[1]Lapse Rates'!$A$4:$F$24, 3)</f>
        <v>2.4845683E-3</v>
      </c>
      <c r="T290" s="33">
        <f>W289</f>
        <v>0.94380008369351909</v>
      </c>
      <c r="U290" s="33">
        <f t="shared" si="289"/>
        <v>1.3277137180779228E-2</v>
      </c>
      <c r="V290" s="39">
        <f t="shared" si="286"/>
        <v>2.3449357694822646E-3</v>
      </c>
      <c r="W290" s="32">
        <f t="shared" si="290"/>
        <v>0.92817801074325756</v>
      </c>
      <c r="X290" s="32"/>
      <c r="Y290" s="5">
        <f t="shared" ref="Y290:Y305" si="296">AA289</f>
        <v>0</v>
      </c>
      <c r="Z290" s="5">
        <f t="shared" si="287"/>
        <v>5.6838378060266432</v>
      </c>
      <c r="AA290" s="5">
        <f t="shared" si="291"/>
        <v>0</v>
      </c>
      <c r="AB290" s="5">
        <f t="shared" si="280"/>
        <v>5.5897571523190122</v>
      </c>
      <c r="AC290" s="32"/>
      <c r="AD290" s="5">
        <f t="shared" ref="AD290:AD304" si="297">$W290*J290</f>
        <v>15788.887530194883</v>
      </c>
      <c r="AE290" s="5">
        <f t="shared" si="281"/>
        <v>-157.88887530194884</v>
      </c>
      <c r="AF290" s="5">
        <f t="shared" si="294"/>
        <v>-1731.4949995696477</v>
      </c>
      <c r="AG290" s="5">
        <f t="shared" si="282"/>
        <v>-7995.8770472434935</v>
      </c>
      <c r="AH290" s="5">
        <f t="shared" si="283"/>
        <v>5903.6266080797923</v>
      </c>
      <c r="AI290" s="42">
        <f t="shared" si="295"/>
        <v>0</v>
      </c>
      <c r="AJ290" s="42">
        <f t="shared" ref="AJ290:AJ305" si="298">$D$6*SUM(Y290:Z290,AD290:AE290)</f>
        <v>1533.9585525337682</v>
      </c>
      <c r="AK290" s="42">
        <f t="shared" si="292"/>
        <v>7437.5851606135602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284"/>
        <v>6</v>
      </c>
      <c r="J291" s="11">
        <f t="shared" si="276"/>
        <v>17010.624414116002</v>
      </c>
      <c r="K291" s="11">
        <f t="shared" si="285"/>
        <v>170.10624414116003</v>
      </c>
      <c r="L291" s="24">
        <f t="shared" si="288"/>
        <v>1865.4772894082221</v>
      </c>
      <c r="M291" s="11">
        <f t="shared" si="275"/>
        <v>602229</v>
      </c>
      <c r="N291" s="78">
        <f t="shared" si="277"/>
        <v>0</v>
      </c>
      <c r="O291" s="35">
        <f t="shared" si="278"/>
        <v>0</v>
      </c>
      <c r="P291" s="35">
        <f t="shared" si="293"/>
        <v>6.0222899999999999</v>
      </c>
      <c r="Q291">
        <f t="shared" si="279"/>
        <v>70</v>
      </c>
      <c r="R291" s="45">
        <f>1000*VLOOKUP(Q291, '[1]Mortality (Interventions) H'!$B$8:$AV$128, 31)</f>
        <v>15.629246976720783</v>
      </c>
      <c r="S291" s="46">
        <f>VLOOKUP(I291, '[1]Lapse Rates'!$A$4:$F$24, 3)</f>
        <v>2.4510465999999999E-3</v>
      </c>
      <c r="T291" s="33">
        <f t="shared" ref="T291:T305" si="299">W290</f>
        <v>0.92817801074325756</v>
      </c>
      <c r="U291" s="33">
        <f t="shared" si="289"/>
        <v>1.450672336826777E-2</v>
      </c>
      <c r="V291" s="39">
        <f t="shared" si="286"/>
        <v>2.275007557427025E-3</v>
      </c>
      <c r="W291" s="32">
        <f t="shared" si="290"/>
        <v>0.91139627981756277</v>
      </c>
      <c r="X291" s="32"/>
      <c r="Y291" s="5">
        <f t="shared" si="296"/>
        <v>0</v>
      </c>
      <c r="Z291" s="5">
        <f t="shared" si="287"/>
        <v>5.5897571523190122</v>
      </c>
      <c r="AA291" s="5">
        <f t="shared" si="291"/>
        <v>0</v>
      </c>
      <c r="AB291" s="5">
        <f t="shared" si="280"/>
        <v>5.4886927019825098</v>
      </c>
      <c r="AC291" s="32"/>
      <c r="AD291" s="5">
        <f t="shared" si="297"/>
        <v>15503.419808399132</v>
      </c>
      <c r="AE291" s="5">
        <f t="shared" si="281"/>
        <v>-155.03419808399133</v>
      </c>
      <c r="AF291" s="5">
        <f t="shared" si="294"/>
        <v>-1700.1890616508044</v>
      </c>
      <c r="AG291" s="5">
        <f t="shared" si="282"/>
        <v>-8736.3695073485305</v>
      </c>
      <c r="AH291" s="5">
        <f t="shared" si="283"/>
        <v>4911.8270413158061</v>
      </c>
      <c r="AI291" s="42">
        <f t="shared" si="295"/>
        <v>0</v>
      </c>
      <c r="AJ291" s="42">
        <f t="shared" si="298"/>
        <v>1506.2249835485579</v>
      </c>
      <c r="AK291" s="42">
        <f t="shared" si="292"/>
        <v>6418.0520248643643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284"/>
        <v>7</v>
      </c>
      <c r="J292" s="11">
        <f t="shared" si="276"/>
        <v>17010.624414116002</v>
      </c>
      <c r="K292" s="11">
        <f t="shared" si="285"/>
        <v>170.10624414116003</v>
      </c>
      <c r="L292" s="24">
        <f t="shared" si="288"/>
        <v>1865.4772894082221</v>
      </c>
      <c r="M292" s="11">
        <f t="shared" si="275"/>
        <v>602229</v>
      </c>
      <c r="N292" s="78">
        <f t="shared" si="277"/>
        <v>0</v>
      </c>
      <c r="O292" s="35">
        <f t="shared" si="278"/>
        <v>0</v>
      </c>
      <c r="P292" s="35">
        <f t="shared" si="293"/>
        <v>6.0222899999999999</v>
      </c>
      <c r="Q292">
        <f t="shared" si="279"/>
        <v>71</v>
      </c>
      <c r="R292" s="45">
        <f>1000*VLOOKUP(Q292, '[1]Mortality (Interventions) H'!$B$8:$AV$128, 31)</f>
        <v>17.247115444246127</v>
      </c>
      <c r="S292" s="46">
        <f>VLOOKUP(I292, '[1]Lapse Rates'!$A$4:$F$24, 3)</f>
        <v>2.2232648999999998E-3</v>
      </c>
      <c r="T292" s="33">
        <f t="shared" si="299"/>
        <v>0.91139627981756277</v>
      </c>
      <c r="U292" s="33">
        <f t="shared" si="289"/>
        <v>1.571895685346995E-2</v>
      </c>
      <c r="V292" s="39">
        <f t="shared" si="286"/>
        <v>2.0262753589089656E-3</v>
      </c>
      <c r="W292" s="32">
        <f t="shared" si="290"/>
        <v>0.89365104760518388</v>
      </c>
      <c r="X292" s="32"/>
      <c r="Y292" s="5">
        <f t="shared" si="296"/>
        <v>0</v>
      </c>
      <c r="Z292" s="5">
        <f t="shared" si="287"/>
        <v>5.4886927019825098</v>
      </c>
      <c r="AA292" s="5">
        <f t="shared" si="291"/>
        <v>0</v>
      </c>
      <c r="AB292" s="5">
        <f t="shared" si="280"/>
        <v>5.3818257674822227</v>
      </c>
      <c r="AC292" s="32"/>
      <c r="AD292" s="5">
        <f t="shared" si="297"/>
        <v>15201.562328093083</v>
      </c>
      <c r="AE292" s="5">
        <f t="shared" si="281"/>
        <v>-152.01562328093084</v>
      </c>
      <c r="AF292" s="5">
        <f t="shared" si="294"/>
        <v>-1667.0857339633365</v>
      </c>
      <c r="AG292" s="5">
        <f t="shared" ref="AG292:AG305" si="300">-U292*M292</f>
        <v>-9466.4116669083542</v>
      </c>
      <c r="AH292" s="5">
        <f t="shared" si="283"/>
        <v>3916.049303940461</v>
      </c>
      <c r="AI292" s="42">
        <f t="shared" si="295"/>
        <v>0</v>
      </c>
      <c r="AJ292" s="42">
        <f t="shared" si="298"/>
        <v>1476.8989724961368</v>
      </c>
      <c r="AK292" s="42">
        <f t="shared" si="292"/>
        <v>5392.9482764365976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284"/>
        <v>8</v>
      </c>
      <c r="J293" s="11">
        <f t="shared" si="276"/>
        <v>17010.624414116002</v>
      </c>
      <c r="K293" s="11">
        <f t="shared" si="285"/>
        <v>170.10624414116003</v>
      </c>
      <c r="L293" s="24">
        <f t="shared" si="288"/>
        <v>1865.4772894082221</v>
      </c>
      <c r="M293" s="11">
        <f t="shared" si="275"/>
        <v>602229</v>
      </c>
      <c r="N293" s="78">
        <f t="shared" si="277"/>
        <v>0</v>
      </c>
      <c r="O293" s="35">
        <f t="shared" si="278"/>
        <v>0</v>
      </c>
      <c r="P293" s="35">
        <f t="shared" si="293"/>
        <v>6.0222899999999999</v>
      </c>
      <c r="Q293">
        <f t="shared" si="279"/>
        <v>72</v>
      </c>
      <c r="R293" s="45">
        <f>1000*VLOOKUP(Q293, '[1]Mortality (Interventions) H'!$B$8:$AV$128, 31)</f>
        <v>19.113721833835648</v>
      </c>
      <c r="S293" s="46">
        <f>VLOOKUP(I293, '[1]Lapse Rates'!$A$4:$F$24, 3)</f>
        <v>2.1873403E-3</v>
      </c>
      <c r="T293" s="33">
        <f t="shared" si="299"/>
        <v>0.89365104760518388</v>
      </c>
      <c r="U293" s="33">
        <f t="shared" si="289"/>
        <v>1.7080997540441303E-2</v>
      </c>
      <c r="V293" s="39">
        <f t="shared" si="286"/>
        <v>1.954718950564037E-3</v>
      </c>
      <c r="W293" s="32">
        <f t="shared" si="290"/>
        <v>0.87461533111417855</v>
      </c>
      <c r="X293" s="32"/>
      <c r="Y293" s="5">
        <f t="shared" si="296"/>
        <v>0</v>
      </c>
      <c r="Z293" s="5">
        <f t="shared" si="287"/>
        <v>5.3818257674822227</v>
      </c>
      <c r="AA293" s="5">
        <f t="shared" si="291"/>
        <v>0</v>
      </c>
      <c r="AB293" s="5">
        <f t="shared" si="280"/>
        <v>5.2671871624156061</v>
      </c>
      <c r="AC293" s="32"/>
      <c r="AD293" s="5">
        <f t="shared" si="297"/>
        <v>14877.752904410996</v>
      </c>
      <c r="AE293" s="5">
        <f t="shared" si="281"/>
        <v>-148.77752904410997</v>
      </c>
      <c r="AF293" s="5">
        <f t="shared" si="294"/>
        <v>-1631.5750371617523</v>
      </c>
      <c r="AG293" s="5">
        <f t="shared" si="300"/>
        <v>-10286.672067782425</v>
      </c>
      <c r="AH293" s="5">
        <f t="shared" si="283"/>
        <v>2810.7282704227091</v>
      </c>
      <c r="AI293" s="42">
        <f t="shared" si="295"/>
        <v>0</v>
      </c>
      <c r="AJ293" s="42">
        <f t="shared" si="298"/>
        <v>1445.4404414312817</v>
      </c>
      <c r="AK293" s="42">
        <f t="shared" si="292"/>
        <v>4256.1687118539903</v>
      </c>
    </row>
    <row r="294" spans="1:37" ht="15" x14ac:dyDescent="0.2">
      <c r="A294" s="12"/>
      <c r="B294" s="13">
        <v>1</v>
      </c>
      <c r="C294" s="10">
        <f>$H$284*0.14+$B$297</f>
        <v>2375.7960218317025</v>
      </c>
      <c r="D294" s="1"/>
      <c r="E294" s="81" t="s">
        <v>51</v>
      </c>
      <c r="F294" s="13"/>
      <c r="G294" s="8"/>
      <c r="I294" s="2">
        <f t="shared" si="284"/>
        <v>9</v>
      </c>
      <c r="J294" s="11">
        <f t="shared" si="276"/>
        <v>17010.624414116002</v>
      </c>
      <c r="K294" s="11">
        <f t="shared" si="285"/>
        <v>170.10624414116003</v>
      </c>
      <c r="L294" s="24">
        <f t="shared" si="288"/>
        <v>1865.4772894082221</v>
      </c>
      <c r="M294" s="11">
        <f t="shared" si="275"/>
        <v>602229</v>
      </c>
      <c r="N294" s="78">
        <f t="shared" si="277"/>
        <v>0</v>
      </c>
      <c r="O294" s="35">
        <f t="shared" si="278"/>
        <v>0</v>
      </c>
      <c r="P294" s="35">
        <f t="shared" si="293"/>
        <v>6.0222899999999999</v>
      </c>
      <c r="Q294">
        <f t="shared" si="279"/>
        <v>73</v>
      </c>
      <c r="R294" s="45">
        <f>1000*VLOOKUP(Q294, '[1]Mortality (Interventions) H'!$B$8:$AV$128, 31)</f>
        <v>21.268238645976226</v>
      </c>
      <c r="S294" s="46">
        <f>VLOOKUP(I294, '[1]Lapse Rates'!$A$4:$F$24, 3)</f>
        <v>1.9768835000000002E-3</v>
      </c>
      <c r="T294" s="33">
        <f t="shared" si="299"/>
        <v>0.87461533111417855</v>
      </c>
      <c r="U294" s="33">
        <f t="shared" si="289"/>
        <v>1.8601527585565866E-2</v>
      </c>
      <c r="V294" s="39">
        <f t="shared" si="286"/>
        <v>1.7290126169266563E-3</v>
      </c>
      <c r="W294" s="32">
        <f t="shared" si="290"/>
        <v>0.85428479091168608</v>
      </c>
      <c r="X294" s="32"/>
      <c r="Y294" s="5">
        <f t="shared" si="296"/>
        <v>0</v>
      </c>
      <c r="Z294" s="5">
        <f t="shared" si="287"/>
        <v>5.2671871624156061</v>
      </c>
      <c r="AA294" s="5">
        <f t="shared" si="291"/>
        <v>0</v>
      </c>
      <c r="AB294" s="5">
        <f t="shared" si="280"/>
        <v>5.1447507534595376</v>
      </c>
      <c r="AC294" s="32"/>
      <c r="AD294" s="5">
        <f t="shared" si="297"/>
        <v>14531.917720890311</v>
      </c>
      <c r="AE294" s="5">
        <f t="shared" si="281"/>
        <v>-145.31917720890311</v>
      </c>
      <c r="AF294" s="5">
        <f t="shared" si="294"/>
        <v>-1593.6488761326018</v>
      </c>
      <c r="AG294" s="5">
        <f t="shared" si="300"/>
        <v>-11202.379356327747</v>
      </c>
      <c r="AH294" s="5">
        <f t="shared" si="283"/>
        <v>1590.5703112210595</v>
      </c>
      <c r="AI294" s="42">
        <f t="shared" si="295"/>
        <v>0</v>
      </c>
      <c r="AJ294" s="42">
        <f t="shared" si="298"/>
        <v>1411.8420281957792</v>
      </c>
      <c r="AK294" s="42">
        <f t="shared" si="292"/>
        <v>3002.4123394168387</v>
      </c>
    </row>
    <row r="295" spans="1:37" ht="15" x14ac:dyDescent="0.2">
      <c r="A295" s="12"/>
      <c r="B295" s="70" t="s">
        <v>49</v>
      </c>
      <c r="C295" s="10">
        <f>$H$284*0.11+$B$297</f>
        <v>1865.4772894082221</v>
      </c>
      <c r="D295" s="1"/>
      <c r="E295" s="1"/>
      <c r="F295" s="1"/>
      <c r="I295" s="2">
        <f t="shared" si="284"/>
        <v>10</v>
      </c>
      <c r="J295" s="11">
        <f t="shared" si="276"/>
        <v>17010.624414116002</v>
      </c>
      <c r="K295" s="11">
        <f t="shared" si="285"/>
        <v>170.10624414116003</v>
      </c>
      <c r="L295" s="24">
        <f t="shared" si="288"/>
        <v>1865.4772894082221</v>
      </c>
      <c r="M295" s="11">
        <f t="shared" si="275"/>
        <v>602229</v>
      </c>
      <c r="N295" s="78">
        <f t="shared" si="277"/>
        <v>0</v>
      </c>
      <c r="O295" s="35">
        <f t="shared" si="278"/>
        <v>0</v>
      </c>
      <c r="P295" s="35">
        <f t="shared" si="293"/>
        <v>6.0222899999999999</v>
      </c>
      <c r="Q295">
        <f t="shared" si="279"/>
        <v>74</v>
      </c>
      <c r="R295" s="45">
        <f>1000*VLOOKUP(Q295, '[1]Mortality (Interventions) H'!$B$8:$AV$128, 31)</f>
        <v>23.83515699125574</v>
      </c>
      <c r="S295" s="46">
        <f>VLOOKUP(I295, '[1]Lapse Rates'!$A$4:$F$24, 3)</f>
        <v>1.6914747999999999E-3</v>
      </c>
      <c r="T295" s="33">
        <f t="shared" si="299"/>
        <v>0.85428479091168608</v>
      </c>
      <c r="U295" s="33">
        <f t="shared" si="289"/>
        <v>2.036201210662212E-2</v>
      </c>
      <c r="V295" s="39">
        <f t="shared" si="286"/>
        <v>1.4450011958503861E-3</v>
      </c>
      <c r="W295" s="32">
        <f t="shared" si="290"/>
        <v>0.8324777776092136</v>
      </c>
      <c r="X295" s="32"/>
      <c r="Y295" s="5">
        <f t="shared" si="296"/>
        <v>0</v>
      </c>
      <c r="Z295" s="5">
        <f t="shared" si="287"/>
        <v>5.1447507534595376</v>
      </c>
      <c r="AA295" s="5">
        <f t="shared" si="291"/>
        <v>0</v>
      </c>
      <c r="AB295" s="5">
        <f t="shared" si="280"/>
        <v>5.0134225953181906</v>
      </c>
      <c r="AC295" s="32"/>
      <c r="AD295" s="5">
        <f t="shared" si="297"/>
        <v>14160.966808008321</v>
      </c>
      <c r="AE295" s="5">
        <f t="shared" si="281"/>
        <v>-141.60966808008322</v>
      </c>
      <c r="AF295" s="5">
        <f t="shared" si="294"/>
        <v>-1552.9683880670166</v>
      </c>
      <c r="AG295" s="5">
        <f t="shared" si="300"/>
        <v>-12262.594188958932</v>
      </c>
      <c r="AH295" s="5">
        <f>SUM(AD295:AG295)</f>
        <v>203.79456290228882</v>
      </c>
      <c r="AI295" s="42">
        <f t="shared" si="295"/>
        <v>0</v>
      </c>
      <c r="AJ295" s="42">
        <f t="shared" si="298"/>
        <v>1375.8036354758744</v>
      </c>
      <c r="AK295" s="42">
        <f t="shared" si="292"/>
        <v>1579.5981983781633</v>
      </c>
    </row>
    <row r="296" spans="1:37" ht="15" x14ac:dyDescent="0.2">
      <c r="D296" s="1"/>
      <c r="E296" s="1"/>
      <c r="F296" s="1"/>
      <c r="I296" s="2">
        <f t="shared" si="284"/>
        <v>11</v>
      </c>
      <c r="J296" s="11">
        <f t="shared" si="276"/>
        <v>17010.624414116002</v>
      </c>
      <c r="K296" s="11">
        <f t="shared" si="285"/>
        <v>170.10624414116003</v>
      </c>
      <c r="L296" s="24">
        <f t="shared" si="288"/>
        <v>1865.4772894082221</v>
      </c>
      <c r="M296" s="11">
        <f t="shared" si="275"/>
        <v>602229</v>
      </c>
      <c r="N296" s="78">
        <f t="shared" si="277"/>
        <v>0</v>
      </c>
      <c r="O296" s="35">
        <f t="shared" si="278"/>
        <v>0</v>
      </c>
      <c r="P296" s="35">
        <f t="shared" si="293"/>
        <v>6.0222899999999999</v>
      </c>
      <c r="Q296">
        <f t="shared" si="279"/>
        <v>75</v>
      </c>
      <c r="R296" s="45">
        <f>1000*VLOOKUP(Q296, '[1]Mortality (Interventions) H'!$B$8:$AV$128, 31)</f>
        <v>26.797467674965716</v>
      </c>
      <c r="S296" s="46">
        <f>VLOOKUP(I296, '[1]Lapse Rates'!$A$4:$F$24, 3)</f>
        <v>1.5867464999999999E-3</v>
      </c>
      <c r="T296" s="33">
        <f t="shared" si="299"/>
        <v>0.8324777776092136</v>
      </c>
      <c r="U296" s="33">
        <f t="shared" si="289"/>
        <v>2.2308296335610201E-2</v>
      </c>
      <c r="V296" s="39">
        <f t="shared" si="286"/>
        <v>1.3209311999491981E-3</v>
      </c>
      <c r="W296" s="32">
        <f t="shared" si="290"/>
        <v>0.80884855007365419</v>
      </c>
      <c r="X296" s="31"/>
      <c r="Y296" s="5">
        <f t="shared" si="296"/>
        <v>0</v>
      </c>
      <c r="Z296" s="5">
        <f t="shared" si="287"/>
        <v>5.0134225953181906</v>
      </c>
      <c r="AA296" s="5">
        <f t="shared" si="291"/>
        <v>0</v>
      </c>
      <c r="AB296" s="5">
        <f t="shared" si="280"/>
        <v>4.871120534623067</v>
      </c>
      <c r="AC296" s="32"/>
      <c r="AD296" s="5">
        <f t="shared" si="297"/>
        <v>13759.018893205232</v>
      </c>
      <c r="AE296" s="5">
        <f t="shared" si="281"/>
        <v>-137.59018893205231</v>
      </c>
      <c r="AF296" s="5">
        <f t="shared" si="294"/>
        <v>-1508.888600733171</v>
      </c>
      <c r="AG296" s="5">
        <f t="shared" si="300"/>
        <v>-13434.702993898196</v>
      </c>
      <c r="AH296" s="5">
        <f t="shared" ref="AH296:AH305" si="301">SUM(AD296:AG296)</f>
        <v>-1322.1628903581877</v>
      </c>
      <c r="AI296" s="42">
        <f t="shared" si="295"/>
        <v>0</v>
      </c>
      <c r="AJ296" s="42">
        <f t="shared" si="298"/>
        <v>1336.7539726457999</v>
      </c>
      <c r="AK296" s="42">
        <f t="shared" ref="AK296:AK305" si="302">SUM(AH296:AJ296)</f>
        <v>14.591082287612153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284"/>
        <v>12</v>
      </c>
      <c r="J297" s="11">
        <f t="shared" si="276"/>
        <v>17010.624414116002</v>
      </c>
      <c r="K297" s="11">
        <f t="shared" si="285"/>
        <v>170.10624414116003</v>
      </c>
      <c r="L297" s="24">
        <f t="shared" si="288"/>
        <v>1865.4772894082221</v>
      </c>
      <c r="M297" s="11">
        <f t="shared" si="275"/>
        <v>602229</v>
      </c>
      <c r="N297" s="78">
        <f t="shared" si="277"/>
        <v>0</v>
      </c>
      <c r="O297" s="35">
        <f t="shared" si="278"/>
        <v>0</v>
      </c>
      <c r="P297" s="35">
        <f t="shared" si="293"/>
        <v>6.0222899999999999</v>
      </c>
      <c r="Q297">
        <f t="shared" si="279"/>
        <v>76</v>
      </c>
      <c r="R297" s="45">
        <f>1000*VLOOKUP(Q297, '[1]Mortality (Interventions) H'!$B$8:$AV$128, 31)</f>
        <v>30.202465423495553</v>
      </c>
      <c r="S297" s="46">
        <f>VLOOKUP(I297, '[1]Lapse Rates'!$A$4:$F$24, 3)</f>
        <v>1.4412507000000001E-3</v>
      </c>
      <c r="T297" s="33">
        <f t="shared" si="299"/>
        <v>0.80884855007365419</v>
      </c>
      <c r="U297" s="33">
        <f t="shared" si="289"/>
        <v>2.4429220366444054E-2</v>
      </c>
      <c r="V297" s="39">
        <f t="shared" si="286"/>
        <v>1.1657535389876393E-3</v>
      </c>
      <c r="W297" s="32">
        <f t="shared" si="290"/>
        <v>0.78325357616822255</v>
      </c>
      <c r="X297" s="31"/>
      <c r="Y297" s="5">
        <f t="shared" si="296"/>
        <v>0</v>
      </c>
      <c r="Z297" s="5">
        <f t="shared" si="287"/>
        <v>4.871120534623067</v>
      </c>
      <c r="AA297" s="5">
        <f t="shared" si="291"/>
        <v>0</v>
      </c>
      <c r="AB297" s="5">
        <f t="shared" si="280"/>
        <v>4.7169801792221246</v>
      </c>
      <c r="AC297" s="32"/>
      <c r="AD297" s="5">
        <f t="shared" si="297"/>
        <v>13323.632405210834</v>
      </c>
      <c r="AE297" s="5">
        <f t="shared" si="281"/>
        <v>-133.23632405210836</v>
      </c>
      <c r="AF297" s="5">
        <f t="shared" si="294"/>
        <v>-1461.1417581895921</v>
      </c>
      <c r="AG297" s="5">
        <f t="shared" si="300"/>
        <v>-14711.984952063236</v>
      </c>
      <c r="AH297" s="5">
        <f t="shared" si="301"/>
        <v>-2982.7306290941033</v>
      </c>
      <c r="AI297" s="42">
        <f t="shared" si="295"/>
        <v>0</v>
      </c>
      <c r="AJ297" s="42">
        <f t="shared" si="298"/>
        <v>1294.4557124861176</v>
      </c>
      <c r="AK297" s="42">
        <f t="shared" si="302"/>
        <v>-1688.2749166079857</v>
      </c>
    </row>
    <row r="298" spans="1:37" ht="15" x14ac:dyDescent="0.2">
      <c r="A298" s="48"/>
      <c r="D298" s="1"/>
      <c r="E298" s="1"/>
      <c r="F298" s="1"/>
      <c r="I298" s="2">
        <f t="shared" si="284"/>
        <v>13</v>
      </c>
      <c r="J298" s="11">
        <f t="shared" si="276"/>
        <v>17010.624414116002</v>
      </c>
      <c r="K298" s="11">
        <f t="shared" si="285"/>
        <v>170.10624414116003</v>
      </c>
      <c r="L298" s="24">
        <f t="shared" si="288"/>
        <v>1865.4772894082221</v>
      </c>
      <c r="M298" s="11">
        <f t="shared" si="275"/>
        <v>602229</v>
      </c>
      <c r="N298" s="78">
        <f t="shared" si="277"/>
        <v>0</v>
      </c>
      <c r="O298" s="35">
        <f t="shared" si="278"/>
        <v>0</v>
      </c>
      <c r="P298" s="35">
        <f t="shared" si="293"/>
        <v>6.0222899999999999</v>
      </c>
      <c r="Q298">
        <f t="shared" si="279"/>
        <v>77</v>
      </c>
      <c r="R298" s="45">
        <f>1000*VLOOKUP(Q298, '[1]Mortality (Interventions) H'!$B$8:$AV$128, 31)</f>
        <v>34.138773431412673</v>
      </c>
      <c r="S298" s="46">
        <f>VLOOKUP(I298, '[1]Lapse Rates'!$A$4:$F$24, 3)</f>
        <v>1.3481251E-3</v>
      </c>
      <c r="T298" s="33">
        <f t="shared" si="299"/>
        <v>0.78325357616822255</v>
      </c>
      <c r="U298" s="33">
        <f t="shared" si="289"/>
        <v>2.6739316376150679E-2</v>
      </c>
      <c r="V298" s="39">
        <f t="shared" si="286"/>
        <v>1.0559238056971425E-3</v>
      </c>
      <c r="W298" s="32">
        <f t="shared" si="290"/>
        <v>0.75545833598637468</v>
      </c>
      <c r="X298" s="31"/>
      <c r="Y298" s="5">
        <f t="shared" si="296"/>
        <v>0</v>
      </c>
      <c r="Z298" s="5">
        <f t="shared" si="287"/>
        <v>4.7169801792221246</v>
      </c>
      <c r="AA298" s="5">
        <f t="shared" si="291"/>
        <v>0</v>
      </c>
      <c r="AB298" s="5">
        <f t="shared" si="280"/>
        <v>4.5495891822273844</v>
      </c>
      <c r="AC298" s="32"/>
      <c r="AD298" s="5">
        <f t="shared" si="297"/>
        <v>12850.818013977276</v>
      </c>
      <c r="AE298" s="5">
        <f t="shared" si="281"/>
        <v>-128.50818013977275</v>
      </c>
      <c r="AF298" s="5">
        <f t="shared" si="294"/>
        <v>-1409.2903688767083</v>
      </c>
      <c r="AG298" s="5">
        <f t="shared" si="300"/>
        <v>-16103.191761892847</v>
      </c>
      <c r="AH298" s="5">
        <f t="shared" si="301"/>
        <v>-4790.1722969320526</v>
      </c>
      <c r="AI298" s="42">
        <f t="shared" si="295"/>
        <v>0</v>
      </c>
      <c r="AJ298" s="42">
        <f t="shared" si="298"/>
        <v>1248.5213304550409</v>
      </c>
      <c r="AK298" s="42">
        <f t="shared" si="302"/>
        <v>-3541.6509664770119</v>
      </c>
    </row>
    <row r="299" spans="1:37" ht="15" x14ac:dyDescent="0.2">
      <c r="A299" s="48"/>
      <c r="D299" s="1"/>
      <c r="E299" s="1"/>
      <c r="F299" s="37"/>
      <c r="I299" s="2">
        <f t="shared" si="284"/>
        <v>14</v>
      </c>
      <c r="J299" s="11">
        <f t="shared" si="276"/>
        <v>17010.624414116002</v>
      </c>
      <c r="K299" s="11">
        <f t="shared" si="285"/>
        <v>170.10624414116003</v>
      </c>
      <c r="L299" s="24">
        <f t="shared" si="288"/>
        <v>1865.4772894082221</v>
      </c>
      <c r="M299" s="11">
        <f t="shared" si="275"/>
        <v>602229</v>
      </c>
      <c r="N299" s="78">
        <f t="shared" si="277"/>
        <v>0</v>
      </c>
      <c r="O299" s="35">
        <f t="shared" si="278"/>
        <v>0</v>
      </c>
      <c r="P299" s="35">
        <f t="shared" si="293"/>
        <v>6.0222899999999999</v>
      </c>
      <c r="Q299">
        <f t="shared" si="279"/>
        <v>78</v>
      </c>
      <c r="R299" s="45">
        <f>1000*VLOOKUP(Q299, '[1]Mortality (Interventions) H'!$B$8:$AV$128, 31)</f>
        <v>38.544794183577906</v>
      </c>
      <c r="S299" s="46">
        <f>VLOOKUP(I299, '[1]Lapse Rates'!$A$4:$F$24, 3)</f>
        <v>1.1365788999999999E-3</v>
      </c>
      <c r="T299" s="33">
        <f t="shared" si="299"/>
        <v>0.75545833598637468</v>
      </c>
      <c r="U299" s="33">
        <f t="shared" si="289"/>
        <v>2.911898607486306E-2</v>
      </c>
      <c r="V299" s="39">
        <f t="shared" si="286"/>
        <v>8.5863800451122408E-4</v>
      </c>
      <c r="W299" s="32">
        <f t="shared" si="290"/>
        <v>0.72548071190700036</v>
      </c>
      <c r="X299" s="31"/>
      <c r="Y299" s="5">
        <f t="shared" si="296"/>
        <v>0</v>
      </c>
      <c r="Z299" s="5">
        <f t="shared" si="287"/>
        <v>4.5495891822273844</v>
      </c>
      <c r="AA299" s="5">
        <f t="shared" si="291"/>
        <v>0</v>
      </c>
      <c r="AB299" s="5">
        <f t="shared" si="280"/>
        <v>4.3690552365104089</v>
      </c>
      <c r="AC299" s="32"/>
      <c r="AD299" s="5">
        <f t="shared" si="297"/>
        <v>12340.879909935478</v>
      </c>
      <c r="AE299" s="5">
        <f t="shared" si="281"/>
        <v>-123.40879909935479</v>
      </c>
      <c r="AF299" s="5">
        <f t="shared" si="294"/>
        <v>-1353.3677919662182</v>
      </c>
      <c r="AG299" s="5">
        <f t="shared" si="300"/>
        <v>-17536.297864878707</v>
      </c>
      <c r="AH299" s="5">
        <f t="shared" si="301"/>
        <v>-6672.1945460088009</v>
      </c>
      <c r="AI299" s="42">
        <f t="shared" si="295"/>
        <v>0</v>
      </c>
      <c r="AJ299" s="42">
        <f t="shared" si="298"/>
        <v>1198.9802306718002</v>
      </c>
      <c r="AK299" s="42">
        <f t="shared" si="302"/>
        <v>-5473.2143153370007</v>
      </c>
    </row>
    <row r="300" spans="1:37" ht="15" x14ac:dyDescent="0.2">
      <c r="A300" s="48"/>
      <c r="D300" s="1"/>
      <c r="E300" s="1"/>
      <c r="F300" s="1"/>
      <c r="I300" s="2">
        <f t="shared" si="284"/>
        <v>15</v>
      </c>
      <c r="J300" s="11">
        <f t="shared" si="276"/>
        <v>17010.624414116002</v>
      </c>
      <c r="K300" s="11">
        <f t="shared" si="285"/>
        <v>170.10624414116003</v>
      </c>
      <c r="L300" s="24">
        <f t="shared" si="288"/>
        <v>1865.4772894082221</v>
      </c>
      <c r="M300" s="11">
        <f t="shared" si="275"/>
        <v>602229</v>
      </c>
      <c r="N300" s="78">
        <f t="shared" si="277"/>
        <v>0</v>
      </c>
      <c r="O300" s="35">
        <f t="shared" si="278"/>
        <v>0</v>
      </c>
      <c r="P300" s="35">
        <f t="shared" si="293"/>
        <v>6.0222899999999999</v>
      </c>
      <c r="Q300">
        <f t="shared" si="279"/>
        <v>79</v>
      </c>
      <c r="R300" s="45">
        <f>1000*VLOOKUP(Q300, '[1]Mortality (Interventions) H'!$B$8:$AV$128, 31)</f>
        <v>43.453099102450778</v>
      </c>
      <c r="S300" s="46">
        <f>VLOOKUP(I300, '[1]Lapse Rates'!$A$4:$F$24, 3)</f>
        <v>1.0075606E-3</v>
      </c>
      <c r="T300" s="33">
        <f t="shared" si="299"/>
        <v>0.72548071190700036</v>
      </c>
      <c r="U300" s="33">
        <f t="shared" si="289"/>
        <v>3.152438527141143E-2</v>
      </c>
      <c r="V300" s="39">
        <f t="shared" si="286"/>
        <v>7.3096578137744439E-4</v>
      </c>
      <c r="W300" s="32">
        <f t="shared" si="290"/>
        <v>0.69322536085421149</v>
      </c>
      <c r="X300" s="31"/>
      <c r="Y300" s="5">
        <f t="shared" si="296"/>
        <v>0</v>
      </c>
      <c r="Z300" s="5">
        <f t="shared" si="287"/>
        <v>4.3690552365104089</v>
      </c>
      <c r="AA300" s="5">
        <f t="shared" si="291"/>
        <v>0</v>
      </c>
      <c r="AB300" s="5">
        <f t="shared" si="280"/>
        <v>4.1748041584187092</v>
      </c>
      <c r="AC300" s="32"/>
      <c r="AD300" s="5">
        <f t="shared" si="297"/>
        <v>11792.196247831025</v>
      </c>
      <c r="AE300" s="5">
        <f t="shared" si="281"/>
        <v>-117.92196247831026</v>
      </c>
      <c r="AF300" s="5">
        <f t="shared" si="294"/>
        <v>-1293.196167115351</v>
      </c>
      <c r="AG300" s="5">
        <f t="shared" si="300"/>
        <v>-18984.899017616834</v>
      </c>
      <c r="AH300" s="5">
        <f t="shared" si="301"/>
        <v>-8603.8208993794706</v>
      </c>
      <c r="AI300" s="42">
        <f t="shared" si="295"/>
        <v>0</v>
      </c>
      <c r="AJ300" s="42">
        <f t="shared" si="298"/>
        <v>1145.6749117118029</v>
      </c>
      <c r="AK300" s="42">
        <f t="shared" si="302"/>
        <v>-7458.1459876676672</v>
      </c>
    </row>
    <row r="301" spans="1:37" ht="15" x14ac:dyDescent="0.2">
      <c r="I301" s="2">
        <f t="shared" si="284"/>
        <v>16</v>
      </c>
      <c r="J301" s="11">
        <f t="shared" si="276"/>
        <v>17010.624414116002</v>
      </c>
      <c r="K301" s="11">
        <f t="shared" si="285"/>
        <v>170.10624414116003</v>
      </c>
      <c r="L301" s="24">
        <f t="shared" si="288"/>
        <v>1865.4772894082221</v>
      </c>
      <c r="M301" s="11">
        <f t="shared" si="275"/>
        <v>602229</v>
      </c>
      <c r="N301" s="78">
        <f t="shared" si="277"/>
        <v>0</v>
      </c>
      <c r="O301" s="35">
        <f t="shared" si="278"/>
        <v>0</v>
      </c>
      <c r="P301" s="35">
        <f t="shared" si="293"/>
        <v>6.0222899999999999</v>
      </c>
      <c r="Q301">
        <f t="shared" si="279"/>
        <v>80</v>
      </c>
      <c r="R301" s="45">
        <f>1000*VLOOKUP(Q301, '[1]Mortality (Interventions) H'!$B$8:$AV$128, 31)</f>
        <v>48.816892119613833</v>
      </c>
      <c r="S301" s="46">
        <f>VLOOKUP(I301, '[1]Lapse Rates'!$A$4:$F$24, 3)</f>
        <v>8.9731130000000002E-4</v>
      </c>
      <c r="T301" s="33">
        <f t="shared" si="299"/>
        <v>0.69322536085421149</v>
      </c>
      <c r="U301" s="33">
        <f t="shared" si="289"/>
        <v>3.3841107655400417E-2</v>
      </c>
      <c r="V301" s="39">
        <f t="shared" si="286"/>
        <v>6.2203894974106162E-4</v>
      </c>
      <c r="W301" s="32">
        <f t="shared" si="290"/>
        <v>0.65876221424907</v>
      </c>
      <c r="X301" s="31"/>
      <c r="Y301" s="5">
        <f t="shared" si="296"/>
        <v>0</v>
      </c>
      <c r="Z301" s="5">
        <f t="shared" si="287"/>
        <v>4.1748041584187092</v>
      </c>
      <c r="AA301" s="5">
        <f t="shared" si="291"/>
        <v>0</v>
      </c>
      <c r="AB301" s="5">
        <f t="shared" si="280"/>
        <v>3.9672570952500319</v>
      </c>
      <c r="AC301" s="32"/>
      <c r="AD301" s="5">
        <f t="shared" si="297"/>
        <v>11205.956604802346</v>
      </c>
      <c r="AE301" s="5">
        <f t="shared" si="281"/>
        <v>-112.05956604802347</v>
      </c>
      <c r="AF301" s="5">
        <f t="shared" si="294"/>
        <v>-1228.9059498019135</v>
      </c>
      <c r="AG301" s="5">
        <f t="shared" si="300"/>
        <v>-20380.096422204137</v>
      </c>
      <c r="AH301" s="5">
        <f t="shared" si="301"/>
        <v>-10515.105333251728</v>
      </c>
      <c r="AI301" s="42">
        <f t="shared" si="295"/>
        <v>0</v>
      </c>
      <c r="AJ301" s="42">
        <f t="shared" si="298"/>
        <v>1088.72084778974</v>
      </c>
      <c r="AK301" s="42">
        <f t="shared" si="302"/>
        <v>-9426.3844854619874</v>
      </c>
    </row>
    <row r="302" spans="1:37" ht="15" x14ac:dyDescent="0.2">
      <c r="I302" s="2">
        <f t="shared" si="284"/>
        <v>17</v>
      </c>
      <c r="J302" s="11">
        <f t="shared" si="276"/>
        <v>17010.624414116002</v>
      </c>
      <c r="K302" s="11">
        <f t="shared" si="285"/>
        <v>170.10624414116003</v>
      </c>
      <c r="L302" s="24">
        <f t="shared" si="288"/>
        <v>1865.4772894082221</v>
      </c>
      <c r="M302" s="11">
        <f t="shared" si="275"/>
        <v>602229</v>
      </c>
      <c r="N302" s="78">
        <f t="shared" si="277"/>
        <v>0</v>
      </c>
      <c r="O302" s="35">
        <f t="shared" si="278"/>
        <v>0</v>
      </c>
      <c r="P302" s="35">
        <f t="shared" si="293"/>
        <v>6.0222899999999999</v>
      </c>
      <c r="Q302">
        <f t="shared" si="279"/>
        <v>81</v>
      </c>
      <c r="R302" s="45">
        <f>1000*VLOOKUP(Q302, '[1]Mortality (Interventions) H'!$B$8:$AV$128, 31)</f>
        <v>54.719611252610356</v>
      </c>
      <c r="S302" s="46">
        <f>VLOOKUP(I302, '[1]Lapse Rates'!$A$4:$F$24, 3)</f>
        <v>7.4594940000000001E-4</v>
      </c>
      <c r="T302" s="33">
        <f t="shared" si="299"/>
        <v>0.65876221424907</v>
      </c>
      <c r="U302" s="33">
        <f t="shared" si="289"/>
        <v>3.6047212271617925E-2</v>
      </c>
      <c r="V302" s="39">
        <f t="shared" si="286"/>
        <v>4.9140327846176521E-4</v>
      </c>
      <c r="W302" s="32">
        <f t="shared" si="290"/>
        <v>0.62222359869899035</v>
      </c>
      <c r="X302" s="31"/>
      <c r="Y302" s="5">
        <f t="shared" si="296"/>
        <v>0</v>
      </c>
      <c r="Z302" s="5">
        <f t="shared" si="287"/>
        <v>3.9672570952500319</v>
      </c>
      <c r="AA302" s="5">
        <f t="shared" si="291"/>
        <v>0</v>
      </c>
      <c r="AB302" s="5">
        <f t="shared" si="280"/>
        <v>3.7472109562089426</v>
      </c>
      <c r="AC302" s="32"/>
      <c r="AD302" s="5">
        <f t="shared" si="297"/>
        <v>10584.411939068163</v>
      </c>
      <c r="AE302" s="5">
        <f t="shared" si="281"/>
        <v>-105.84411939068164</v>
      </c>
      <c r="AF302" s="5">
        <f t="shared" si="294"/>
        <v>-1160.7439923068218</v>
      </c>
      <c r="AG302" s="5">
        <f t="shared" si="300"/>
        <v>-21708.676599124192</v>
      </c>
      <c r="AH302" s="5">
        <f t="shared" si="301"/>
        <v>-12390.852771753533</v>
      </c>
      <c r="AI302" s="42">
        <f t="shared" si="295"/>
        <v>0</v>
      </c>
      <c r="AJ302" s="42">
        <f t="shared" si="298"/>
        <v>1028.3366910314048</v>
      </c>
      <c r="AK302" s="42">
        <f t="shared" si="302"/>
        <v>-11362.516080722127</v>
      </c>
    </row>
    <row r="303" spans="1:37" ht="15" x14ac:dyDescent="0.2">
      <c r="I303" s="2">
        <f t="shared" si="284"/>
        <v>18</v>
      </c>
      <c r="J303" s="11">
        <f t="shared" si="276"/>
        <v>17010.624414116002</v>
      </c>
      <c r="K303" s="11">
        <f t="shared" si="285"/>
        <v>170.10624414116003</v>
      </c>
      <c r="L303" s="24">
        <f t="shared" si="288"/>
        <v>1865.4772894082221</v>
      </c>
      <c r="M303" s="11">
        <f t="shared" si="275"/>
        <v>602229</v>
      </c>
      <c r="N303" s="78">
        <f t="shared" si="277"/>
        <v>0</v>
      </c>
      <c r="O303" s="35">
        <f t="shared" si="278"/>
        <v>0</v>
      </c>
      <c r="P303" s="35">
        <f t="shared" si="293"/>
        <v>6.0222899999999999</v>
      </c>
      <c r="Q303">
        <f t="shared" si="279"/>
        <v>82</v>
      </c>
      <c r="R303" s="45">
        <f>1000*VLOOKUP(Q303, '[1]Mortality (Interventions) H'!$B$8:$AV$128, 31)</f>
        <v>61.366602350894595</v>
      </c>
      <c r="S303" s="46">
        <f>VLOOKUP(I303, '[1]Lapse Rates'!$A$4:$F$24, 3)</f>
        <v>5.9837330000000002E-4</v>
      </c>
      <c r="T303" s="33">
        <f t="shared" si="299"/>
        <v>0.62222359869899035</v>
      </c>
      <c r="U303" s="33">
        <f t="shared" si="289"/>
        <v>3.8183748154703559E-2</v>
      </c>
      <c r="V303" s="39">
        <f t="shared" si="286"/>
        <v>3.7232198809139056E-4</v>
      </c>
      <c r="W303" s="32">
        <f t="shared" si="290"/>
        <v>0.58366752855619541</v>
      </c>
      <c r="X303" s="31"/>
      <c r="Y303" s="5">
        <f t="shared" si="296"/>
        <v>0</v>
      </c>
      <c r="Z303" s="5">
        <f t="shared" si="287"/>
        <v>3.7472109562089426</v>
      </c>
      <c r="AA303" s="5">
        <f t="shared" si="291"/>
        <v>0</v>
      </c>
      <c r="AB303" s="5">
        <f t="shared" si="280"/>
        <v>3.5150151205486901</v>
      </c>
      <c r="AC303" s="32"/>
      <c r="AD303" s="5">
        <f t="shared" si="297"/>
        <v>9928.5491109847662</v>
      </c>
      <c r="AE303" s="5">
        <f t="shared" si="281"/>
        <v>-99.285491109847669</v>
      </c>
      <c r="AF303" s="5">
        <f t="shared" si="294"/>
        <v>-1088.8185190866075</v>
      </c>
      <c r="AG303" s="5">
        <f t="shared" si="300"/>
        <v>-22995.36046745897</v>
      </c>
      <c r="AH303" s="5">
        <f t="shared" si="301"/>
        <v>-14254.915366670659</v>
      </c>
      <c r="AI303" s="42">
        <f t="shared" si="295"/>
        <v>0</v>
      </c>
      <c r="AJ303" s="42">
        <f t="shared" si="298"/>
        <v>964.61836250453371</v>
      </c>
      <c r="AK303" s="42">
        <f t="shared" si="302"/>
        <v>-13290.297004166125</v>
      </c>
    </row>
    <row r="304" spans="1:37" ht="15" x14ac:dyDescent="0.2">
      <c r="I304" s="2">
        <f t="shared" si="284"/>
        <v>19</v>
      </c>
      <c r="J304" s="11">
        <f t="shared" si="276"/>
        <v>17010.624414116002</v>
      </c>
      <c r="K304" s="11">
        <f t="shared" si="285"/>
        <v>170.10624414116003</v>
      </c>
      <c r="L304" s="24">
        <f t="shared" si="288"/>
        <v>1865.4772894082221</v>
      </c>
      <c r="M304" s="11">
        <f t="shared" si="275"/>
        <v>602229</v>
      </c>
      <c r="N304" s="78">
        <f t="shared" si="277"/>
        <v>0</v>
      </c>
      <c r="O304" s="35">
        <f t="shared" si="278"/>
        <v>0</v>
      </c>
      <c r="P304" s="35">
        <f t="shared" si="293"/>
        <v>6.0222899999999999</v>
      </c>
      <c r="Q304">
        <f t="shared" si="279"/>
        <v>83</v>
      </c>
      <c r="R304" s="45">
        <f>1000*VLOOKUP(Q304, '[1]Mortality (Interventions) H'!$B$8:$AV$128, 31)</f>
        <v>68.842563254866874</v>
      </c>
      <c r="S304" s="46">
        <f>VLOOKUP(I304, '[1]Lapse Rates'!$A$4:$F$24, 3)</f>
        <v>4.66450453E-2</v>
      </c>
      <c r="T304" s="33">
        <f t="shared" si="299"/>
        <v>0.58366752855619541</v>
      </c>
      <c r="U304" s="33">
        <f t="shared" si="289"/>
        <v>4.01811687544417E-2</v>
      </c>
      <c r="V304" s="39">
        <f t="shared" si="286"/>
        <v>2.7225198309642779E-2</v>
      </c>
      <c r="W304" s="32">
        <f t="shared" si="290"/>
        <v>0.51626116149211088</v>
      </c>
      <c r="X304" s="31"/>
      <c r="Y304" s="5">
        <f t="shared" si="296"/>
        <v>0</v>
      </c>
      <c r="Z304" s="5">
        <f t="shared" si="287"/>
        <v>3.5150151205486901</v>
      </c>
      <c r="AA304" s="5">
        <f t="shared" si="291"/>
        <v>0</v>
      </c>
      <c r="AB304" s="5">
        <f t="shared" si="280"/>
        <v>3.1090744302423245</v>
      </c>
      <c r="AC304" s="32"/>
      <c r="AD304" s="5">
        <f t="shared" si="297"/>
        <v>8781.9247177375855</v>
      </c>
      <c r="AE304" s="5">
        <f t="shared" si="281"/>
        <v>-87.819247177375857</v>
      </c>
      <c r="AF304" s="5">
        <f t="shared" si="294"/>
        <v>-963.07347216704341</v>
      </c>
      <c r="AG304" s="5">
        <f t="shared" si="300"/>
        <v>-24198.265077818669</v>
      </c>
      <c r="AH304" s="5">
        <f t="shared" si="301"/>
        <v>-16467.233079425503</v>
      </c>
      <c r="AI304" s="42">
        <f t="shared" si="295"/>
        <v>0</v>
      </c>
      <c r="AJ304" s="42">
        <f t="shared" si="298"/>
        <v>853.23656964528243</v>
      </c>
      <c r="AK304" s="42">
        <f t="shared" si="302"/>
        <v>-15613.996509780221</v>
      </c>
    </row>
    <row r="305" spans="1:39" ht="15" x14ac:dyDescent="0.2">
      <c r="I305" s="2">
        <f t="shared" si="284"/>
        <v>20</v>
      </c>
      <c r="J305" s="11">
        <f t="shared" si="276"/>
        <v>17010.624414116002</v>
      </c>
      <c r="K305" s="11">
        <f t="shared" si="285"/>
        <v>170.10624414116003</v>
      </c>
      <c r="L305" s="24">
        <f t="shared" si="288"/>
        <v>1865.4772894082221</v>
      </c>
      <c r="M305" s="11">
        <f t="shared" si="275"/>
        <v>602229</v>
      </c>
      <c r="N305" s="78">
        <f t="shared" si="277"/>
        <v>0</v>
      </c>
      <c r="O305" s="35">
        <f t="shared" si="278"/>
        <v>0</v>
      </c>
      <c r="P305" s="35">
        <f t="shared" si="293"/>
        <v>6.0222899999999999</v>
      </c>
      <c r="Q305">
        <f t="shared" si="279"/>
        <v>84</v>
      </c>
      <c r="R305" s="45">
        <f>1000*VLOOKUP(Q305, '[1]Mortality (Interventions) H'!$B$8:$AV$128, 31)</f>
        <v>77.281582479125234</v>
      </c>
      <c r="S305" s="46">
        <f>VLOOKUP(I305, '[1]Lapse Rates'!$A$4:$F$24, 3)</f>
        <v>0</v>
      </c>
      <c r="T305" s="33">
        <f t="shared" si="299"/>
        <v>0.51626116149211088</v>
      </c>
      <c r="U305" s="33">
        <f t="shared" si="289"/>
        <v>3.9897479532621558E-2</v>
      </c>
      <c r="V305" s="39">
        <f t="shared" si="286"/>
        <v>0</v>
      </c>
      <c r="W305" s="32">
        <f t="shared" si="290"/>
        <v>0.4763636819594893</v>
      </c>
      <c r="X305" s="31"/>
      <c r="Y305" s="5">
        <f t="shared" si="296"/>
        <v>0</v>
      </c>
      <c r="Z305" s="5">
        <f t="shared" si="287"/>
        <v>3.1090744302423245</v>
      </c>
      <c r="AA305" s="5">
        <f t="shared" si="291"/>
        <v>0</v>
      </c>
      <c r="AB305" s="5">
        <f t="shared" si="280"/>
        <v>2.8688002382278128</v>
      </c>
      <c r="AC305" s="32"/>
      <c r="AD305" s="5">
        <f>$W305*J305</f>
        <v>8103.2436783382791</v>
      </c>
      <c r="AE305" s="5">
        <f t="shared" si="281"/>
        <v>-81.032436783382792</v>
      </c>
      <c r="AF305" s="5">
        <f t="shared" si="294"/>
        <v>-888.64563019430852</v>
      </c>
      <c r="AG305" s="5">
        <f t="shared" si="300"/>
        <v>-24027.419201451146</v>
      </c>
      <c r="AH305" s="5">
        <f t="shared" si="301"/>
        <v>-16893.853590090559</v>
      </c>
      <c r="AI305" s="42">
        <f t="shared" si="295"/>
        <v>0</v>
      </c>
      <c r="AJ305" s="42">
        <f t="shared" si="298"/>
        <v>787.28392299814209</v>
      </c>
      <c r="AK305" s="42">
        <f t="shared" si="302"/>
        <v>-16106.569667092417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285448.29869739834</v>
      </c>
      <c r="AE308" s="21">
        <f t="shared" ref="AE308:AK308" si="303">SUM(AE285:AE305)</f>
        <v>-9320.7644259196441</v>
      </c>
      <c r="AF308" s="21">
        <f t="shared" si="303"/>
        <v>-29973.260012083148</v>
      </c>
      <c r="AG308" s="21">
        <f t="shared" si="303"/>
        <v>-280530.72322285309</v>
      </c>
      <c r="AH308" s="21">
        <f t="shared" si="303"/>
        <v>-34376.448963457588</v>
      </c>
      <c r="AI308" s="21">
        <f t="shared" si="303"/>
        <v>0</v>
      </c>
      <c r="AJ308" s="21">
        <f t="shared" si="303"/>
        <v>26096.498077718879</v>
      </c>
      <c r="AK308" s="21">
        <f t="shared" si="303"/>
        <v>-8279.9508857387082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143381.20969546962</v>
      </c>
      <c r="AE310" s="21">
        <f t="shared" ref="AE310:AK310" si="304">AE285+NPV($D$6,AE286:AE305)</f>
        <v>-7915.0896840645464</v>
      </c>
      <c r="AF310" s="21">
        <f t="shared" si="304"/>
        <v>-14557.868763720648</v>
      </c>
      <c r="AG310" s="21">
        <f t="shared" si="304"/>
        <v>-95090.335357028918</v>
      </c>
      <c r="AH310" s="21">
        <f t="shared" si="304"/>
        <v>25817.915890655462</v>
      </c>
      <c r="AI310" s="21">
        <f t="shared" si="304"/>
        <v>0</v>
      </c>
      <c r="AJ310" s="21">
        <f t="shared" si="304"/>
        <v>12292.47641183359</v>
      </c>
      <c r="AK310" s="21">
        <f t="shared" si="304"/>
        <v>38110.392302489068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212441.22290794496</v>
      </c>
      <c r="AE312" s="21">
        <f t="shared" ref="AE312:AK312" si="305">AE285+NPV($D$7,AE286:AE305)</f>
        <v>-8596.5932257533059</v>
      </c>
      <c r="AF312" s="21">
        <f t="shared" si="305"/>
        <v>-22031.60605120469</v>
      </c>
      <c r="AG312" s="21">
        <f t="shared" si="305"/>
        <v>-179571.80069447187</v>
      </c>
      <c r="AH312" s="21">
        <f t="shared" si="305"/>
        <v>2241.222936515016</v>
      </c>
      <c r="AI312" s="21">
        <f t="shared" si="305"/>
        <v>0</v>
      </c>
      <c r="AJ312" s="21">
        <f t="shared" si="305"/>
        <v>19002.898929292089</v>
      </c>
      <c r="AK312" s="21">
        <f t="shared" si="305"/>
        <v>21244.121865807105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15412.650612586232</v>
      </c>
    </row>
    <row r="315" spans="1:39" ht="15" x14ac:dyDescent="0.2">
      <c r="G315" s="58" t="s">
        <v>119</v>
      </c>
      <c r="H315" s="57"/>
      <c r="I315" s="57"/>
      <c r="J315" s="11">
        <f>H$314</f>
        <v>15412.650612586232</v>
      </c>
      <c r="K315" s="11">
        <f>J315*$C$10</f>
        <v>6165.0602450344932</v>
      </c>
      <c r="L315" s="24">
        <f>$C$324</f>
        <v>2334.7507977185946</v>
      </c>
      <c r="M315" s="11">
        <f t="shared" ref="M315:M335" si="306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>O315*W315</f>
        <v>0</v>
      </c>
      <c r="AB315" s="5">
        <f>P315*W315</f>
        <v>6.0222899999999999</v>
      </c>
      <c r="AC315" s="32"/>
      <c r="AD315" s="5">
        <f>$W315*J315</f>
        <v>15412.650612586232</v>
      </c>
      <c r="AE315" s="5">
        <f>-$W315*K315</f>
        <v>-6165.0602450344932</v>
      </c>
      <c r="AF315" s="5">
        <f>-$W315*L315</f>
        <v>-2334.7507977185946</v>
      </c>
      <c r="AG315" s="5"/>
      <c r="AH315" s="5">
        <f>SUM(AD315:AG315)</f>
        <v>6912.839569833146</v>
      </c>
      <c r="AI315" s="42">
        <f>Y315-AA315</f>
        <v>0</v>
      </c>
      <c r="AJ315" s="42"/>
      <c r="AK315" s="42">
        <f>SUM(AH315:AJ315)</f>
        <v>6912.839569833146</v>
      </c>
      <c r="AL315" s="6" t="s">
        <v>39</v>
      </c>
      <c r="AM315" s="36">
        <f>AK342</f>
        <v>19615.900837445341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07">H$314</f>
        <v>15412.650612586232</v>
      </c>
      <c r="K316" s="11"/>
      <c r="L316" s="24"/>
      <c r="M316" s="11">
        <f t="shared" si="306"/>
        <v>602229</v>
      </c>
      <c r="N316" s="78">
        <f t="shared" ref="N316:N335" si="308">N284</f>
        <v>0</v>
      </c>
      <c r="O316" s="35">
        <f t="shared" ref="O316:O335" si="309">M316*N316/1000</f>
        <v>0</v>
      </c>
      <c r="P316" s="35">
        <f>$H$14*M316/1000</f>
        <v>6.0222899999999999</v>
      </c>
      <c r="Q316">
        <f t="shared" ref="Q316:Q335" si="310">Q5</f>
        <v>65</v>
      </c>
      <c r="R316" s="45">
        <f>1000*VLOOKUP(Q316, '[1]Mortality (Interventions) H'!$B$8:$AV$128, 34)</f>
        <v>8.2365794884150763</v>
      </c>
      <c r="S316" s="46">
        <f>AVERAGE(VLOOKUP(I315,'[1]Lapse Rates'!$A$4:$F$24,3),VLOOKUP(I316,'[1]Lapse Rates'!$A$4:$F$24,3))</f>
        <v>3.4608985999999998E-3</v>
      </c>
      <c r="T316" s="33">
        <f>W315</f>
        <v>1</v>
      </c>
      <c r="U316" s="33">
        <f>T316*R316/1000</f>
        <v>8.2365794884150766E-3</v>
      </c>
      <c r="V316" s="39">
        <f>MIN(S316*T316,T316-U316)</f>
        <v>3.4608985999999998E-3</v>
      </c>
      <c r="W316" s="32">
        <f>T316-SUM(U316:V316)</f>
        <v>0.98830252191158496</v>
      </c>
      <c r="X316" s="32"/>
      <c r="Y316" s="5">
        <f>AA315</f>
        <v>0</v>
      </c>
      <c r="Z316" s="5">
        <f>AB315</f>
        <v>6.0222899999999999</v>
      </c>
      <c r="AA316" s="5">
        <f>O316*W316</f>
        <v>0</v>
      </c>
      <c r="AB316" s="5">
        <f t="shared" ref="AB316:AB335" si="311">P316*W316</f>
        <v>5.9518443946829187</v>
      </c>
      <c r="AC316" s="32"/>
      <c r="AD316" s="5">
        <f>$W316*J316</f>
        <v>15232.361469761108</v>
      </c>
      <c r="AE316" s="5">
        <f t="shared" ref="AE316:AE335" si="312">-$W316*K316</f>
        <v>0</v>
      </c>
      <c r="AF316" s="5">
        <f>-$W316*L316</f>
        <v>0</v>
      </c>
      <c r="AG316" s="5">
        <f t="shared" ref="AG316:AG321" si="313">-U316*M316</f>
        <v>-4960.3070287287228</v>
      </c>
      <c r="AH316" s="5">
        <f t="shared" ref="AH316:AH324" si="314">SUM(AD316:AG316)</f>
        <v>10272.054441032386</v>
      </c>
      <c r="AI316" s="42">
        <f>-M316*$W315*(N316-N315)/1000</f>
        <v>0</v>
      </c>
      <c r="AJ316" s="42">
        <f>$D$6*SUM(Y316:Z316,AD316:AE316)</f>
        <v>1494.8854468325649</v>
      </c>
      <c r="AK316" s="42">
        <f>SUM(AH316:AJ316)</f>
        <v>11766.93988786495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15">I316+1</f>
        <v>2</v>
      </c>
      <c r="J317" s="11">
        <f t="shared" si="307"/>
        <v>15412.650612586232</v>
      </c>
      <c r="K317" s="11">
        <f t="shared" ref="K317:K335" si="316">J317*$C$11</f>
        <v>154.12650612586233</v>
      </c>
      <c r="L317" s="24">
        <f>$C$325</f>
        <v>1872.3712793410073</v>
      </c>
      <c r="M317" s="11">
        <f t="shared" si="306"/>
        <v>602229</v>
      </c>
      <c r="N317" s="78">
        <f t="shared" si="308"/>
        <v>0</v>
      </c>
      <c r="O317" s="35">
        <f t="shared" si="309"/>
        <v>0</v>
      </c>
      <c r="P317" s="35">
        <f>$H$14*M317/1000</f>
        <v>6.0222899999999999</v>
      </c>
      <c r="Q317">
        <f t="shared" si="310"/>
        <v>66</v>
      </c>
      <c r="R317" s="45">
        <f>1000*VLOOKUP(Q317, '[1]Mortality (Interventions) H'!$B$8:$AV$128, 34)</f>
        <v>9.0921399520516761</v>
      </c>
      <c r="S317" s="46">
        <f>VLOOKUP(I317, '[1]Lapse Rates'!$A$4:$F$24, 3)</f>
        <v>3.2267923000000001E-3</v>
      </c>
      <c r="T317" s="33">
        <f>W316</f>
        <v>0.98830252191158496</v>
      </c>
      <c r="U317" s="33">
        <f>T317*R317/1000</f>
        <v>8.9857848441857492E-3</v>
      </c>
      <c r="V317" s="39">
        <f t="shared" ref="V317:V335" si="317">MIN(S317*T317,T317-U317)</f>
        <v>3.1890469677748837E-3</v>
      </c>
      <c r="W317" s="32">
        <f>T317-SUM(U317:V317)</f>
        <v>0.9761276900996243</v>
      </c>
      <c r="X317" s="32"/>
      <c r="Y317" s="5">
        <f>AA316</f>
        <v>0</v>
      </c>
      <c r="Z317" s="5">
        <f t="shared" ref="Z317:Z335" si="318">AB316</f>
        <v>5.9518443946829187</v>
      </c>
      <c r="AA317" s="5">
        <f>O317*W317</f>
        <v>0</v>
      </c>
      <c r="AB317" s="5">
        <f t="shared" si="311"/>
        <v>5.8785240268100667</v>
      </c>
      <c r="AC317" s="32"/>
      <c r="AD317" s="5">
        <f>$W317*J317</f>
        <v>15044.715040776358</v>
      </c>
      <c r="AE317" s="5">
        <f t="shared" si="312"/>
        <v>-150.44715040776359</v>
      </c>
      <c r="AF317" s="5">
        <f>-$W317*L317</f>
        <v>-1827.6734519120159</v>
      </c>
      <c r="AG317" s="5">
        <f t="shared" si="313"/>
        <v>-5411.5002209291397</v>
      </c>
      <c r="AH317" s="5">
        <f t="shared" si="314"/>
        <v>7655.0942175274395</v>
      </c>
      <c r="AI317" s="42">
        <f>-M317*($W316*N317-$W315*N316)/1000</f>
        <v>0</v>
      </c>
      <c r="AJ317" s="42">
        <f>$D$6*SUM(Y317:Z317,AD317:AE317)</f>
        <v>1461.7115559802778</v>
      </c>
      <c r="AK317" s="42">
        <f>SUM(AH317:AJ317)</f>
        <v>9116.8057735077164</v>
      </c>
      <c r="AL317" s="48" t="s">
        <v>59</v>
      </c>
      <c r="AM317" s="54">
        <f>AK342/AD342</f>
        <v>0.10000000564815044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15"/>
        <v>3</v>
      </c>
      <c r="J318" s="11">
        <f t="shared" si="307"/>
        <v>15412.650612586232</v>
      </c>
      <c r="K318" s="11">
        <f t="shared" si="316"/>
        <v>154.12650612586233</v>
      </c>
      <c r="L318" s="24">
        <f t="shared" ref="L318:L335" si="319">$C$325</f>
        <v>1872.3712793410073</v>
      </c>
      <c r="M318" s="11">
        <f t="shared" si="306"/>
        <v>602229</v>
      </c>
      <c r="N318" s="78">
        <f t="shared" si="308"/>
        <v>0</v>
      </c>
      <c r="O318" s="35">
        <f t="shared" si="309"/>
        <v>0</v>
      </c>
      <c r="P318" s="35">
        <f>$H$14*M318/1000</f>
        <v>6.0222899999999999</v>
      </c>
      <c r="Q318">
        <f t="shared" si="310"/>
        <v>67</v>
      </c>
      <c r="R318" s="45">
        <f>1000*VLOOKUP(Q318, '[1]Mortality (Interventions) H'!$B$8:$AV$128, 34)</f>
        <v>10.011605545471218</v>
      </c>
      <c r="S318" s="46">
        <f>VLOOKUP(I318, '[1]Lapse Rates'!$A$4:$F$24, 3)</f>
        <v>2.9657235000000001E-3</v>
      </c>
      <c r="T318" s="33">
        <f>W317</f>
        <v>0.9761276900996243</v>
      </c>
      <c r="U318" s="33">
        <f t="shared" ref="U318:U335" si="320">T318*R318/1000</f>
        <v>9.772605395289409E-3</v>
      </c>
      <c r="V318" s="39">
        <f t="shared" si="317"/>
        <v>2.8949248295291733E-3</v>
      </c>
      <c r="W318" s="32">
        <f t="shared" ref="W318:W335" si="321">T318-SUM(U318:V318)</f>
        <v>0.96346015987480571</v>
      </c>
      <c r="X318" s="32"/>
      <c r="Y318" s="5">
        <f>AA317</f>
        <v>0</v>
      </c>
      <c r="Z318" s="5">
        <f t="shared" si="318"/>
        <v>5.8785240268100667</v>
      </c>
      <c r="AA318" s="5">
        <f t="shared" ref="AA318:AA335" si="322">O318*W318</f>
        <v>0</v>
      </c>
      <c r="AB318" s="5">
        <f t="shared" si="311"/>
        <v>5.8022364862124434</v>
      </c>
      <c r="AC318" s="32"/>
      <c r="AD318" s="5">
        <f>$W318*J318</f>
        <v>14849.474823296854</v>
      </c>
      <c r="AE318" s="5">
        <f t="shared" si="312"/>
        <v>-148.49474823296853</v>
      </c>
      <c r="AF318" s="5">
        <f>-$W318*L318</f>
        <v>-1803.9551321388813</v>
      </c>
      <c r="AG318" s="5">
        <f t="shared" si="313"/>
        <v>-5885.3463745997451</v>
      </c>
      <c r="AH318" s="5">
        <f t="shared" si="314"/>
        <v>7011.6785683252601</v>
      </c>
      <c r="AI318" s="42">
        <f>-M318*($W317*N318-$W316*N317)/1000</f>
        <v>0</v>
      </c>
      <c r="AJ318" s="42">
        <f>$D$6*SUM(Y318:Z318,AD318:AE318)</f>
        <v>1442.7428285707974</v>
      </c>
      <c r="AK318" s="42">
        <f t="shared" ref="AK318:AK325" si="323">SUM(AH318:AJ318)</f>
        <v>8454.4213968960576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15"/>
        <v>4</v>
      </c>
      <c r="J319" s="11">
        <f t="shared" si="307"/>
        <v>15412.650612586232</v>
      </c>
      <c r="K319" s="11">
        <f t="shared" si="316"/>
        <v>154.12650612586233</v>
      </c>
      <c r="L319" s="24">
        <f t="shared" si="319"/>
        <v>1872.3712793410073</v>
      </c>
      <c r="M319" s="11">
        <f t="shared" si="306"/>
        <v>602229</v>
      </c>
      <c r="N319" s="78">
        <f t="shared" si="308"/>
        <v>0</v>
      </c>
      <c r="O319" s="35">
        <f t="shared" si="309"/>
        <v>0</v>
      </c>
      <c r="P319" s="35">
        <f t="shared" ref="P319:P335" si="324">$H$14*M319/1000</f>
        <v>6.0222899999999999</v>
      </c>
      <c r="Q319">
        <f t="shared" si="310"/>
        <v>68</v>
      </c>
      <c r="R319" s="45">
        <f>1000*VLOOKUP(Q319, '[1]Mortality (Interventions) H'!$B$8:$AV$128, 34)</f>
        <v>10.996001131679572</v>
      </c>
      <c r="S319" s="46">
        <f>VLOOKUP(I319, '[1]Lapse Rates'!$A$4:$F$24, 3)</f>
        <v>2.7812204999999998E-3</v>
      </c>
      <c r="T319" s="33">
        <f>W318</f>
        <v>0.96346015987480571</v>
      </c>
      <c r="U319" s="33">
        <f t="shared" si="320"/>
        <v>1.0594209008311544E-2</v>
      </c>
      <c r="V319" s="39">
        <f t="shared" si="317"/>
        <v>2.6795951475770867E-3</v>
      </c>
      <c r="W319" s="32">
        <f t="shared" si="321"/>
        <v>0.95018635571891708</v>
      </c>
      <c r="X319" s="32"/>
      <c r="Y319" s="5">
        <f>AA318</f>
        <v>0</v>
      </c>
      <c r="Z319" s="5">
        <f t="shared" si="318"/>
        <v>5.8022364862124434</v>
      </c>
      <c r="AA319" s="5">
        <f t="shared" si="322"/>
        <v>0</v>
      </c>
      <c r="AB319" s="5">
        <f t="shared" si="311"/>
        <v>5.7222977881824768</v>
      </c>
      <c r="AC319" s="32"/>
      <c r="AD319" s="5">
        <f>$W319*J319</f>
        <v>14644.890317542247</v>
      </c>
      <c r="AE319" s="5">
        <f t="shared" si="312"/>
        <v>-146.44890317542249</v>
      </c>
      <c r="AF319" s="5">
        <f t="shared" ref="AF319:AF335" si="325">-$W319*L319</f>
        <v>-1779.1016424697982</v>
      </c>
      <c r="AG319" s="5">
        <f t="shared" si="313"/>
        <v>-6380.1398968664535</v>
      </c>
      <c r="AH319" s="5">
        <f t="shared" si="314"/>
        <v>6339.1998750305729</v>
      </c>
      <c r="AI319" s="42">
        <f t="shared" ref="AI319:AI335" si="326">-M319*($W318*N319-$W317*N318)/1000</f>
        <v>0</v>
      </c>
      <c r="AJ319" s="42">
        <f>$D$6*SUM(Y319:Z319,AD319:AE319)</f>
        <v>1422.866302148683</v>
      </c>
      <c r="AK319" s="42">
        <f t="shared" si="323"/>
        <v>7762.0661771792556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15"/>
        <v>5</v>
      </c>
      <c r="J320" s="11">
        <f t="shared" si="307"/>
        <v>15412.650612586232</v>
      </c>
      <c r="K320" s="11">
        <f t="shared" si="316"/>
        <v>154.12650612586233</v>
      </c>
      <c r="L320" s="24">
        <f t="shared" si="319"/>
        <v>1872.3712793410073</v>
      </c>
      <c r="M320" s="11">
        <f t="shared" si="306"/>
        <v>602229</v>
      </c>
      <c r="N320" s="78">
        <f t="shared" si="308"/>
        <v>0</v>
      </c>
      <c r="O320" s="35">
        <f t="shared" si="309"/>
        <v>0</v>
      </c>
      <c r="P320" s="35">
        <f t="shared" si="324"/>
        <v>6.0222899999999999</v>
      </c>
      <c r="Q320">
        <f t="shared" si="310"/>
        <v>69</v>
      </c>
      <c r="R320" s="45">
        <f>1000*VLOOKUP(Q320, '[1]Mortality (Interventions) H'!$B$8:$AV$128, 34)</f>
        <v>12.107764357665163</v>
      </c>
      <c r="S320" s="46">
        <f>VLOOKUP(I320, '[1]Lapse Rates'!$A$4:$F$24, 3)</f>
        <v>2.4845683E-3</v>
      </c>
      <c r="T320" s="33">
        <f>W319</f>
        <v>0.95018635571891708</v>
      </c>
      <c r="U320" s="33">
        <f t="shared" si="320"/>
        <v>1.1504632490913255E-2</v>
      </c>
      <c r="V320" s="39">
        <f t="shared" si="317"/>
        <v>2.360802898511745E-3</v>
      </c>
      <c r="W320" s="32">
        <f t="shared" si="321"/>
        <v>0.9363209203294921</v>
      </c>
      <c r="X320" s="32"/>
      <c r="Y320" s="5">
        <f t="shared" ref="Y320:Y335" si="327">AA319</f>
        <v>0</v>
      </c>
      <c r="Z320" s="5">
        <f t="shared" si="318"/>
        <v>5.7222977881824768</v>
      </c>
      <c r="AA320" s="5">
        <f t="shared" si="322"/>
        <v>0</v>
      </c>
      <c r="AB320" s="5">
        <f t="shared" si="311"/>
        <v>5.6387961152910968</v>
      </c>
      <c r="AC320" s="32"/>
      <c r="AD320" s="5">
        <f t="shared" ref="AD320:AD334" si="328">$W320*J320</f>
        <v>14431.187206293651</v>
      </c>
      <c r="AE320" s="5">
        <f t="shared" si="312"/>
        <v>-144.31187206293652</v>
      </c>
      <c r="AF320" s="5">
        <f t="shared" si="325"/>
        <v>-1753.1403994710804</v>
      </c>
      <c r="AG320" s="5">
        <f t="shared" si="313"/>
        <v>-6928.4233203701988</v>
      </c>
      <c r="AH320" s="5">
        <f t="shared" si="314"/>
        <v>5605.3116143894349</v>
      </c>
      <c r="AI320" s="42">
        <f t="shared" si="326"/>
        <v>0</v>
      </c>
      <c r="AJ320" s="42">
        <f t="shared" ref="AJ320:AJ335" si="329">$D$6*SUM(Y320:Z320,AD320:AE320)</f>
        <v>1402.1038277010539</v>
      </c>
      <c r="AK320" s="42">
        <f t="shared" si="323"/>
        <v>7007.4154420904888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15"/>
        <v>6</v>
      </c>
      <c r="J321" s="11">
        <f t="shared" si="307"/>
        <v>15412.650612586232</v>
      </c>
      <c r="K321" s="11">
        <f t="shared" si="316"/>
        <v>154.12650612586233</v>
      </c>
      <c r="L321" s="24">
        <f t="shared" si="319"/>
        <v>1872.3712793410073</v>
      </c>
      <c r="M321" s="11">
        <f t="shared" si="306"/>
        <v>602229</v>
      </c>
      <c r="N321" s="78">
        <f t="shared" si="308"/>
        <v>0</v>
      </c>
      <c r="O321" s="35">
        <f t="shared" si="309"/>
        <v>0</v>
      </c>
      <c r="P321" s="35">
        <f t="shared" si="324"/>
        <v>6.0222899999999999</v>
      </c>
      <c r="Q321">
        <f t="shared" si="310"/>
        <v>70</v>
      </c>
      <c r="R321" s="45">
        <f>1000*VLOOKUP(Q321, '[1]Mortality (Interventions) H'!$B$8:$AV$128, 34)</f>
        <v>13.507661596176504</v>
      </c>
      <c r="S321" s="46">
        <f>VLOOKUP(I321, '[1]Lapse Rates'!$A$4:$F$24, 3)</f>
        <v>2.4510465999999999E-3</v>
      </c>
      <c r="T321" s="33">
        <f t="shared" ref="T321:T335" si="330">W320</f>
        <v>0.9363209203294921</v>
      </c>
      <c r="U321" s="33">
        <f t="shared" si="320"/>
        <v>1.2647506137231321E-2</v>
      </c>
      <c r="V321" s="39">
        <f t="shared" si="317"/>
        <v>2.2949662082824723E-3</v>
      </c>
      <c r="W321" s="32">
        <f t="shared" si="321"/>
        <v>0.92137844798397828</v>
      </c>
      <c r="X321" s="32"/>
      <c r="Y321" s="5">
        <f t="shared" si="327"/>
        <v>0</v>
      </c>
      <c r="Z321" s="5">
        <f t="shared" si="318"/>
        <v>5.6387961152910968</v>
      </c>
      <c r="AA321" s="5">
        <f t="shared" si="322"/>
        <v>0</v>
      </c>
      <c r="AB321" s="5">
        <f t="shared" si="311"/>
        <v>5.5488082135094325</v>
      </c>
      <c r="AC321" s="32"/>
      <c r="AD321" s="5">
        <f t="shared" si="328"/>
        <v>14200.884100744015</v>
      </c>
      <c r="AE321" s="5">
        <f t="shared" si="312"/>
        <v>-142.00884100744017</v>
      </c>
      <c r="AF321" s="5">
        <f t="shared" si="325"/>
        <v>-1725.1625434089931</v>
      </c>
      <c r="AG321" s="5">
        <f t="shared" si="313"/>
        <v>-7616.6949735186809</v>
      </c>
      <c r="AH321" s="5">
        <f t="shared" si="314"/>
        <v>4717.0177428089009</v>
      </c>
      <c r="AI321" s="42">
        <f t="shared" si="326"/>
        <v>0</v>
      </c>
      <c r="AJ321" s="42">
        <f t="shared" si="329"/>
        <v>1379.728828879068</v>
      </c>
      <c r="AK321" s="42">
        <f t="shared" si="323"/>
        <v>6096.7465716879688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15"/>
        <v>7</v>
      </c>
      <c r="J322" s="11">
        <f t="shared" si="307"/>
        <v>15412.650612586232</v>
      </c>
      <c r="K322" s="11">
        <f t="shared" si="316"/>
        <v>154.12650612586233</v>
      </c>
      <c r="L322" s="24">
        <f t="shared" si="319"/>
        <v>1872.3712793410073</v>
      </c>
      <c r="M322" s="11">
        <f t="shared" si="306"/>
        <v>602229</v>
      </c>
      <c r="N322" s="78">
        <f t="shared" si="308"/>
        <v>0</v>
      </c>
      <c r="O322" s="35">
        <f t="shared" si="309"/>
        <v>0</v>
      </c>
      <c r="P322" s="35">
        <f t="shared" si="324"/>
        <v>6.0222899999999999</v>
      </c>
      <c r="Q322">
        <f t="shared" si="310"/>
        <v>71</v>
      </c>
      <c r="R322" s="45">
        <f>1000*VLOOKUP(Q322, '[1]Mortality (Interventions) H'!$B$8:$AV$128, 34)</f>
        <v>14.967653676245179</v>
      </c>
      <c r="S322" s="46">
        <f>VLOOKUP(I322, '[1]Lapse Rates'!$A$4:$F$24, 3)</f>
        <v>2.2232648999999998E-3</v>
      </c>
      <c r="T322" s="33">
        <f t="shared" si="330"/>
        <v>0.92137844798397828</v>
      </c>
      <c r="U322" s="33">
        <f t="shared" si="320"/>
        <v>1.3790873514180469E-2</v>
      </c>
      <c r="V322" s="39">
        <f t="shared" si="317"/>
        <v>2.0484683630192543E-3</v>
      </c>
      <c r="W322" s="32">
        <f t="shared" si="321"/>
        <v>0.90553910610677857</v>
      </c>
      <c r="X322" s="32"/>
      <c r="Y322" s="5">
        <f t="shared" si="327"/>
        <v>0</v>
      </c>
      <c r="Z322" s="5">
        <f t="shared" si="318"/>
        <v>5.5488082135094325</v>
      </c>
      <c r="AA322" s="5">
        <f t="shared" si="322"/>
        <v>0</v>
      </c>
      <c r="AB322" s="5">
        <f t="shared" si="311"/>
        <v>5.4534191033157917</v>
      </c>
      <c r="AC322" s="32"/>
      <c r="AD322" s="5">
        <f t="shared" si="328"/>
        <v>13956.757858457429</v>
      </c>
      <c r="AE322" s="5">
        <f t="shared" si="312"/>
        <v>-139.56757858457431</v>
      </c>
      <c r="AF322" s="5">
        <f t="shared" si="325"/>
        <v>-1695.5054145944612</v>
      </c>
      <c r="AG322" s="5">
        <f t="shared" ref="AG322:AG335" si="331">-U322*M322</f>
        <v>-8305.2639655713901</v>
      </c>
      <c r="AH322" s="5">
        <f t="shared" si="314"/>
        <v>3816.4208997070036</v>
      </c>
      <c r="AI322" s="42">
        <f t="shared" si="326"/>
        <v>0</v>
      </c>
      <c r="AJ322" s="42">
        <f t="shared" si="329"/>
        <v>1356.0107045412724</v>
      </c>
      <c r="AK322" s="42">
        <f t="shared" si="323"/>
        <v>5172.431604248276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15"/>
        <v>8</v>
      </c>
      <c r="J323" s="11">
        <f t="shared" si="307"/>
        <v>15412.650612586232</v>
      </c>
      <c r="K323" s="11">
        <f t="shared" si="316"/>
        <v>154.12650612586233</v>
      </c>
      <c r="L323" s="24">
        <f t="shared" si="319"/>
        <v>1872.3712793410073</v>
      </c>
      <c r="M323" s="11">
        <f t="shared" si="306"/>
        <v>602229</v>
      </c>
      <c r="N323" s="78">
        <f t="shared" si="308"/>
        <v>0</v>
      </c>
      <c r="O323" s="35">
        <f t="shared" si="309"/>
        <v>0</v>
      </c>
      <c r="P323" s="35">
        <f t="shared" si="324"/>
        <v>6.0222899999999999</v>
      </c>
      <c r="Q323">
        <f t="shared" si="310"/>
        <v>72</v>
      </c>
      <c r="R323" s="45">
        <f>1000*VLOOKUP(Q323, '[1]Mortality (Interventions) H'!$B$8:$AV$128, 34)</f>
        <v>16.655982848270245</v>
      </c>
      <c r="S323" s="46">
        <f>VLOOKUP(I323, '[1]Lapse Rates'!$A$4:$F$24, 3)</f>
        <v>2.1873403E-3</v>
      </c>
      <c r="T323" s="33">
        <f t="shared" si="330"/>
        <v>0.90553910610677857</v>
      </c>
      <c r="U323" s="33">
        <f t="shared" si="320"/>
        <v>1.5082643819752472E-2</v>
      </c>
      <c r="V323" s="39">
        <f t="shared" si="317"/>
        <v>1.9807221800133327E-3</v>
      </c>
      <c r="W323" s="32">
        <f t="shared" si="321"/>
        <v>0.8884757401070128</v>
      </c>
      <c r="X323" s="32"/>
      <c r="Y323" s="5">
        <f t="shared" si="327"/>
        <v>0</v>
      </c>
      <c r="Z323" s="5">
        <f t="shared" si="318"/>
        <v>5.4534191033157917</v>
      </c>
      <c r="AA323" s="5">
        <f t="shared" si="322"/>
        <v>0</v>
      </c>
      <c r="AB323" s="5">
        <f t="shared" si="311"/>
        <v>5.3506585648890619</v>
      </c>
      <c r="AC323" s="32"/>
      <c r="AD323" s="5">
        <f t="shared" si="328"/>
        <v>13693.766160028357</v>
      </c>
      <c r="AE323" s="5">
        <f t="shared" si="312"/>
        <v>-136.93766160028358</v>
      </c>
      <c r="AF323" s="5">
        <f t="shared" si="325"/>
        <v>-1663.5564581676158</v>
      </c>
      <c r="AG323" s="5">
        <f t="shared" si="331"/>
        <v>-9083.2055049257124</v>
      </c>
      <c r="AH323" s="5">
        <f t="shared" si="314"/>
        <v>2810.0665353347467</v>
      </c>
      <c r="AI323" s="42">
        <f t="shared" si="326"/>
        <v>0</v>
      </c>
      <c r="AJ323" s="42">
        <f t="shared" si="329"/>
        <v>1330.4598561098296</v>
      </c>
      <c r="AK323" s="42">
        <f t="shared" si="323"/>
        <v>4140.5263914445768</v>
      </c>
    </row>
    <row r="324" spans="1:37" ht="15" x14ac:dyDescent="0.2">
      <c r="A324" s="12"/>
      <c r="B324" s="13">
        <v>1</v>
      </c>
      <c r="C324" s="10">
        <f>$H$314*0.14+$B$327</f>
        <v>2334.7507977185946</v>
      </c>
      <c r="D324" s="1"/>
      <c r="E324" s="81" t="s">
        <v>51</v>
      </c>
      <c r="F324" s="13"/>
      <c r="G324" s="8"/>
      <c r="I324" s="2">
        <f t="shared" si="315"/>
        <v>9</v>
      </c>
      <c r="J324" s="11">
        <f t="shared" si="307"/>
        <v>15412.650612586232</v>
      </c>
      <c r="K324" s="11">
        <f t="shared" si="316"/>
        <v>154.12650612586233</v>
      </c>
      <c r="L324" s="24">
        <f t="shared" si="319"/>
        <v>1872.3712793410073</v>
      </c>
      <c r="M324" s="11">
        <f t="shared" si="306"/>
        <v>602229</v>
      </c>
      <c r="N324" s="78">
        <f t="shared" si="308"/>
        <v>0</v>
      </c>
      <c r="O324" s="35">
        <f t="shared" si="309"/>
        <v>0</v>
      </c>
      <c r="P324" s="35">
        <f t="shared" si="324"/>
        <v>6.0222899999999999</v>
      </c>
      <c r="Q324">
        <f t="shared" si="310"/>
        <v>73</v>
      </c>
      <c r="R324" s="45">
        <f>1000*VLOOKUP(Q324, '[1]Mortality (Interventions) H'!$B$8:$AV$128, 34)</f>
        <v>18.609596105962378</v>
      </c>
      <c r="S324" s="46">
        <f>VLOOKUP(I324, '[1]Lapse Rates'!$A$4:$F$24, 3)</f>
        <v>1.9768835000000002E-3</v>
      </c>
      <c r="T324" s="33">
        <f t="shared" si="330"/>
        <v>0.8884757401070128</v>
      </c>
      <c r="U324" s="33">
        <f t="shared" si="320"/>
        <v>1.6534174673337506E-2</v>
      </c>
      <c r="V324" s="39">
        <f t="shared" si="317"/>
        <v>1.7564130307678421E-3</v>
      </c>
      <c r="W324" s="32">
        <f t="shared" si="321"/>
        <v>0.8701851524029075</v>
      </c>
      <c r="X324" s="32"/>
      <c r="Y324" s="5">
        <f t="shared" si="327"/>
        <v>0</v>
      </c>
      <c r="Z324" s="5">
        <f t="shared" si="318"/>
        <v>5.3506585648890619</v>
      </c>
      <c r="AA324" s="5">
        <f t="shared" si="322"/>
        <v>0</v>
      </c>
      <c r="AB324" s="5">
        <f t="shared" si="311"/>
        <v>5.2405073414645056</v>
      </c>
      <c r="AC324" s="32"/>
      <c r="AD324" s="5">
        <f t="shared" si="328"/>
        <v>13411.859722246116</v>
      </c>
      <c r="AE324" s="5">
        <f t="shared" si="312"/>
        <v>-134.11859722246118</v>
      </c>
      <c r="AF324" s="5">
        <f t="shared" si="325"/>
        <v>-1629.3096870681813</v>
      </c>
      <c r="AG324" s="5">
        <f t="shared" si="331"/>
        <v>-9957.3594793493721</v>
      </c>
      <c r="AH324" s="5">
        <f t="shared" si="314"/>
        <v>1691.0719586061005</v>
      </c>
      <c r="AI324" s="42">
        <f t="shared" si="326"/>
        <v>0</v>
      </c>
      <c r="AJ324" s="42">
        <f t="shared" si="329"/>
        <v>1303.0713039700361</v>
      </c>
      <c r="AK324" s="42">
        <f t="shared" si="323"/>
        <v>2994.1432625761363</v>
      </c>
    </row>
    <row r="325" spans="1:37" ht="15" x14ac:dyDescent="0.2">
      <c r="A325" s="12"/>
      <c r="B325" s="70" t="s">
        <v>49</v>
      </c>
      <c r="C325" s="10">
        <f>$H$314*0.11+$B$327</f>
        <v>1872.3712793410073</v>
      </c>
      <c r="D325" s="1"/>
      <c r="E325" s="1"/>
      <c r="F325" s="1"/>
      <c r="I325" s="2">
        <f t="shared" si="315"/>
        <v>10</v>
      </c>
      <c r="J325" s="11">
        <f t="shared" si="307"/>
        <v>15412.650612586232</v>
      </c>
      <c r="K325" s="11">
        <f t="shared" si="316"/>
        <v>154.12650612586233</v>
      </c>
      <c r="L325" s="24">
        <f t="shared" si="319"/>
        <v>1872.3712793410073</v>
      </c>
      <c r="M325" s="11">
        <f t="shared" si="306"/>
        <v>602229</v>
      </c>
      <c r="N325" s="78">
        <f t="shared" si="308"/>
        <v>0</v>
      </c>
      <c r="O325" s="35">
        <f t="shared" si="309"/>
        <v>0</v>
      </c>
      <c r="P325" s="35">
        <f t="shared" si="324"/>
        <v>6.0222899999999999</v>
      </c>
      <c r="Q325">
        <f t="shared" si="310"/>
        <v>74</v>
      </c>
      <c r="R325" s="45">
        <f>1000*VLOOKUP(Q325, '[1]Mortality (Interventions) H'!$B$8:$AV$128, 34)</f>
        <v>20.94096010656763</v>
      </c>
      <c r="S325" s="46">
        <f>VLOOKUP(I325, '[1]Lapse Rates'!$A$4:$F$24, 3)</f>
        <v>1.6914747999999999E-3</v>
      </c>
      <c r="T325" s="33">
        <f t="shared" si="330"/>
        <v>0.8701851524029075</v>
      </c>
      <c r="U325" s="33">
        <f t="shared" si="320"/>
        <v>1.8222512561796758E-2</v>
      </c>
      <c r="V325" s="39">
        <f t="shared" si="317"/>
        <v>1.4718962566236775E-3</v>
      </c>
      <c r="W325" s="32">
        <f t="shared" si="321"/>
        <v>0.85049074358448706</v>
      </c>
      <c r="X325" s="32"/>
      <c r="Y325" s="5">
        <f t="shared" si="327"/>
        <v>0</v>
      </c>
      <c r="Z325" s="5">
        <f t="shared" si="318"/>
        <v>5.2405073414645056</v>
      </c>
      <c r="AA325" s="5">
        <f t="shared" si="322"/>
        <v>0</v>
      </c>
      <c r="AB325" s="5">
        <f t="shared" si="311"/>
        <v>5.1219019001814203</v>
      </c>
      <c r="AC325" s="32"/>
      <c r="AD325" s="5">
        <f t="shared" si="328"/>
        <v>13108.316680106365</v>
      </c>
      <c r="AE325" s="5">
        <f t="shared" si="312"/>
        <v>-131.08316680106367</v>
      </c>
      <c r="AF325" s="5">
        <f t="shared" si="325"/>
        <v>-1592.4344416329707</v>
      </c>
      <c r="AG325" s="5">
        <f t="shared" si="331"/>
        <v>-10974.125517578299</v>
      </c>
      <c r="AH325" s="5">
        <f>SUM(AD325:AG325)</f>
        <v>410.67355409403172</v>
      </c>
      <c r="AI325" s="42">
        <f t="shared" si="326"/>
        <v>0</v>
      </c>
      <c r="AJ325" s="42">
        <f t="shared" si="329"/>
        <v>1273.5807014254478</v>
      </c>
      <c r="AK325" s="42">
        <f t="shared" si="323"/>
        <v>1684.2542555194796</v>
      </c>
    </row>
    <row r="326" spans="1:37" ht="15" x14ac:dyDescent="0.2">
      <c r="D326" s="1"/>
      <c r="E326" s="1"/>
      <c r="F326" s="1"/>
      <c r="I326" s="2">
        <f t="shared" si="315"/>
        <v>11</v>
      </c>
      <c r="J326" s="11">
        <f t="shared" si="307"/>
        <v>15412.650612586232</v>
      </c>
      <c r="K326" s="11">
        <f t="shared" si="316"/>
        <v>154.12650612586233</v>
      </c>
      <c r="L326" s="24">
        <f t="shared" si="319"/>
        <v>1872.3712793410073</v>
      </c>
      <c r="M326" s="11">
        <f t="shared" si="306"/>
        <v>602229</v>
      </c>
      <c r="N326" s="78">
        <f t="shared" si="308"/>
        <v>0</v>
      </c>
      <c r="O326" s="35">
        <f t="shared" si="309"/>
        <v>0</v>
      </c>
      <c r="P326" s="35">
        <f t="shared" si="324"/>
        <v>6.0222899999999999</v>
      </c>
      <c r="Q326">
        <f t="shared" si="310"/>
        <v>75</v>
      </c>
      <c r="R326" s="45">
        <f>1000*VLOOKUP(Q326, '[1]Mortality (Interventions) H'!$B$8:$AV$128, 34)</f>
        <v>23.639499008182177</v>
      </c>
      <c r="S326" s="46">
        <f>VLOOKUP(I326, '[1]Lapse Rates'!$A$4:$F$24, 3)</f>
        <v>1.5867464999999999E-3</v>
      </c>
      <c r="T326" s="33">
        <f t="shared" si="330"/>
        <v>0.85049074358448706</v>
      </c>
      <c r="U326" s="33">
        <f t="shared" si="320"/>
        <v>2.0105175089433606E-2</v>
      </c>
      <c r="V326" s="39">
        <f t="shared" si="317"/>
        <v>1.3495132106650823E-3</v>
      </c>
      <c r="W326" s="32">
        <f t="shared" si="321"/>
        <v>0.8290360552843884</v>
      </c>
      <c r="X326" s="31"/>
      <c r="Y326" s="5">
        <f t="shared" si="327"/>
        <v>0</v>
      </c>
      <c r="Z326" s="5">
        <f t="shared" si="318"/>
        <v>5.1219019001814203</v>
      </c>
      <c r="AA326" s="5">
        <f t="shared" si="322"/>
        <v>0</v>
      </c>
      <c r="AB326" s="5">
        <f t="shared" si="311"/>
        <v>4.992695545378619</v>
      </c>
      <c r="AC326" s="32"/>
      <c r="AD326" s="5">
        <f t="shared" si="328"/>
        <v>12777.643065335002</v>
      </c>
      <c r="AE326" s="5">
        <f t="shared" si="312"/>
        <v>-127.77643065335003</v>
      </c>
      <c r="AF326" s="5">
        <f t="shared" si="325"/>
        <v>-1552.2632994526523</v>
      </c>
      <c r="AG326" s="5">
        <f t="shared" si="331"/>
        <v>-12107.919488934511</v>
      </c>
      <c r="AH326" s="5">
        <f t="shared" ref="AH326:AH335" si="332">SUM(AD326:AG326)</f>
        <v>-1010.3161537055112</v>
      </c>
      <c r="AI326" s="42">
        <f t="shared" si="326"/>
        <v>0</v>
      </c>
      <c r="AJ326" s="42">
        <f t="shared" si="329"/>
        <v>1241.454375438678</v>
      </c>
      <c r="AK326" s="42">
        <f t="shared" ref="AK326:AK335" si="333">SUM(AH326:AJ326)</f>
        <v>231.1382217331668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15"/>
        <v>12</v>
      </c>
      <c r="J327" s="11">
        <f t="shared" si="307"/>
        <v>15412.650612586232</v>
      </c>
      <c r="K327" s="11">
        <f t="shared" si="316"/>
        <v>154.12650612586233</v>
      </c>
      <c r="L327" s="24">
        <f t="shared" si="319"/>
        <v>1872.3712793410073</v>
      </c>
      <c r="M327" s="11">
        <f t="shared" si="306"/>
        <v>602229</v>
      </c>
      <c r="N327" s="78">
        <f t="shared" si="308"/>
        <v>0</v>
      </c>
      <c r="O327" s="35">
        <f t="shared" si="309"/>
        <v>0</v>
      </c>
      <c r="P327" s="35">
        <f t="shared" si="324"/>
        <v>6.0222899999999999</v>
      </c>
      <c r="Q327">
        <f t="shared" si="310"/>
        <v>76</v>
      </c>
      <c r="R327" s="45">
        <f>1000*VLOOKUP(Q327, '[1]Mortality (Interventions) H'!$B$8:$AV$128, 34)</f>
        <v>26.751349581092711</v>
      </c>
      <c r="S327" s="46">
        <f>VLOOKUP(I327, '[1]Lapse Rates'!$A$4:$F$24, 3)</f>
        <v>1.4412507000000001E-3</v>
      </c>
      <c r="T327" s="33">
        <f t="shared" si="330"/>
        <v>0.8290360552843884</v>
      </c>
      <c r="U327" s="33">
        <f t="shared" si="320"/>
        <v>2.2177833330242779E-2</v>
      </c>
      <c r="V327" s="39">
        <f t="shared" si="317"/>
        <v>1.1948487950038636E-3</v>
      </c>
      <c r="W327" s="32">
        <f t="shared" si="321"/>
        <v>0.80566337315914172</v>
      </c>
      <c r="X327" s="31"/>
      <c r="Y327" s="5">
        <f t="shared" si="327"/>
        <v>0</v>
      </c>
      <c r="Z327" s="5">
        <f t="shared" si="318"/>
        <v>4.992695545378619</v>
      </c>
      <c r="AA327" s="5">
        <f t="shared" si="322"/>
        <v>0</v>
      </c>
      <c r="AB327" s="5">
        <f t="shared" si="311"/>
        <v>4.8519384755425676</v>
      </c>
      <c r="AC327" s="32"/>
      <c r="AD327" s="5">
        <f t="shared" si="328"/>
        <v>12417.408081859536</v>
      </c>
      <c r="AE327" s="5">
        <f t="shared" si="312"/>
        <v>-124.17408081859537</v>
      </c>
      <c r="AF327" s="5">
        <f t="shared" si="325"/>
        <v>-1508.5009607201735</v>
      </c>
      <c r="AG327" s="5">
        <f t="shared" si="331"/>
        <v>-13356.134388638779</v>
      </c>
      <c r="AH327" s="5">
        <f t="shared" si="332"/>
        <v>-2571.4013483180115</v>
      </c>
      <c r="AI327" s="42">
        <f t="shared" si="326"/>
        <v>0</v>
      </c>
      <c r="AJ327" s="42">
        <f t="shared" si="329"/>
        <v>1206.4560389351182</v>
      </c>
      <c r="AK327" s="42">
        <f t="shared" si="333"/>
        <v>-1364.9453093828934</v>
      </c>
    </row>
    <row r="328" spans="1:37" ht="15" x14ac:dyDescent="0.2">
      <c r="A328" s="48"/>
      <c r="D328" s="1"/>
      <c r="E328" s="1"/>
      <c r="F328" s="1"/>
      <c r="I328" s="2">
        <f t="shared" si="315"/>
        <v>13</v>
      </c>
      <c r="J328" s="11">
        <f t="shared" si="307"/>
        <v>15412.650612586232</v>
      </c>
      <c r="K328" s="11">
        <f t="shared" si="316"/>
        <v>154.12650612586233</v>
      </c>
      <c r="L328" s="24">
        <f t="shared" si="319"/>
        <v>1872.3712793410073</v>
      </c>
      <c r="M328" s="11">
        <f t="shared" si="306"/>
        <v>602229</v>
      </c>
      <c r="N328" s="78">
        <f t="shared" si="308"/>
        <v>0</v>
      </c>
      <c r="O328" s="35">
        <f t="shared" si="309"/>
        <v>0</v>
      </c>
      <c r="P328" s="35">
        <f t="shared" si="324"/>
        <v>6.0222899999999999</v>
      </c>
      <c r="Q328">
        <f t="shared" si="310"/>
        <v>77</v>
      </c>
      <c r="R328" s="45">
        <f>1000*VLOOKUP(Q328, '[1]Mortality (Interventions) H'!$B$8:$AV$128, 34)</f>
        <v>30.360079783955307</v>
      </c>
      <c r="S328" s="46">
        <f>VLOOKUP(I328, '[1]Lapse Rates'!$A$4:$F$24, 3)</f>
        <v>1.3481251E-3</v>
      </c>
      <c r="T328" s="33">
        <f t="shared" si="330"/>
        <v>0.80566337315914172</v>
      </c>
      <c r="U328" s="33">
        <f t="shared" si="320"/>
        <v>2.44600042881221E-2</v>
      </c>
      <c r="V328" s="39">
        <f t="shared" si="317"/>
        <v>1.0861350155065052E-3</v>
      </c>
      <c r="W328" s="32">
        <f t="shared" si="321"/>
        <v>0.78011723385551313</v>
      </c>
      <c r="X328" s="31"/>
      <c r="Y328" s="5">
        <f t="shared" si="327"/>
        <v>0</v>
      </c>
      <c r="Z328" s="5">
        <f t="shared" si="318"/>
        <v>4.8519384755425676</v>
      </c>
      <c r="AA328" s="5">
        <f t="shared" si="322"/>
        <v>0</v>
      </c>
      <c r="AB328" s="5">
        <f t="shared" si="311"/>
        <v>4.6980922162757182</v>
      </c>
      <c r="AC328" s="32"/>
      <c r="AD328" s="5">
        <f t="shared" si="328"/>
        <v>12023.674362272252</v>
      </c>
      <c r="AE328" s="5">
        <f t="shared" si="312"/>
        <v>-120.23674362272253</v>
      </c>
      <c r="AF328" s="5">
        <f t="shared" si="325"/>
        <v>-1460.6691031900148</v>
      </c>
      <c r="AG328" s="5">
        <f t="shared" si="331"/>
        <v>-14730.523922431485</v>
      </c>
      <c r="AH328" s="5">
        <f t="shared" si="332"/>
        <v>-4287.7554069719718</v>
      </c>
      <c r="AI328" s="42">
        <f t="shared" si="326"/>
        <v>0</v>
      </c>
      <c r="AJ328" s="42">
        <f t="shared" si="329"/>
        <v>1168.2032055539694</v>
      </c>
      <c r="AK328" s="42">
        <f t="shared" si="333"/>
        <v>-3119.5522014180024</v>
      </c>
    </row>
    <row r="329" spans="1:37" ht="15" x14ac:dyDescent="0.2">
      <c r="A329" s="48"/>
      <c r="D329" s="1"/>
      <c r="E329" s="1"/>
      <c r="F329" s="37"/>
      <c r="I329" s="2">
        <f t="shared" si="315"/>
        <v>14</v>
      </c>
      <c r="J329" s="11">
        <f t="shared" si="307"/>
        <v>15412.650612586232</v>
      </c>
      <c r="K329" s="11">
        <f t="shared" si="316"/>
        <v>154.12650612586233</v>
      </c>
      <c r="L329" s="24">
        <f t="shared" si="319"/>
        <v>1872.3712793410073</v>
      </c>
      <c r="M329" s="11">
        <f t="shared" si="306"/>
        <v>602229</v>
      </c>
      <c r="N329" s="78">
        <f t="shared" si="308"/>
        <v>0</v>
      </c>
      <c r="O329" s="35">
        <f t="shared" si="309"/>
        <v>0</v>
      </c>
      <c r="P329" s="35">
        <f t="shared" si="324"/>
        <v>6.0222899999999999</v>
      </c>
      <c r="Q329">
        <f t="shared" si="310"/>
        <v>78</v>
      </c>
      <c r="R329" s="45">
        <f>1000*VLOOKUP(Q329, '[1]Mortality (Interventions) H'!$B$8:$AV$128, 34)</f>
        <v>34.416395480640439</v>
      </c>
      <c r="S329" s="46">
        <f>VLOOKUP(I329, '[1]Lapse Rates'!$A$4:$F$24, 3)</f>
        <v>1.1365788999999999E-3</v>
      </c>
      <c r="T329" s="33">
        <f t="shared" si="330"/>
        <v>0.78011723385551313</v>
      </c>
      <c r="U329" s="33">
        <f t="shared" si="320"/>
        <v>2.6848823241634602E-2</v>
      </c>
      <c r="V329" s="39">
        <f t="shared" si="317"/>
        <v>8.8666478752654182E-4</v>
      </c>
      <c r="W329" s="32">
        <f t="shared" si="321"/>
        <v>0.75238174582635198</v>
      </c>
      <c r="X329" s="31"/>
      <c r="Y329" s="5">
        <f t="shared" si="327"/>
        <v>0</v>
      </c>
      <c r="Z329" s="5">
        <f t="shared" si="318"/>
        <v>4.6980922162757182</v>
      </c>
      <c r="AA329" s="5">
        <f t="shared" si="322"/>
        <v>0</v>
      </c>
      <c r="AB329" s="5">
        <f t="shared" si="311"/>
        <v>4.5310610640725812</v>
      </c>
      <c r="AC329" s="32"/>
      <c r="AD329" s="5">
        <f t="shared" si="328"/>
        <v>11596.196975709223</v>
      </c>
      <c r="AE329" s="5">
        <f t="shared" si="312"/>
        <v>-115.96196975709223</v>
      </c>
      <c r="AF329" s="5">
        <f t="shared" si="325"/>
        <v>-1408.7379719857072</v>
      </c>
      <c r="AG329" s="5">
        <f t="shared" si="331"/>
        <v>-16169.139971986364</v>
      </c>
      <c r="AH329" s="5">
        <f t="shared" si="332"/>
        <v>-6097.6429380199406</v>
      </c>
      <c r="AI329" s="42">
        <f t="shared" si="326"/>
        <v>0</v>
      </c>
      <c r="AJ329" s="42">
        <f t="shared" si="329"/>
        <v>1126.6719369303207</v>
      </c>
      <c r="AK329" s="42">
        <f t="shared" si="333"/>
        <v>-4970.9710010896197</v>
      </c>
    </row>
    <row r="330" spans="1:37" ht="15" x14ac:dyDescent="0.2">
      <c r="A330" s="48"/>
      <c r="D330" s="1"/>
      <c r="E330" s="1"/>
      <c r="F330" s="1"/>
      <c r="I330" s="2">
        <f t="shared" si="315"/>
        <v>15</v>
      </c>
      <c r="J330" s="11">
        <f t="shared" si="307"/>
        <v>15412.650612586232</v>
      </c>
      <c r="K330" s="11">
        <f t="shared" si="316"/>
        <v>154.12650612586233</v>
      </c>
      <c r="L330" s="24">
        <f t="shared" si="319"/>
        <v>1872.3712793410073</v>
      </c>
      <c r="M330" s="11">
        <f t="shared" si="306"/>
        <v>602229</v>
      </c>
      <c r="N330" s="78">
        <f t="shared" si="308"/>
        <v>0</v>
      </c>
      <c r="O330" s="35">
        <f t="shared" si="309"/>
        <v>0</v>
      </c>
      <c r="P330" s="35">
        <f t="shared" si="324"/>
        <v>6.0222899999999999</v>
      </c>
      <c r="Q330">
        <f t="shared" si="310"/>
        <v>79</v>
      </c>
      <c r="R330" s="45">
        <f>1000*VLOOKUP(Q330, '[1]Mortality (Interventions) H'!$B$8:$AV$128, 34)</f>
        <v>38.954540451067977</v>
      </c>
      <c r="S330" s="46">
        <f>VLOOKUP(I330, '[1]Lapse Rates'!$A$4:$F$24, 3)</f>
        <v>1.0075606E-3</v>
      </c>
      <c r="T330" s="33">
        <f t="shared" si="330"/>
        <v>0.75238174582635198</v>
      </c>
      <c r="U330" s="33">
        <f t="shared" si="320"/>
        <v>2.9308685152437775E-2</v>
      </c>
      <c r="V330" s="39">
        <f t="shared" si="317"/>
        <v>7.5807020325384671E-4</v>
      </c>
      <c r="W330" s="32">
        <f t="shared" si="321"/>
        <v>0.72231499047066039</v>
      </c>
      <c r="X330" s="31"/>
      <c r="Y330" s="5">
        <f t="shared" si="327"/>
        <v>0</v>
      </c>
      <c r="Z330" s="5">
        <f t="shared" si="318"/>
        <v>4.5310610640725812</v>
      </c>
      <c r="AA330" s="5">
        <f t="shared" si="322"/>
        <v>0</v>
      </c>
      <c r="AB330" s="5">
        <f t="shared" si="311"/>
        <v>4.3499903439615535</v>
      </c>
      <c r="AC330" s="32"/>
      <c r="AD330" s="5">
        <f t="shared" si="328"/>
        <v>11132.788580357843</v>
      </c>
      <c r="AE330" s="5">
        <f t="shared" si="312"/>
        <v>-111.32788580357844</v>
      </c>
      <c r="AF330" s="5">
        <f t="shared" si="325"/>
        <v>-1352.4418427947378</v>
      </c>
      <c r="AG330" s="5">
        <f t="shared" si="331"/>
        <v>-17650.54015066745</v>
      </c>
      <c r="AH330" s="5">
        <f t="shared" si="332"/>
        <v>-7981.5212989079246</v>
      </c>
      <c r="AI330" s="42">
        <f t="shared" si="326"/>
        <v>0</v>
      </c>
      <c r="AJ330" s="42">
        <f t="shared" si="329"/>
        <v>1081.6497912261589</v>
      </c>
      <c r="AK330" s="42">
        <f t="shared" si="333"/>
        <v>-6899.8715076817662</v>
      </c>
    </row>
    <row r="331" spans="1:37" ht="15" x14ac:dyDescent="0.2">
      <c r="I331" s="2">
        <f t="shared" si="315"/>
        <v>16</v>
      </c>
      <c r="J331" s="11">
        <f t="shared" si="307"/>
        <v>15412.650612586232</v>
      </c>
      <c r="K331" s="11">
        <f t="shared" si="316"/>
        <v>154.12650612586233</v>
      </c>
      <c r="L331" s="24">
        <f t="shared" si="319"/>
        <v>1872.3712793410073</v>
      </c>
      <c r="M331" s="11">
        <f t="shared" si="306"/>
        <v>602229</v>
      </c>
      <c r="N331" s="78">
        <f t="shared" si="308"/>
        <v>0</v>
      </c>
      <c r="O331" s="35">
        <f t="shared" si="309"/>
        <v>0</v>
      </c>
      <c r="P331" s="35">
        <f t="shared" si="324"/>
        <v>6.0222899999999999</v>
      </c>
      <c r="Q331">
        <f t="shared" si="310"/>
        <v>80</v>
      </c>
      <c r="R331" s="45">
        <f>1000*VLOOKUP(Q331, '[1]Mortality (Interventions) H'!$B$8:$AV$128, 34)</f>
        <v>43.937789918363578</v>
      </c>
      <c r="S331" s="46">
        <f>VLOOKUP(I331, '[1]Lapse Rates'!$A$4:$F$24, 3)</f>
        <v>8.9731130000000002E-4</v>
      </c>
      <c r="T331" s="33">
        <f t="shared" si="330"/>
        <v>0.72231499047066039</v>
      </c>
      <c r="U331" s="33">
        <f t="shared" si="320"/>
        <v>3.1736924306184668E-2</v>
      </c>
      <c r="V331" s="39">
        <f t="shared" si="317"/>
        <v>6.4814140310871587E-4</v>
      </c>
      <c r="W331" s="32">
        <f t="shared" si="321"/>
        <v>0.68992992476136705</v>
      </c>
      <c r="X331" s="31"/>
      <c r="Y331" s="5">
        <f t="shared" si="327"/>
        <v>0</v>
      </c>
      <c r="Z331" s="5">
        <f t="shared" si="318"/>
        <v>4.3499903439615535</v>
      </c>
      <c r="AA331" s="5">
        <f t="shared" si="322"/>
        <v>0</v>
      </c>
      <c r="AB331" s="5">
        <f t="shared" si="311"/>
        <v>4.1549580865911331</v>
      </c>
      <c r="AC331" s="32"/>
      <c r="AD331" s="5">
        <f t="shared" si="328"/>
        <v>10633.648877514857</v>
      </c>
      <c r="AE331" s="5">
        <f t="shared" si="312"/>
        <v>-106.33648877514858</v>
      </c>
      <c r="AF331" s="5">
        <f t="shared" si="325"/>
        <v>-1291.8049758810857</v>
      </c>
      <c r="AG331" s="5">
        <f t="shared" si="331"/>
        <v>-19112.896187989285</v>
      </c>
      <c r="AH331" s="5">
        <f t="shared" si="332"/>
        <v>-9877.3887751306611</v>
      </c>
      <c r="AI331" s="42">
        <f t="shared" si="326"/>
        <v>0</v>
      </c>
      <c r="AJ331" s="42">
        <f t="shared" si="329"/>
        <v>1033.1560793881083</v>
      </c>
      <c r="AK331" s="42">
        <f t="shared" si="333"/>
        <v>-8844.2326957425521</v>
      </c>
    </row>
    <row r="332" spans="1:37" ht="15" x14ac:dyDescent="0.2">
      <c r="I332" s="2">
        <f t="shared" si="315"/>
        <v>17</v>
      </c>
      <c r="J332" s="11">
        <f t="shared" si="307"/>
        <v>15412.650612586232</v>
      </c>
      <c r="K332" s="11">
        <f t="shared" si="316"/>
        <v>154.12650612586233</v>
      </c>
      <c r="L332" s="24">
        <f t="shared" si="319"/>
        <v>1872.3712793410073</v>
      </c>
      <c r="M332" s="11">
        <f t="shared" si="306"/>
        <v>602229</v>
      </c>
      <c r="N332" s="78">
        <f t="shared" si="308"/>
        <v>0</v>
      </c>
      <c r="O332" s="35">
        <f t="shared" si="309"/>
        <v>0</v>
      </c>
      <c r="P332" s="35">
        <f t="shared" si="324"/>
        <v>6.0222899999999999</v>
      </c>
      <c r="Q332">
        <f t="shared" si="310"/>
        <v>81</v>
      </c>
      <c r="R332" s="45">
        <f>1000*VLOOKUP(Q332, '[1]Mortality (Interventions) H'!$B$8:$AV$128, 34)</f>
        <v>49.446432816875848</v>
      </c>
      <c r="S332" s="46">
        <f>VLOOKUP(I332, '[1]Lapse Rates'!$A$4:$F$24, 3)</f>
        <v>7.4594940000000001E-4</v>
      </c>
      <c r="T332" s="33">
        <f t="shared" si="330"/>
        <v>0.68992992476136705</v>
      </c>
      <c r="U332" s="33">
        <f t="shared" si="320"/>
        <v>3.4114573673065147E-2</v>
      </c>
      <c r="V332" s="39">
        <f t="shared" si="317"/>
        <v>5.1465281341778689E-4</v>
      </c>
      <c r="W332" s="32">
        <f t="shared" si="321"/>
        <v>0.65530069827488413</v>
      </c>
      <c r="X332" s="31"/>
      <c r="Y332" s="5">
        <f t="shared" si="327"/>
        <v>0</v>
      </c>
      <c r="Z332" s="5">
        <f t="shared" si="318"/>
        <v>4.1549580865911331</v>
      </c>
      <c r="AA332" s="5">
        <f t="shared" si="322"/>
        <v>0</v>
      </c>
      <c r="AB332" s="5">
        <f t="shared" si="311"/>
        <v>3.9464108422138517</v>
      </c>
      <c r="AC332" s="32"/>
      <c r="AD332" s="5">
        <f t="shared" si="328"/>
        <v>10099.920708694579</v>
      </c>
      <c r="AE332" s="5">
        <f t="shared" si="312"/>
        <v>-100.99920708694579</v>
      </c>
      <c r="AF332" s="5">
        <f t="shared" si="325"/>
        <v>-1226.9662067820002</v>
      </c>
      <c r="AG332" s="5">
        <f t="shared" si="331"/>
        <v>-20544.785588556351</v>
      </c>
      <c r="AH332" s="5">
        <f t="shared" si="332"/>
        <v>-11772.83029373072</v>
      </c>
      <c r="AI332" s="42">
        <f t="shared" si="326"/>
        <v>0</v>
      </c>
      <c r="AJ332" s="42">
        <f t="shared" si="329"/>
        <v>981.30180069600328</v>
      </c>
      <c r="AK332" s="42">
        <f t="shared" si="333"/>
        <v>-10791.528493034717</v>
      </c>
    </row>
    <row r="333" spans="1:37" ht="15" x14ac:dyDescent="0.2">
      <c r="I333" s="2">
        <f t="shared" si="315"/>
        <v>18</v>
      </c>
      <c r="J333" s="11">
        <f t="shared" si="307"/>
        <v>15412.650612586232</v>
      </c>
      <c r="K333" s="11">
        <f t="shared" si="316"/>
        <v>154.12650612586233</v>
      </c>
      <c r="L333" s="24">
        <f t="shared" si="319"/>
        <v>1872.3712793410073</v>
      </c>
      <c r="M333" s="11">
        <f t="shared" si="306"/>
        <v>602229</v>
      </c>
      <c r="N333" s="78">
        <f t="shared" si="308"/>
        <v>0</v>
      </c>
      <c r="O333" s="35">
        <f t="shared" si="309"/>
        <v>0</v>
      </c>
      <c r="P333" s="35">
        <f t="shared" si="324"/>
        <v>6.0222899999999999</v>
      </c>
      <c r="Q333">
        <f t="shared" si="310"/>
        <v>82</v>
      </c>
      <c r="R333" s="45">
        <f>1000*VLOOKUP(Q333, '[1]Mortality (Interventions) H'!$B$8:$AV$128, 34)</f>
        <v>55.672549141769935</v>
      </c>
      <c r="S333" s="46">
        <f>VLOOKUP(I333, '[1]Lapse Rates'!$A$4:$F$24, 3)</f>
        <v>5.9837330000000002E-4</v>
      </c>
      <c r="T333" s="33">
        <f t="shared" si="330"/>
        <v>0.65530069827488413</v>
      </c>
      <c r="U333" s="33">
        <f t="shared" si="320"/>
        <v>3.648226032734464E-2</v>
      </c>
      <c r="V333" s="39">
        <f t="shared" si="317"/>
        <v>3.9211444131904673E-4</v>
      </c>
      <c r="W333" s="32">
        <f t="shared" si="321"/>
        <v>0.6184263235062204</v>
      </c>
      <c r="X333" s="31"/>
      <c r="Y333" s="5">
        <f t="shared" si="327"/>
        <v>0</v>
      </c>
      <c r="Z333" s="5">
        <f t="shared" si="318"/>
        <v>3.9464108422138517</v>
      </c>
      <c r="AA333" s="5">
        <f t="shared" si="322"/>
        <v>0</v>
      </c>
      <c r="AB333" s="5">
        <f t="shared" si="311"/>
        <v>3.7243426637882759</v>
      </c>
      <c r="AC333" s="32"/>
      <c r="AD333" s="5">
        <f t="shared" si="328"/>
        <v>9531.5888538275995</v>
      </c>
      <c r="AE333" s="5">
        <f t="shared" si="312"/>
        <v>-95.315888538275999</v>
      </c>
      <c r="AF333" s="5">
        <f t="shared" si="325"/>
        <v>-1157.9236865214975</v>
      </c>
      <c r="AG333" s="5">
        <f t="shared" si="331"/>
        <v>-21970.675154676435</v>
      </c>
      <c r="AH333" s="5">
        <f t="shared" si="332"/>
        <v>-13692.325875908609</v>
      </c>
      <c r="AI333" s="42">
        <f t="shared" si="326"/>
        <v>0</v>
      </c>
      <c r="AJ333" s="42">
        <f t="shared" si="329"/>
        <v>926.08552079850392</v>
      </c>
      <c r="AK333" s="42">
        <f t="shared" si="333"/>
        <v>-12766.240355110105</v>
      </c>
    </row>
    <row r="334" spans="1:37" ht="15" x14ac:dyDescent="0.2">
      <c r="I334" s="2">
        <f t="shared" si="315"/>
        <v>19</v>
      </c>
      <c r="J334" s="11">
        <f t="shared" si="307"/>
        <v>15412.650612586232</v>
      </c>
      <c r="K334" s="11">
        <f t="shared" si="316"/>
        <v>154.12650612586233</v>
      </c>
      <c r="L334" s="24">
        <f t="shared" si="319"/>
        <v>1872.3712793410073</v>
      </c>
      <c r="M334" s="11">
        <f t="shared" si="306"/>
        <v>602229</v>
      </c>
      <c r="N334" s="78">
        <f t="shared" si="308"/>
        <v>0</v>
      </c>
      <c r="O334" s="35">
        <f t="shared" si="309"/>
        <v>0</v>
      </c>
      <c r="P334" s="35">
        <f t="shared" si="324"/>
        <v>6.0222899999999999</v>
      </c>
      <c r="Q334">
        <f t="shared" si="310"/>
        <v>83</v>
      </c>
      <c r="R334" s="45">
        <f>1000*VLOOKUP(Q334, '[1]Mortality (Interventions) H'!$B$8:$AV$128, 34)</f>
        <v>62.701273967369175</v>
      </c>
      <c r="S334" s="46">
        <f>VLOOKUP(I334, '[1]Lapse Rates'!$A$4:$F$24, 3)</f>
        <v>4.66450453E-2</v>
      </c>
      <c r="T334" s="33">
        <f t="shared" si="330"/>
        <v>0.6184263235062204</v>
      </c>
      <c r="U334" s="33">
        <f t="shared" si="320"/>
        <v>3.8776118338796406E-2</v>
      </c>
      <c r="V334" s="39">
        <f t="shared" si="317"/>
        <v>2.8846523874660104E-2</v>
      </c>
      <c r="W334" s="32">
        <f t="shared" si="321"/>
        <v>0.55080368129276391</v>
      </c>
      <c r="X334" s="31"/>
      <c r="Y334" s="5">
        <f t="shared" si="327"/>
        <v>0</v>
      </c>
      <c r="Z334" s="5">
        <f t="shared" si="318"/>
        <v>3.7243426637882759</v>
      </c>
      <c r="AA334" s="5">
        <f t="shared" si="322"/>
        <v>0</v>
      </c>
      <c r="AB334" s="5">
        <f t="shared" si="311"/>
        <v>3.3170995018125993</v>
      </c>
      <c r="AC334" s="32"/>
      <c r="AD334" s="5">
        <f t="shared" si="328"/>
        <v>8489.3446958916702</v>
      </c>
      <c r="AE334" s="5">
        <f t="shared" si="312"/>
        <v>-84.893446958916698</v>
      </c>
      <c r="AF334" s="5">
        <f t="shared" si="325"/>
        <v>-1031.3089934078689</v>
      </c>
      <c r="AG334" s="5">
        <f t="shared" si="331"/>
        <v>-23352.102971055021</v>
      </c>
      <c r="AH334" s="5">
        <f t="shared" si="332"/>
        <v>-15978.960715530136</v>
      </c>
      <c r="AI334" s="42">
        <f t="shared" si="326"/>
        <v>0</v>
      </c>
      <c r="AJ334" s="42">
        <f t="shared" si="329"/>
        <v>824.84202553562091</v>
      </c>
      <c r="AK334" s="42">
        <f t="shared" si="333"/>
        <v>-15154.118689994515</v>
      </c>
    </row>
    <row r="335" spans="1:37" ht="15" x14ac:dyDescent="0.2">
      <c r="I335" s="2">
        <f t="shared" si="315"/>
        <v>20</v>
      </c>
      <c r="J335" s="11">
        <f t="shared" si="307"/>
        <v>15412.650612586232</v>
      </c>
      <c r="K335" s="11">
        <f t="shared" si="316"/>
        <v>154.12650612586233</v>
      </c>
      <c r="L335" s="24">
        <f t="shared" si="319"/>
        <v>1872.3712793410073</v>
      </c>
      <c r="M335" s="11">
        <f t="shared" si="306"/>
        <v>602229</v>
      </c>
      <c r="N335" s="78">
        <f t="shared" si="308"/>
        <v>0</v>
      </c>
      <c r="O335" s="35">
        <f t="shared" si="309"/>
        <v>0</v>
      </c>
      <c r="P335" s="35">
        <f t="shared" si="324"/>
        <v>6.0222899999999999</v>
      </c>
      <c r="Q335">
        <f t="shared" si="310"/>
        <v>84</v>
      </c>
      <c r="R335" s="45">
        <f>1000*VLOOKUP(Q335, '[1]Mortality (Interventions) H'!$B$8:$AV$128, 34)</f>
        <v>70.664116608973032</v>
      </c>
      <c r="S335" s="46">
        <f>VLOOKUP(I335, '[1]Lapse Rates'!$A$4:$F$24, 3)</f>
        <v>0</v>
      </c>
      <c r="T335" s="33">
        <f t="shared" si="330"/>
        <v>0.55080368129276391</v>
      </c>
      <c r="U335" s="33">
        <f t="shared" si="320"/>
        <v>3.8922055563523489E-2</v>
      </c>
      <c r="V335" s="39">
        <f t="shared" si="317"/>
        <v>0</v>
      </c>
      <c r="W335" s="32">
        <f t="shared" si="321"/>
        <v>0.51188162572924045</v>
      </c>
      <c r="X335" s="31"/>
      <c r="Y335" s="5">
        <f t="shared" si="327"/>
        <v>0</v>
      </c>
      <c r="Z335" s="5">
        <f t="shared" si="318"/>
        <v>3.3170995018125993</v>
      </c>
      <c r="AA335" s="5">
        <f t="shared" si="322"/>
        <v>0</v>
      </c>
      <c r="AB335" s="5">
        <f t="shared" si="311"/>
        <v>3.0826995958129473</v>
      </c>
      <c r="AC335" s="32"/>
      <c r="AD335" s="5">
        <f>$W335*J335</f>
        <v>7889.452652367414</v>
      </c>
      <c r="AE335" s="5">
        <f t="shared" si="312"/>
        <v>-78.894526523674145</v>
      </c>
      <c r="AF335" s="5">
        <f t="shared" si="325"/>
        <v>-958.43245443781257</v>
      </c>
      <c r="AG335" s="5">
        <f t="shared" si="331"/>
        <v>-23439.990599965186</v>
      </c>
      <c r="AH335" s="5">
        <f t="shared" si="332"/>
        <v>-16587.864928559258</v>
      </c>
      <c r="AI335" s="42">
        <f t="shared" si="326"/>
        <v>0</v>
      </c>
      <c r="AJ335" s="42">
        <f t="shared" si="329"/>
        <v>766.54115960639876</v>
      </c>
      <c r="AK335" s="42">
        <f t="shared" si="333"/>
        <v>-15821.32376895286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264578.53084566869</v>
      </c>
      <c r="AE338" s="21">
        <f t="shared" ref="AE338:AK338" si="334">SUM(AE315:AE335)</f>
        <v>-8504.3954326677085</v>
      </c>
      <c r="AF338" s="21">
        <f t="shared" si="334"/>
        <v>-30753.639463756143</v>
      </c>
      <c r="AG338" s="21">
        <f t="shared" si="334"/>
        <v>-257937.07470733856</v>
      </c>
      <c r="AH338" s="21">
        <f t="shared" si="334"/>
        <v>-32616.578758093725</v>
      </c>
      <c r="AI338" s="21">
        <f t="shared" si="334"/>
        <v>0</v>
      </c>
      <c r="AJ338" s="21">
        <f t="shared" si="334"/>
        <v>24223.523290267913</v>
      </c>
      <c r="AK338" s="21">
        <f t="shared" si="334"/>
        <v>-8393.0554678258195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131714.52898778496</v>
      </c>
      <c r="AE340" s="21">
        <f t="shared" ref="AE340:AK340" si="335">AE315+NPV($D$6,AE316:AE335)</f>
        <v>-7189.3634157297365</v>
      </c>
      <c r="AF340" s="21">
        <f t="shared" si="335"/>
        <v>-14778.268050886791</v>
      </c>
      <c r="AG340" s="21">
        <f t="shared" si="335"/>
        <v>-85549.056166579656</v>
      </c>
      <c r="AH340" s="21">
        <f t="shared" si="335"/>
        <v>24197.841354588782</v>
      </c>
      <c r="AI340" s="21">
        <f t="shared" si="335"/>
        <v>0</v>
      </c>
      <c r="AJ340" s="21">
        <f t="shared" si="335"/>
        <v>11313.285499152114</v>
      </c>
      <c r="AK340" s="21">
        <f t="shared" si="335"/>
        <v>35511.126853740898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196158.99729509815</v>
      </c>
      <c r="AE342" s="21">
        <f t="shared" ref="AE342:AK342" si="336">AE315+NPV($D$7,AE316:AE335)</f>
        <v>-7825.5535512867991</v>
      </c>
      <c r="AF342" s="21">
        <f t="shared" si="336"/>
        <v>-22506.881174993869</v>
      </c>
      <c r="AG342" s="21">
        <f t="shared" si="336"/>
        <v>-163786.0960556301</v>
      </c>
      <c r="AH342" s="21">
        <f t="shared" si="336"/>
        <v>2040.4665131873662</v>
      </c>
      <c r="AI342" s="21">
        <f t="shared" si="336"/>
        <v>0</v>
      </c>
      <c r="AJ342" s="21">
        <f t="shared" si="336"/>
        <v>17575.434324257978</v>
      </c>
      <c r="AK342" s="21">
        <f t="shared" si="336"/>
        <v>19615.900837445341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15070.757449262237</v>
      </c>
    </row>
    <row r="345" spans="1:39" ht="15" x14ac:dyDescent="0.2">
      <c r="G345" s="58" t="s">
        <v>120</v>
      </c>
      <c r="H345" s="57"/>
      <c r="I345" s="57"/>
      <c r="J345" s="11">
        <f>H$344</f>
        <v>15070.757449262237</v>
      </c>
      <c r="K345" s="11">
        <f>J345*$C$10</f>
        <v>6028.3029797048948</v>
      </c>
      <c r="L345" s="24">
        <f>$C$354</f>
        <v>2290.3373112247614</v>
      </c>
      <c r="M345" s="11">
        <f t="shared" ref="M345:M365" si="337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>O345*W345</f>
        <v>0</v>
      </c>
      <c r="AB345" s="5">
        <f>P345*W345</f>
        <v>6.0222899999999999</v>
      </c>
      <c r="AC345" s="32"/>
      <c r="AD345" s="5">
        <f>$W345*J345</f>
        <v>15070.757449262237</v>
      </c>
      <c r="AE345" s="5">
        <f>-$W345*K345</f>
        <v>-6028.3029797048948</v>
      </c>
      <c r="AF345" s="5">
        <f>-$W345*L345</f>
        <v>-2290.3373112247614</v>
      </c>
      <c r="AG345" s="5"/>
      <c r="AH345" s="5">
        <f>SUM(AD345:AG345)</f>
        <v>6752.1171583325813</v>
      </c>
      <c r="AI345" s="42">
        <f>Y345-AA345</f>
        <v>0</v>
      </c>
      <c r="AJ345" s="42"/>
      <c r="AK345" s="42">
        <f>SUM(AH345:AJ345)</f>
        <v>6752.1171583325813</v>
      </c>
      <c r="AL345" s="6" t="s">
        <v>39</v>
      </c>
      <c r="AM345" s="36">
        <f>AK372</f>
        <v>19240.729351995567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38">H$344</f>
        <v>15070.757449262237</v>
      </c>
      <c r="K346" s="11"/>
      <c r="L346" s="24"/>
      <c r="M346" s="11">
        <f t="shared" si="337"/>
        <v>602229</v>
      </c>
      <c r="N346" s="78">
        <f t="shared" ref="N346:N365" si="339">N314</f>
        <v>0</v>
      </c>
      <c r="O346" s="35">
        <f t="shared" ref="O346:O365" si="340">M346*N346/1000</f>
        <v>0</v>
      </c>
      <c r="P346" s="35">
        <f>$H$14*M346/1000</f>
        <v>6.0222899999999999</v>
      </c>
      <c r="Q346">
        <f t="shared" ref="Q346:Q365" si="341">Q5</f>
        <v>65</v>
      </c>
      <c r="R346" s="45">
        <f>1000*VLOOKUP(Q346, '[1]Mortality (Interventions) H'!$B$8:$AV$128, 37)</f>
        <v>8.1051447093446249</v>
      </c>
      <c r="S346" s="46">
        <f>AVERAGE(VLOOKUP(I345,'[1]Lapse Rates'!$A$4:$F$24,3),VLOOKUP(I346,'[1]Lapse Rates'!$A$4:$F$24,3))</f>
        <v>3.4608985999999998E-3</v>
      </c>
      <c r="T346" s="33">
        <f>W345</f>
        <v>1</v>
      </c>
      <c r="U346" s="33">
        <f>T346*R346/1000</f>
        <v>8.1051447093446246E-3</v>
      </c>
      <c r="V346" s="39">
        <f>MIN(S346*T346,T346-U346)</f>
        <v>3.4608985999999998E-3</v>
      </c>
      <c r="W346" s="32">
        <f>T346-SUM(U346:V346)</f>
        <v>0.98843395669065537</v>
      </c>
      <c r="X346" s="32"/>
      <c r="Y346" s="5">
        <f>AA345</f>
        <v>0</v>
      </c>
      <c r="Z346" s="5">
        <f>AB345</f>
        <v>6.0222899999999999</v>
      </c>
      <c r="AA346" s="5">
        <f>O346*W346</f>
        <v>0</v>
      </c>
      <c r="AB346" s="5">
        <f t="shared" ref="AB346:AB365" si="342">P346*W346</f>
        <v>5.9526359330385672</v>
      </c>
      <c r="AC346" s="32"/>
      <c r="AD346" s="5">
        <f>$W346*J346</f>
        <v>14896.448415899442</v>
      </c>
      <c r="AE346" s="5">
        <f t="shared" ref="AE346:AE365" si="343">-$W346*K346</f>
        <v>0</v>
      </c>
      <c r="AF346" s="5">
        <f>-$W346*L346</f>
        <v>0</v>
      </c>
      <c r="AG346" s="5">
        <f t="shared" ref="AG346:AG351" si="344">-U346*M346</f>
        <v>-4881.1531931639038</v>
      </c>
      <c r="AH346" s="5">
        <f t="shared" ref="AH346:AH354" si="345">SUM(AD346:AG346)</f>
        <v>10015.295222735538</v>
      </c>
      <c r="AI346" s="42">
        <f>-M346*$W345*(N346-N345)/1000</f>
        <v>0</v>
      </c>
      <c r="AJ346" s="42">
        <f>$D$6*SUM(Y346:Z346,AD346:AE346)</f>
        <v>1461.9323762487354</v>
      </c>
      <c r="AK346" s="42">
        <f>SUM(AH346:AJ346)</f>
        <v>11477.227598984273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346">I346+1</f>
        <v>2</v>
      </c>
      <c r="J347" s="11">
        <f t="shared" si="338"/>
        <v>15070.757449262237</v>
      </c>
      <c r="K347" s="11">
        <f t="shared" ref="K347:K365" si="347">J347*$C$11</f>
        <v>150.70757449262237</v>
      </c>
      <c r="L347" s="24">
        <f>$C$355</f>
        <v>1838.214587746894</v>
      </c>
      <c r="M347" s="11">
        <f t="shared" si="337"/>
        <v>602229</v>
      </c>
      <c r="N347" s="78">
        <f t="shared" si="339"/>
        <v>0</v>
      </c>
      <c r="O347" s="35">
        <f t="shared" si="340"/>
        <v>0</v>
      </c>
      <c r="P347" s="35">
        <f>$H$14*M347/1000</f>
        <v>6.0222899999999999</v>
      </c>
      <c r="Q347">
        <f t="shared" si="341"/>
        <v>66</v>
      </c>
      <c r="R347" s="45">
        <f>1000*VLOOKUP(Q347, '[1]Mortality (Interventions) H'!$B$8:$AV$128, 37)</f>
        <v>8.9470526123912784</v>
      </c>
      <c r="S347" s="46">
        <f>VLOOKUP(I347, '[1]Lapse Rates'!$A$4:$F$24, 3)</f>
        <v>3.2267923000000001E-3</v>
      </c>
      <c r="T347" s="33">
        <f>W346</f>
        <v>0.98843395669065537</v>
      </c>
      <c r="U347" s="33">
        <f>T347*R347/1000</f>
        <v>8.8435706143853762E-3</v>
      </c>
      <c r="V347" s="39">
        <f t="shared" ref="V347:V365" si="348">MIN(S347*T347,T347-U347)</f>
        <v>3.1894710805079403E-3</v>
      </c>
      <c r="W347" s="32">
        <f>T347-SUM(U347:V347)</f>
        <v>0.97640091499576209</v>
      </c>
      <c r="X347" s="32"/>
      <c r="Y347" s="5">
        <f>AA346</f>
        <v>0</v>
      </c>
      <c r="Z347" s="5">
        <f t="shared" ref="Z347:Z365" si="349">AB346</f>
        <v>5.9526359330385672</v>
      </c>
      <c r="AA347" s="5">
        <f>O347*W347</f>
        <v>0</v>
      </c>
      <c r="AB347" s="5">
        <f t="shared" si="342"/>
        <v>5.8801694663698276</v>
      </c>
      <c r="AC347" s="32"/>
      <c r="AD347" s="5">
        <f>$W347*J347</f>
        <v>14715.101363138845</v>
      </c>
      <c r="AE347" s="5">
        <f t="shared" si="343"/>
        <v>-147.15101363138845</v>
      </c>
      <c r="AF347" s="5">
        <f>-$W347*L347</f>
        <v>-1794.8344054346248</v>
      </c>
      <c r="AG347" s="5">
        <f t="shared" si="344"/>
        <v>-5325.8546875306911</v>
      </c>
      <c r="AH347" s="5">
        <f t="shared" si="345"/>
        <v>7447.2612565421405</v>
      </c>
      <c r="AI347" s="42">
        <f>-M347*($W346*N347-$W345*N346)/1000</f>
        <v>0</v>
      </c>
      <c r="AJ347" s="42">
        <f>$D$6*SUM(Y347:Z347,AD347:AE347)</f>
        <v>1429.6998828717128</v>
      </c>
      <c r="AK347" s="42">
        <f>SUM(AH347:AJ347)</f>
        <v>8876.9611394138537</v>
      </c>
      <c r="AL347" s="48" t="s">
        <v>59</v>
      </c>
      <c r="AM347" s="54">
        <f>AK372/AD372</f>
        <v>0.10000000549397056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346"/>
        <v>3</v>
      </c>
      <c r="J348" s="11">
        <f t="shared" si="338"/>
        <v>15070.757449262237</v>
      </c>
      <c r="K348" s="11">
        <f t="shared" si="347"/>
        <v>150.70757449262237</v>
      </c>
      <c r="L348" s="24">
        <f t="shared" ref="L348:L365" si="350">$C$355</f>
        <v>1838.214587746894</v>
      </c>
      <c r="M348" s="11">
        <f t="shared" si="337"/>
        <v>602229</v>
      </c>
      <c r="N348" s="78">
        <f t="shared" si="339"/>
        <v>0</v>
      </c>
      <c r="O348" s="35">
        <f t="shared" si="340"/>
        <v>0</v>
      </c>
      <c r="P348" s="35">
        <f>$H$14*M348/1000</f>
        <v>6.0222899999999999</v>
      </c>
      <c r="Q348">
        <f t="shared" si="341"/>
        <v>67</v>
      </c>
      <c r="R348" s="45">
        <f>1000*VLOOKUP(Q348, '[1]Mortality (Interventions) H'!$B$8:$AV$128, 37)</f>
        <v>9.851845882511574</v>
      </c>
      <c r="S348" s="46">
        <f>VLOOKUP(I348, '[1]Lapse Rates'!$A$4:$F$24, 3)</f>
        <v>2.9657235000000001E-3</v>
      </c>
      <c r="T348" s="33">
        <f>W347</f>
        <v>0.97640091499576209</v>
      </c>
      <c r="U348" s="33">
        <f t="shared" ref="U348:U365" si="351">T348*R348/1000</f>
        <v>9.6193513340815315E-3</v>
      </c>
      <c r="V348" s="39">
        <f t="shared" si="348"/>
        <v>2.8957351390244343E-3</v>
      </c>
      <c r="W348" s="32">
        <f t="shared" ref="W348:W365" si="352">T348-SUM(U348:V348)</f>
        <v>0.96388582852265614</v>
      </c>
      <c r="X348" s="32"/>
      <c r="Y348" s="5">
        <f>AA347</f>
        <v>0</v>
      </c>
      <c r="Z348" s="5">
        <f t="shared" si="349"/>
        <v>5.8801694663698276</v>
      </c>
      <c r="AA348" s="5">
        <f t="shared" ref="AA348:AA365" si="353">O348*W348</f>
        <v>0</v>
      </c>
      <c r="AB348" s="5">
        <f t="shared" si="342"/>
        <v>5.8047999862537072</v>
      </c>
      <c r="AC348" s="32"/>
      <c r="AD348" s="5">
        <f>$W348*J348</f>
        <v>14526.489530446122</v>
      </c>
      <c r="AE348" s="5">
        <f t="shared" si="343"/>
        <v>-145.26489530446122</v>
      </c>
      <c r="AF348" s="5">
        <f>-$W348*L348</f>
        <v>-1771.8289909128478</v>
      </c>
      <c r="AG348" s="5">
        <f t="shared" si="344"/>
        <v>-5793.0523345725869</v>
      </c>
      <c r="AH348" s="5">
        <f t="shared" si="345"/>
        <v>6816.3433096562276</v>
      </c>
      <c r="AI348" s="42">
        <f>-M348*($W347*N348-$W346*N347)/1000</f>
        <v>0</v>
      </c>
      <c r="AJ348" s="42">
        <f>$D$6*SUM(Y348:Z348,AD348:AE348)</f>
        <v>1411.374981332048</v>
      </c>
      <c r="AK348" s="42">
        <f t="shared" ref="AK348:AK355" si="354">SUM(AH348:AJ348)</f>
        <v>8227.7182909882758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346"/>
        <v>4</v>
      </c>
      <c r="J349" s="11">
        <f t="shared" si="338"/>
        <v>15070.757449262237</v>
      </c>
      <c r="K349" s="11">
        <f t="shared" si="347"/>
        <v>150.70757449262237</v>
      </c>
      <c r="L349" s="24">
        <f t="shared" si="350"/>
        <v>1838.214587746894</v>
      </c>
      <c r="M349" s="11">
        <f t="shared" si="337"/>
        <v>602229</v>
      </c>
      <c r="N349" s="78">
        <f t="shared" si="339"/>
        <v>0</v>
      </c>
      <c r="O349" s="35">
        <f t="shared" si="340"/>
        <v>0</v>
      </c>
      <c r="P349" s="35">
        <f t="shared" ref="P349:P365" si="355">$H$14*M349/1000</f>
        <v>6.0222899999999999</v>
      </c>
      <c r="Q349">
        <f t="shared" si="341"/>
        <v>68</v>
      </c>
      <c r="R349" s="45">
        <f>1000*VLOOKUP(Q349, '[1]Mortality (Interventions) H'!$B$8:$AV$128, 37)</f>
        <v>10.820533028514472</v>
      </c>
      <c r="S349" s="46">
        <f>VLOOKUP(I349, '[1]Lapse Rates'!$A$4:$F$24, 3)</f>
        <v>2.7812204999999998E-3</v>
      </c>
      <c r="T349" s="33">
        <f>W348</f>
        <v>0.96388582852265614</v>
      </c>
      <c r="U349" s="33">
        <f t="shared" si="351"/>
        <v>1.0429758443246437E-2</v>
      </c>
      <c r="V349" s="39">
        <f t="shared" si="348"/>
        <v>2.6807790259466956E-3</v>
      </c>
      <c r="W349" s="32">
        <f t="shared" si="352"/>
        <v>0.95077529105346303</v>
      </c>
      <c r="X349" s="32"/>
      <c r="Y349" s="5">
        <f>AA348</f>
        <v>0</v>
      </c>
      <c r="Z349" s="5">
        <f t="shared" si="349"/>
        <v>5.8047999862537072</v>
      </c>
      <c r="AA349" s="5">
        <f t="shared" si="353"/>
        <v>0</v>
      </c>
      <c r="AB349" s="5">
        <f t="shared" si="342"/>
        <v>5.72584452755836</v>
      </c>
      <c r="AC349" s="32"/>
      <c r="AD349" s="5">
        <f>$W349*J349</f>
        <v>14328.90380021845</v>
      </c>
      <c r="AE349" s="5">
        <f t="shared" si="343"/>
        <v>-143.2890380021845</v>
      </c>
      <c r="AF349" s="5">
        <f t="shared" ref="AF349:AF365" si="356">-$W349*L349</f>
        <v>-1747.7290096837748</v>
      </c>
      <c r="AG349" s="5">
        <f t="shared" si="344"/>
        <v>-6281.1029975178581</v>
      </c>
      <c r="AH349" s="5">
        <f t="shared" si="345"/>
        <v>6156.7827550146312</v>
      </c>
      <c r="AI349" s="42">
        <f t="shared" ref="AI349:AI365" si="357">-M349*($W348*N349-$W347*N348)/1000</f>
        <v>0</v>
      </c>
      <c r="AJ349" s="42">
        <f>$D$6*SUM(Y349:Z349,AD349:AE349)</f>
        <v>1392.1782590520672</v>
      </c>
      <c r="AK349" s="42">
        <f t="shared" si="354"/>
        <v>7548.9610140666982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346"/>
        <v>5</v>
      </c>
      <c r="J350" s="11">
        <f t="shared" si="338"/>
        <v>15070.757449262237</v>
      </c>
      <c r="K350" s="11">
        <f t="shared" si="347"/>
        <v>150.70757449262237</v>
      </c>
      <c r="L350" s="24">
        <f t="shared" si="350"/>
        <v>1838.214587746894</v>
      </c>
      <c r="M350" s="11">
        <f t="shared" si="337"/>
        <v>602229</v>
      </c>
      <c r="N350" s="78">
        <f t="shared" si="339"/>
        <v>0</v>
      </c>
      <c r="O350" s="35">
        <f t="shared" si="340"/>
        <v>0</v>
      </c>
      <c r="P350" s="35">
        <f t="shared" si="355"/>
        <v>6.0222899999999999</v>
      </c>
      <c r="Q350">
        <f t="shared" si="341"/>
        <v>69</v>
      </c>
      <c r="R350" s="45">
        <f>1000*VLOOKUP(Q350, '[1]Mortality (Interventions) H'!$B$8:$AV$128, 37)</f>
        <v>11.914555351957741</v>
      </c>
      <c r="S350" s="46">
        <f>VLOOKUP(I350, '[1]Lapse Rates'!$A$4:$F$24, 3)</f>
        <v>2.4845683E-3</v>
      </c>
      <c r="T350" s="33">
        <f>W349</f>
        <v>0.95077529105346303</v>
      </c>
      <c r="U350" s="33">
        <f t="shared" si="351"/>
        <v>1.1328064832530217E-2</v>
      </c>
      <c r="V350" s="39">
        <f t="shared" si="348"/>
        <v>2.3622661485747077E-3</v>
      </c>
      <c r="W350" s="32">
        <f t="shared" si="352"/>
        <v>0.93708496007235809</v>
      </c>
      <c r="X350" s="32"/>
      <c r="Y350" s="5">
        <f t="shared" ref="Y350:Y365" si="358">AA349</f>
        <v>0</v>
      </c>
      <c r="Z350" s="5">
        <f t="shared" si="349"/>
        <v>5.72584452755836</v>
      </c>
      <c r="AA350" s="5">
        <f t="shared" si="353"/>
        <v>0</v>
      </c>
      <c r="AB350" s="5">
        <f t="shared" si="342"/>
        <v>5.6433973841941611</v>
      </c>
      <c r="AC350" s="32"/>
      <c r="AD350" s="5">
        <f t="shared" ref="AD350:AD364" si="359">$W350*J350</f>
        <v>14122.580142602097</v>
      </c>
      <c r="AE350" s="5">
        <f t="shared" si="343"/>
        <v>-141.22580142602098</v>
      </c>
      <c r="AF350" s="5">
        <f t="shared" si="356"/>
        <v>-1722.5632435632244</v>
      </c>
      <c r="AG350" s="5">
        <f t="shared" si="344"/>
        <v>-6822.0891560298405</v>
      </c>
      <c r="AH350" s="5">
        <f t="shared" si="345"/>
        <v>5436.7019415830109</v>
      </c>
      <c r="AI350" s="42">
        <f t="shared" si="357"/>
        <v>0</v>
      </c>
      <c r="AJ350" s="42">
        <f t="shared" ref="AJ350:AJ365" si="360">$D$6*SUM(Y350:Z350,AD350:AE350)</f>
        <v>1372.1325662175266</v>
      </c>
      <c r="AK350" s="42">
        <f t="shared" si="354"/>
        <v>6808.8345078005377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346"/>
        <v>6</v>
      </c>
      <c r="J351" s="11">
        <f t="shared" si="338"/>
        <v>15070.757449262237</v>
      </c>
      <c r="K351" s="11">
        <f t="shared" si="347"/>
        <v>150.70757449262237</v>
      </c>
      <c r="L351" s="24">
        <f t="shared" si="350"/>
        <v>1838.214587746894</v>
      </c>
      <c r="M351" s="11">
        <f t="shared" si="337"/>
        <v>602229</v>
      </c>
      <c r="N351" s="78">
        <f t="shared" si="339"/>
        <v>0</v>
      </c>
      <c r="O351" s="35">
        <f t="shared" si="340"/>
        <v>0</v>
      </c>
      <c r="P351" s="35">
        <f t="shared" si="355"/>
        <v>6.0222899999999999</v>
      </c>
      <c r="Q351">
        <f t="shared" si="341"/>
        <v>70</v>
      </c>
      <c r="R351" s="45">
        <f>1000*VLOOKUP(Q351, '[1]Mortality (Interventions) H'!$B$8:$AV$128, 37)</f>
        <v>13.152196817329756</v>
      </c>
      <c r="S351" s="46">
        <f>VLOOKUP(I351, '[1]Lapse Rates'!$A$4:$F$24, 3)</f>
        <v>2.4510465999999999E-3</v>
      </c>
      <c r="T351" s="33">
        <f t="shared" ref="T351:T365" si="361">W350</f>
        <v>0.93708496007235809</v>
      </c>
      <c r="U351" s="33">
        <f t="shared" si="351"/>
        <v>1.2324725829431249E-2</v>
      </c>
      <c r="V351" s="39">
        <f t="shared" si="348"/>
        <v>2.2968389052964891E-3</v>
      </c>
      <c r="W351" s="32">
        <f t="shared" si="352"/>
        <v>0.92246339533763033</v>
      </c>
      <c r="X351" s="32"/>
      <c r="Y351" s="5">
        <f t="shared" si="358"/>
        <v>0</v>
      </c>
      <c r="Z351" s="5">
        <f t="shared" si="349"/>
        <v>5.6433973841941611</v>
      </c>
      <c r="AA351" s="5">
        <f t="shared" si="353"/>
        <v>0</v>
      </c>
      <c r="AB351" s="5">
        <f t="shared" si="342"/>
        <v>5.5553420811078578</v>
      </c>
      <c r="AC351" s="32"/>
      <c r="AD351" s="5">
        <f t="shared" si="359"/>
        <v>13902.222086956328</v>
      </c>
      <c r="AE351" s="5">
        <f t="shared" si="343"/>
        <v>-139.02222086956328</v>
      </c>
      <c r="AF351" s="5">
        <f t="shared" si="356"/>
        <v>-1695.6856699721623</v>
      </c>
      <c r="AG351" s="5">
        <f t="shared" si="344"/>
        <v>-7422.3073115325515</v>
      </c>
      <c r="AH351" s="5">
        <f t="shared" si="345"/>
        <v>4645.2068845820504</v>
      </c>
      <c r="AI351" s="42">
        <f t="shared" si="357"/>
        <v>0</v>
      </c>
      <c r="AJ351" s="42">
        <f t="shared" si="360"/>
        <v>1350.7235241465012</v>
      </c>
      <c r="AK351" s="42">
        <f t="shared" si="354"/>
        <v>5995.9304087285518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346"/>
        <v>7</v>
      </c>
      <c r="J352" s="11">
        <f t="shared" si="338"/>
        <v>15070.757449262237</v>
      </c>
      <c r="K352" s="11">
        <f t="shared" si="347"/>
        <v>150.70757449262237</v>
      </c>
      <c r="L352" s="24">
        <f t="shared" si="350"/>
        <v>1838.214587746894</v>
      </c>
      <c r="M352" s="11">
        <f t="shared" si="337"/>
        <v>602229</v>
      </c>
      <c r="N352" s="78">
        <f t="shared" si="339"/>
        <v>0</v>
      </c>
      <c r="O352" s="35">
        <f t="shared" si="340"/>
        <v>0</v>
      </c>
      <c r="P352" s="35">
        <f t="shared" si="355"/>
        <v>6.0222899999999999</v>
      </c>
      <c r="Q352">
        <f t="shared" si="341"/>
        <v>71</v>
      </c>
      <c r="R352" s="45">
        <f>1000*VLOOKUP(Q352, '[1]Mortality (Interventions) H'!$B$8:$AV$128, 37)</f>
        <v>14.573768053186097</v>
      </c>
      <c r="S352" s="46">
        <f>VLOOKUP(I352, '[1]Lapse Rates'!$A$4:$F$24, 3)</f>
        <v>2.2232648999999998E-3</v>
      </c>
      <c r="T352" s="33">
        <f t="shared" si="361"/>
        <v>0.92246339533763033</v>
      </c>
      <c r="U352" s="33">
        <f t="shared" si="351"/>
        <v>1.3443767561205133E-2</v>
      </c>
      <c r="V352" s="39">
        <f t="shared" si="348"/>
        <v>2.050880488388977E-3</v>
      </c>
      <c r="W352" s="32">
        <f t="shared" si="352"/>
        <v>0.90696874728803623</v>
      </c>
      <c r="X352" s="32"/>
      <c r="Y352" s="5">
        <f t="shared" si="358"/>
        <v>0</v>
      </c>
      <c r="Z352" s="5">
        <f t="shared" si="349"/>
        <v>5.5553420811078578</v>
      </c>
      <c r="AA352" s="5">
        <f t="shared" si="353"/>
        <v>0</v>
      </c>
      <c r="AB352" s="5">
        <f t="shared" si="342"/>
        <v>5.462028817105268</v>
      </c>
      <c r="AC352" s="32"/>
      <c r="AD352" s="5">
        <f t="shared" si="359"/>
        <v>13668.706004439211</v>
      </c>
      <c r="AE352" s="5">
        <f t="shared" si="343"/>
        <v>-136.68706004439213</v>
      </c>
      <c r="AF352" s="5">
        <f t="shared" si="356"/>
        <v>-1667.2031818953944</v>
      </c>
      <c r="AG352" s="5">
        <f t="shared" ref="AG352:AG365" si="362">-U352*M352</f>
        <v>-8096.2266946170066</v>
      </c>
      <c r="AH352" s="5">
        <f t="shared" si="345"/>
        <v>3768.5890678824171</v>
      </c>
      <c r="AI352" s="42">
        <f t="shared" si="357"/>
        <v>0</v>
      </c>
      <c r="AJ352" s="42">
        <f t="shared" si="360"/>
        <v>1328.0360375032885</v>
      </c>
      <c r="AK352" s="42">
        <f t="shared" si="354"/>
        <v>5096.6251053857059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346"/>
        <v>8</v>
      </c>
      <c r="J353" s="11">
        <f t="shared" si="338"/>
        <v>15070.757449262237</v>
      </c>
      <c r="K353" s="11">
        <f t="shared" si="347"/>
        <v>150.70757449262237</v>
      </c>
      <c r="L353" s="24">
        <f t="shared" si="350"/>
        <v>1838.214587746894</v>
      </c>
      <c r="M353" s="11">
        <f t="shared" si="337"/>
        <v>602229</v>
      </c>
      <c r="N353" s="78">
        <f t="shared" si="339"/>
        <v>0</v>
      </c>
      <c r="O353" s="35">
        <f t="shared" si="340"/>
        <v>0</v>
      </c>
      <c r="P353" s="35">
        <f t="shared" si="355"/>
        <v>6.0222899999999999</v>
      </c>
      <c r="Q353">
        <f t="shared" si="341"/>
        <v>72</v>
      </c>
      <c r="R353" s="45">
        <f>1000*VLOOKUP(Q353, '[1]Mortality (Interventions) H'!$B$8:$AV$128, 37)</f>
        <v>16.217667510157874</v>
      </c>
      <c r="S353" s="46">
        <f>VLOOKUP(I353, '[1]Lapse Rates'!$A$4:$F$24, 3)</f>
        <v>2.1873403E-3</v>
      </c>
      <c r="T353" s="33">
        <f t="shared" si="361"/>
        <v>0.90696874728803623</v>
      </c>
      <c r="U353" s="33">
        <f t="shared" si="351"/>
        <v>1.4708917585621773E-2</v>
      </c>
      <c r="V353" s="39">
        <f t="shared" si="348"/>
        <v>1.9838492917836374E-3</v>
      </c>
      <c r="W353" s="32">
        <f t="shared" si="352"/>
        <v>0.89027598041063083</v>
      </c>
      <c r="X353" s="32"/>
      <c r="Y353" s="5">
        <f t="shared" si="358"/>
        <v>0</v>
      </c>
      <c r="Z353" s="5">
        <f t="shared" si="349"/>
        <v>5.462028817105268</v>
      </c>
      <c r="AA353" s="5">
        <f t="shared" si="353"/>
        <v>0</v>
      </c>
      <c r="AB353" s="5">
        <f t="shared" si="342"/>
        <v>5.3615001340671382</v>
      </c>
      <c r="AC353" s="32"/>
      <c r="AD353" s="5">
        <f t="shared" si="359"/>
        <v>13417.133363672756</v>
      </c>
      <c r="AE353" s="5">
        <f t="shared" si="343"/>
        <v>-134.17133363672755</v>
      </c>
      <c r="AF353" s="5">
        <f t="shared" si="356"/>
        <v>-1636.5182943114896</v>
      </c>
      <c r="AG353" s="5">
        <f t="shared" si="362"/>
        <v>-8858.1367286714158</v>
      </c>
      <c r="AH353" s="5">
        <f t="shared" si="345"/>
        <v>2788.3070070531212</v>
      </c>
      <c r="AI353" s="42">
        <f t="shared" si="357"/>
        <v>0</v>
      </c>
      <c r="AJ353" s="42">
        <f t="shared" si="360"/>
        <v>1303.5944001734924</v>
      </c>
      <c r="AK353" s="42">
        <f t="shared" si="354"/>
        <v>4091.9014072266136</v>
      </c>
    </row>
    <row r="354" spans="1:37" ht="15" x14ac:dyDescent="0.2">
      <c r="A354" s="12"/>
      <c r="B354" s="13">
        <v>1</v>
      </c>
      <c r="C354" s="10">
        <f>$H$344*0.14+$B$357</f>
        <v>2290.3373112247614</v>
      </c>
      <c r="D354" s="1"/>
      <c r="E354" s="81" t="s">
        <v>51</v>
      </c>
      <c r="F354" s="13"/>
      <c r="G354" s="8"/>
      <c r="I354" s="2">
        <f t="shared" si="346"/>
        <v>9</v>
      </c>
      <c r="J354" s="11">
        <f t="shared" si="338"/>
        <v>15070.757449262237</v>
      </c>
      <c r="K354" s="11">
        <f t="shared" si="347"/>
        <v>150.70757449262237</v>
      </c>
      <c r="L354" s="24">
        <f t="shared" si="350"/>
        <v>1838.214587746894</v>
      </c>
      <c r="M354" s="11">
        <f t="shared" si="337"/>
        <v>602229</v>
      </c>
      <c r="N354" s="78">
        <f t="shared" si="339"/>
        <v>0</v>
      </c>
      <c r="O354" s="35">
        <f t="shared" si="340"/>
        <v>0</v>
      </c>
      <c r="P354" s="35">
        <f t="shared" si="355"/>
        <v>6.0222899999999999</v>
      </c>
      <c r="Q354">
        <f t="shared" si="341"/>
        <v>73</v>
      </c>
      <c r="R354" s="45">
        <f>1000*VLOOKUP(Q354, '[1]Mortality (Interventions) H'!$B$8:$AV$128, 37)</f>
        <v>18.119869892647582</v>
      </c>
      <c r="S354" s="46">
        <f>VLOOKUP(I354, '[1]Lapse Rates'!$A$4:$F$24, 3)</f>
        <v>1.9768835000000002E-3</v>
      </c>
      <c r="T354" s="33">
        <f t="shared" si="361"/>
        <v>0.89027598041063083</v>
      </c>
      <c r="U354" s="33">
        <f t="shared" si="351"/>
        <v>1.61316849335899E-2</v>
      </c>
      <c r="V354" s="39">
        <f t="shared" si="348"/>
        <v>1.7599718961200995E-3</v>
      </c>
      <c r="W354" s="32">
        <f t="shared" si="352"/>
        <v>0.87238432358092077</v>
      </c>
      <c r="X354" s="32"/>
      <c r="Y354" s="5">
        <f t="shared" si="358"/>
        <v>0</v>
      </c>
      <c r="Z354" s="5">
        <f t="shared" si="349"/>
        <v>5.3615001340671382</v>
      </c>
      <c r="AA354" s="5">
        <f t="shared" si="353"/>
        <v>0</v>
      </c>
      <c r="AB354" s="5">
        <f t="shared" si="342"/>
        <v>5.2537513880581432</v>
      </c>
      <c r="AC354" s="32"/>
      <c r="AD354" s="5">
        <f t="shared" si="359"/>
        <v>13147.492543226759</v>
      </c>
      <c r="AE354" s="5">
        <f t="shared" si="343"/>
        <v>-131.47492543226758</v>
      </c>
      <c r="AF354" s="5">
        <f t="shared" si="356"/>
        <v>-1603.6295897281552</v>
      </c>
      <c r="AG354" s="5">
        <f t="shared" si="362"/>
        <v>-9714.9684858709115</v>
      </c>
      <c r="AH354" s="5">
        <f t="shared" si="345"/>
        <v>1697.4195421954246</v>
      </c>
      <c r="AI354" s="42">
        <f t="shared" si="357"/>
        <v>0</v>
      </c>
      <c r="AJ354" s="42">
        <f t="shared" si="360"/>
        <v>1277.3972914687918</v>
      </c>
      <c r="AK354" s="42">
        <f t="shared" si="354"/>
        <v>2974.8168336642166</v>
      </c>
    </row>
    <row r="355" spans="1:37" ht="15" x14ac:dyDescent="0.2">
      <c r="A355" s="12"/>
      <c r="B355" s="70" t="s">
        <v>49</v>
      </c>
      <c r="C355" s="10">
        <f>$H$344*0.11+$B$357</f>
        <v>1838.214587746894</v>
      </c>
      <c r="D355" s="1"/>
      <c r="E355" s="1"/>
      <c r="F355" s="1"/>
      <c r="I355" s="2">
        <f t="shared" si="346"/>
        <v>10</v>
      </c>
      <c r="J355" s="11">
        <f t="shared" si="338"/>
        <v>15070.757449262237</v>
      </c>
      <c r="K355" s="11">
        <f t="shared" si="347"/>
        <v>150.70757449262237</v>
      </c>
      <c r="L355" s="24">
        <f t="shared" si="350"/>
        <v>1838.214587746894</v>
      </c>
      <c r="M355" s="11">
        <f t="shared" si="337"/>
        <v>602229</v>
      </c>
      <c r="N355" s="78">
        <f t="shared" si="339"/>
        <v>0</v>
      </c>
      <c r="O355" s="35">
        <f t="shared" si="340"/>
        <v>0</v>
      </c>
      <c r="P355" s="35">
        <f t="shared" si="355"/>
        <v>6.0222899999999999</v>
      </c>
      <c r="Q355">
        <f t="shared" si="341"/>
        <v>74</v>
      </c>
      <c r="R355" s="45">
        <f>1000*VLOOKUP(Q355, '[1]Mortality (Interventions) H'!$B$8:$AV$128, 37)</f>
        <v>20.389882209026382</v>
      </c>
      <c r="S355" s="46">
        <f>VLOOKUP(I355, '[1]Lapse Rates'!$A$4:$F$24, 3)</f>
        <v>1.6914747999999999E-3</v>
      </c>
      <c r="T355" s="33">
        <f t="shared" si="361"/>
        <v>0.87238432358092077</v>
      </c>
      <c r="U355" s="33">
        <f t="shared" si="351"/>
        <v>1.7787813598816132E-2</v>
      </c>
      <c r="V355" s="39">
        <f t="shared" si="348"/>
        <v>1.4756160992521732E-3</v>
      </c>
      <c r="W355" s="32">
        <f t="shared" si="352"/>
        <v>0.8531208938828525</v>
      </c>
      <c r="X355" s="32"/>
      <c r="Y355" s="5">
        <f t="shared" si="358"/>
        <v>0</v>
      </c>
      <c r="Z355" s="5">
        <f t="shared" si="349"/>
        <v>5.2537513880581432</v>
      </c>
      <c r="AA355" s="5">
        <f t="shared" si="353"/>
        <v>0</v>
      </c>
      <c r="AB355" s="5">
        <f t="shared" si="342"/>
        <v>5.1377414280217639</v>
      </c>
      <c r="AC355" s="32"/>
      <c r="AD355" s="5">
        <f t="shared" si="359"/>
        <v>12857.178066606259</v>
      </c>
      <c r="AE355" s="5">
        <f t="shared" si="343"/>
        <v>-128.57178066606258</v>
      </c>
      <c r="AF355" s="5">
        <f t="shared" si="356"/>
        <v>-1568.2192722471295</v>
      </c>
      <c r="AG355" s="5">
        <f t="shared" si="362"/>
        <v>-10712.33719580144</v>
      </c>
      <c r="AH355" s="5">
        <f>SUM(AD355:AG355)</f>
        <v>448.04981789162593</v>
      </c>
      <c r="AI355" s="42">
        <f t="shared" si="357"/>
        <v>0</v>
      </c>
      <c r="AJ355" s="42">
        <f t="shared" si="360"/>
        <v>1249.1916696619016</v>
      </c>
      <c r="AK355" s="42">
        <f t="shared" si="354"/>
        <v>1697.2414875535276</v>
      </c>
    </row>
    <row r="356" spans="1:37" ht="15" x14ac:dyDescent="0.2">
      <c r="D356" s="1"/>
      <c r="E356" s="1"/>
      <c r="F356" s="1"/>
      <c r="I356" s="2">
        <f t="shared" si="346"/>
        <v>11</v>
      </c>
      <c r="J356" s="11">
        <f t="shared" si="338"/>
        <v>15070.757449262237</v>
      </c>
      <c r="K356" s="11">
        <f t="shared" si="347"/>
        <v>150.70757449262237</v>
      </c>
      <c r="L356" s="24">
        <f t="shared" si="350"/>
        <v>1838.214587746894</v>
      </c>
      <c r="M356" s="11">
        <f t="shared" si="337"/>
        <v>602229</v>
      </c>
      <c r="N356" s="78">
        <f t="shared" si="339"/>
        <v>0</v>
      </c>
      <c r="O356" s="35">
        <f t="shared" si="340"/>
        <v>0</v>
      </c>
      <c r="P356" s="35">
        <f t="shared" si="355"/>
        <v>6.0222899999999999</v>
      </c>
      <c r="Q356">
        <f t="shared" si="341"/>
        <v>75</v>
      </c>
      <c r="R356" s="45">
        <f>1000*VLOOKUP(Q356, '[1]Mortality (Interventions) H'!$B$8:$AV$128, 37)</f>
        <v>23.01740692901949</v>
      </c>
      <c r="S356" s="46">
        <f>VLOOKUP(I356, '[1]Lapse Rates'!$A$4:$F$24, 3)</f>
        <v>1.5867464999999999E-3</v>
      </c>
      <c r="T356" s="33">
        <f t="shared" si="361"/>
        <v>0.8531208938828525</v>
      </c>
      <c r="U356" s="33">
        <f t="shared" si="351"/>
        <v>1.9636630774150472E-2</v>
      </c>
      <c r="V356" s="39">
        <f t="shared" si="348"/>
        <v>1.3536865924454876E-3</v>
      </c>
      <c r="W356" s="32">
        <f t="shared" si="352"/>
        <v>0.83213057651625655</v>
      </c>
      <c r="X356" s="31"/>
      <c r="Y356" s="5">
        <f t="shared" si="358"/>
        <v>0</v>
      </c>
      <c r="Z356" s="5">
        <f t="shared" si="349"/>
        <v>5.1377414280217639</v>
      </c>
      <c r="AA356" s="5">
        <f t="shared" si="353"/>
        <v>0</v>
      </c>
      <c r="AB356" s="5">
        <f t="shared" si="342"/>
        <v>5.0113316496480866</v>
      </c>
      <c r="AC356" s="32"/>
      <c r="AD356" s="5">
        <f t="shared" si="359"/>
        <v>12540.838084791254</v>
      </c>
      <c r="AE356" s="5">
        <f t="shared" si="343"/>
        <v>-125.40838084791254</v>
      </c>
      <c r="AF356" s="5">
        <f t="shared" si="356"/>
        <v>-1529.6345646624159</v>
      </c>
      <c r="AG356" s="5">
        <f t="shared" si="362"/>
        <v>-11825.748514485864</v>
      </c>
      <c r="AH356" s="5">
        <f t="shared" ref="AH356:AH365" si="363">SUM(AD356:AG356)</f>
        <v>-939.9533752049374</v>
      </c>
      <c r="AI356" s="42">
        <f t="shared" si="357"/>
        <v>0</v>
      </c>
      <c r="AJ356" s="42">
        <f t="shared" si="360"/>
        <v>1218.4576663909309</v>
      </c>
      <c r="AK356" s="42">
        <f t="shared" ref="AK356:AK365" si="364">SUM(AH356:AJ356)</f>
        <v>278.50429118599345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346"/>
        <v>12</v>
      </c>
      <c r="J357" s="11">
        <f t="shared" si="338"/>
        <v>15070.757449262237</v>
      </c>
      <c r="K357" s="11">
        <f t="shared" si="347"/>
        <v>150.70757449262237</v>
      </c>
      <c r="L357" s="24">
        <f t="shared" si="350"/>
        <v>1838.214587746894</v>
      </c>
      <c r="M357" s="11">
        <f t="shared" si="337"/>
        <v>602229</v>
      </c>
      <c r="N357" s="78">
        <f t="shared" si="339"/>
        <v>0</v>
      </c>
      <c r="O357" s="35">
        <f t="shared" si="340"/>
        <v>0</v>
      </c>
      <c r="P357" s="35">
        <f t="shared" si="355"/>
        <v>6.0222899999999999</v>
      </c>
      <c r="Q357">
        <f t="shared" si="341"/>
        <v>76</v>
      </c>
      <c r="R357" s="45">
        <f>1000*VLOOKUP(Q357, '[1]Mortality (Interventions) H'!$B$8:$AV$128, 37)</f>
        <v>26.047366697379751</v>
      </c>
      <c r="S357" s="46">
        <f>VLOOKUP(I357, '[1]Lapse Rates'!$A$4:$F$24, 3)</f>
        <v>1.4412507000000001E-3</v>
      </c>
      <c r="T357" s="33">
        <f t="shared" si="361"/>
        <v>0.83213057651625655</v>
      </c>
      <c r="U357" s="33">
        <f t="shared" si="351"/>
        <v>2.167481026662095E-2</v>
      </c>
      <c r="V357" s="39">
        <f t="shared" si="348"/>
        <v>1.1993087758954584E-3</v>
      </c>
      <c r="W357" s="32">
        <f t="shared" si="352"/>
        <v>0.80925645747374009</v>
      </c>
      <c r="X357" s="31"/>
      <c r="Y357" s="5">
        <f t="shared" si="358"/>
        <v>0</v>
      </c>
      <c r="Z357" s="5">
        <f t="shared" si="349"/>
        <v>5.0113316496480866</v>
      </c>
      <c r="AA357" s="5">
        <f t="shared" si="353"/>
        <v>0</v>
      </c>
      <c r="AB357" s="5">
        <f t="shared" si="342"/>
        <v>4.8735770712795299</v>
      </c>
      <c r="AC357" s="32"/>
      <c r="AD357" s="5">
        <f t="shared" si="359"/>
        <v>12196.107784835936</v>
      </c>
      <c r="AE357" s="5">
        <f t="shared" si="343"/>
        <v>-121.96107784835937</v>
      </c>
      <c r="AF357" s="5">
        <f t="shared" si="356"/>
        <v>-1487.5870253566031</v>
      </c>
      <c r="AG357" s="5">
        <f t="shared" si="362"/>
        <v>-13053.199312056868</v>
      </c>
      <c r="AH357" s="5">
        <f t="shared" si="363"/>
        <v>-2466.6396304258942</v>
      </c>
      <c r="AI357" s="42">
        <f t="shared" si="357"/>
        <v>0</v>
      </c>
      <c r="AJ357" s="42">
        <f t="shared" si="360"/>
        <v>1184.9654035903118</v>
      </c>
      <c r="AK357" s="42">
        <f t="shared" si="364"/>
        <v>-1281.6742268355824</v>
      </c>
    </row>
    <row r="358" spans="1:37" ht="15" x14ac:dyDescent="0.2">
      <c r="A358" s="48"/>
      <c r="D358" s="1"/>
      <c r="E358" s="1"/>
      <c r="F358" s="1"/>
      <c r="I358" s="2">
        <f t="shared" si="346"/>
        <v>13</v>
      </c>
      <c r="J358" s="11">
        <f t="shared" si="338"/>
        <v>15070.757449262237</v>
      </c>
      <c r="K358" s="11">
        <f t="shared" si="347"/>
        <v>150.70757449262237</v>
      </c>
      <c r="L358" s="24">
        <f t="shared" si="350"/>
        <v>1838.214587746894</v>
      </c>
      <c r="M358" s="11">
        <f t="shared" si="337"/>
        <v>602229</v>
      </c>
      <c r="N358" s="78">
        <f t="shared" si="339"/>
        <v>0</v>
      </c>
      <c r="O358" s="35">
        <f t="shared" si="340"/>
        <v>0</v>
      </c>
      <c r="P358" s="35">
        <f t="shared" si="355"/>
        <v>6.0222899999999999</v>
      </c>
      <c r="Q358">
        <f t="shared" si="341"/>
        <v>77</v>
      </c>
      <c r="R358" s="45">
        <f>1000*VLOOKUP(Q358, '[1]Mortality (Interventions) H'!$B$8:$AV$128, 37)</f>
        <v>29.561130315956486</v>
      </c>
      <c r="S358" s="46">
        <f>VLOOKUP(I358, '[1]Lapse Rates'!$A$4:$F$24, 3)</f>
        <v>1.3481251E-3</v>
      </c>
      <c r="T358" s="33">
        <f t="shared" si="361"/>
        <v>0.80925645747374009</v>
      </c>
      <c r="U358" s="33">
        <f t="shared" si="351"/>
        <v>2.3922535598410531E-2</v>
      </c>
      <c r="V358" s="39">
        <f t="shared" si="348"/>
        <v>1.0909789426574315E-3</v>
      </c>
      <c r="W358" s="32">
        <f t="shared" si="352"/>
        <v>0.78424294293267216</v>
      </c>
      <c r="X358" s="31"/>
      <c r="Y358" s="5">
        <f t="shared" si="358"/>
        <v>0</v>
      </c>
      <c r="Z358" s="5">
        <f t="shared" si="349"/>
        <v>4.8735770712795299</v>
      </c>
      <c r="AA358" s="5">
        <f t="shared" si="353"/>
        <v>0</v>
      </c>
      <c r="AB358" s="5">
        <f t="shared" si="342"/>
        <v>4.7229384327940025</v>
      </c>
      <c r="AC358" s="32"/>
      <c r="AD358" s="5">
        <f t="shared" si="359"/>
        <v>11819.135174233908</v>
      </c>
      <c r="AE358" s="5">
        <f t="shared" si="343"/>
        <v>-118.19135174233908</v>
      </c>
      <c r="AF358" s="5">
        <f t="shared" si="356"/>
        <v>-1441.606818036393</v>
      </c>
      <c r="AG358" s="5">
        <f t="shared" si="362"/>
        <v>-14406.844690895176</v>
      </c>
      <c r="AH358" s="5">
        <f t="shared" si="363"/>
        <v>-4147.5076864399998</v>
      </c>
      <c r="AI358" s="42">
        <f t="shared" si="357"/>
        <v>0</v>
      </c>
      <c r="AJ358" s="42">
        <f t="shared" si="360"/>
        <v>1148.3406868971153</v>
      </c>
      <c r="AK358" s="42">
        <f t="shared" si="364"/>
        <v>-2999.1669995428847</v>
      </c>
    </row>
    <row r="359" spans="1:37" ht="15" x14ac:dyDescent="0.2">
      <c r="A359" s="48"/>
      <c r="D359" s="1"/>
      <c r="E359" s="1"/>
      <c r="F359" s="37"/>
      <c r="I359" s="2">
        <f t="shared" si="346"/>
        <v>14</v>
      </c>
      <c r="J359" s="11">
        <f t="shared" si="338"/>
        <v>15070.757449262237</v>
      </c>
      <c r="K359" s="11">
        <f t="shared" si="347"/>
        <v>150.70757449262237</v>
      </c>
      <c r="L359" s="24">
        <f t="shared" si="350"/>
        <v>1838.214587746894</v>
      </c>
      <c r="M359" s="11">
        <f t="shared" si="337"/>
        <v>602229</v>
      </c>
      <c r="N359" s="78">
        <f t="shared" si="339"/>
        <v>0</v>
      </c>
      <c r="O359" s="35">
        <f t="shared" si="340"/>
        <v>0</v>
      </c>
      <c r="P359" s="35">
        <f t="shared" si="355"/>
        <v>6.0222899999999999</v>
      </c>
      <c r="Q359">
        <f t="shared" si="341"/>
        <v>78</v>
      </c>
      <c r="R359" s="45">
        <f>1000*VLOOKUP(Q359, '[1]Mortality (Interventions) H'!$B$8:$AV$128, 37)</f>
        <v>33.510700862728854</v>
      </c>
      <c r="S359" s="46">
        <f>VLOOKUP(I359, '[1]Lapse Rates'!$A$4:$F$24, 3)</f>
        <v>1.1365788999999999E-3</v>
      </c>
      <c r="T359" s="33">
        <f t="shared" si="361"/>
        <v>0.78424294293267216</v>
      </c>
      <c r="U359" s="33">
        <f t="shared" si="351"/>
        <v>2.6280530664322913E-2</v>
      </c>
      <c r="V359" s="39">
        <f t="shared" si="348"/>
        <v>8.9135398141117921E-4</v>
      </c>
      <c r="W359" s="32">
        <f t="shared" si="352"/>
        <v>0.7570710582869381</v>
      </c>
      <c r="X359" s="31"/>
      <c r="Y359" s="5">
        <f t="shared" si="358"/>
        <v>0</v>
      </c>
      <c r="Z359" s="5">
        <f t="shared" si="349"/>
        <v>4.7229384327940025</v>
      </c>
      <c r="AA359" s="5">
        <f t="shared" si="353"/>
        <v>0</v>
      </c>
      <c r="AB359" s="5">
        <f t="shared" si="342"/>
        <v>4.5593014636108444</v>
      </c>
      <c r="AC359" s="32"/>
      <c r="AD359" s="5">
        <f t="shared" si="359"/>
        <v>11409.634291298718</v>
      </c>
      <c r="AE359" s="5">
        <f t="shared" si="343"/>
        <v>-114.09634291298718</v>
      </c>
      <c r="AF359" s="5">
        <f t="shared" si="356"/>
        <v>-1391.6590633040287</v>
      </c>
      <c r="AG359" s="5">
        <f t="shared" si="362"/>
        <v>-15826.897701444523</v>
      </c>
      <c r="AH359" s="5">
        <f t="shared" si="363"/>
        <v>-5923.0188163628209</v>
      </c>
      <c r="AI359" s="42">
        <f t="shared" si="357"/>
        <v>0</v>
      </c>
      <c r="AJ359" s="42">
        <f t="shared" si="360"/>
        <v>1108.5555929968973</v>
      </c>
      <c r="AK359" s="42">
        <f t="shared" si="364"/>
        <v>-4814.4632233659231</v>
      </c>
    </row>
    <row r="360" spans="1:37" ht="15" x14ac:dyDescent="0.2">
      <c r="A360" s="48"/>
      <c r="D360" s="1"/>
      <c r="E360" s="1"/>
      <c r="F360" s="1"/>
      <c r="I360" s="2">
        <f t="shared" si="346"/>
        <v>15</v>
      </c>
      <c r="J360" s="11">
        <f t="shared" si="338"/>
        <v>15070.757449262237</v>
      </c>
      <c r="K360" s="11">
        <f t="shared" si="347"/>
        <v>150.70757449262237</v>
      </c>
      <c r="L360" s="24">
        <f t="shared" si="350"/>
        <v>1838.214587746894</v>
      </c>
      <c r="M360" s="11">
        <f t="shared" si="337"/>
        <v>602229</v>
      </c>
      <c r="N360" s="78">
        <f t="shared" si="339"/>
        <v>0</v>
      </c>
      <c r="O360" s="35">
        <f t="shared" si="340"/>
        <v>0</v>
      </c>
      <c r="P360" s="35">
        <f t="shared" si="355"/>
        <v>6.0222899999999999</v>
      </c>
      <c r="Q360">
        <f t="shared" si="341"/>
        <v>79</v>
      </c>
      <c r="R360" s="45">
        <f>1000*VLOOKUP(Q360, '[1]Mortality (Interventions) H'!$B$8:$AV$128, 37)</f>
        <v>37.929420965513565</v>
      </c>
      <c r="S360" s="46">
        <f>VLOOKUP(I360, '[1]Lapse Rates'!$A$4:$F$24, 3)</f>
        <v>1.0075606E-3</v>
      </c>
      <c r="T360" s="33">
        <f t="shared" si="361"/>
        <v>0.7570710582869381</v>
      </c>
      <c r="U360" s="33">
        <f t="shared" si="351"/>
        <v>2.8715266870572135E-2</v>
      </c>
      <c r="V360" s="39">
        <f t="shared" si="348"/>
        <v>7.6279496973022235E-4</v>
      </c>
      <c r="W360" s="32">
        <f t="shared" si="352"/>
        <v>0.72759299644663578</v>
      </c>
      <c r="X360" s="31"/>
      <c r="Y360" s="5">
        <f t="shared" si="358"/>
        <v>0</v>
      </c>
      <c r="Z360" s="5">
        <f t="shared" si="349"/>
        <v>4.5593014636108444</v>
      </c>
      <c r="AA360" s="5">
        <f t="shared" si="353"/>
        <v>0</v>
      </c>
      <c r="AB360" s="5">
        <f t="shared" si="342"/>
        <v>4.38177602657061</v>
      </c>
      <c r="AC360" s="32"/>
      <c r="AD360" s="5">
        <f t="shared" si="359"/>
        <v>10965.377571229168</v>
      </c>
      <c r="AE360" s="5">
        <f t="shared" si="343"/>
        <v>-109.65377571229169</v>
      </c>
      <c r="AF360" s="5">
        <f t="shared" si="356"/>
        <v>-1337.47206001068</v>
      </c>
      <c r="AG360" s="5">
        <f t="shared" si="362"/>
        <v>-17293.166452197787</v>
      </c>
      <c r="AH360" s="5">
        <f t="shared" si="363"/>
        <v>-7774.91471669159</v>
      </c>
      <c r="AI360" s="42">
        <f t="shared" si="357"/>
        <v>0</v>
      </c>
      <c r="AJ360" s="42">
        <f t="shared" si="360"/>
        <v>1065.3937718137859</v>
      </c>
      <c r="AK360" s="42">
        <f t="shared" si="364"/>
        <v>-6709.5209448778041</v>
      </c>
    </row>
    <row r="361" spans="1:37" ht="15" x14ac:dyDescent="0.2">
      <c r="I361" s="2">
        <f t="shared" si="346"/>
        <v>16</v>
      </c>
      <c r="J361" s="11">
        <f t="shared" si="338"/>
        <v>15070.757449262237</v>
      </c>
      <c r="K361" s="11">
        <f t="shared" si="347"/>
        <v>150.70757449262237</v>
      </c>
      <c r="L361" s="24">
        <f t="shared" si="350"/>
        <v>1838.214587746894</v>
      </c>
      <c r="M361" s="11">
        <f t="shared" si="337"/>
        <v>602229</v>
      </c>
      <c r="N361" s="78">
        <f t="shared" si="339"/>
        <v>0</v>
      </c>
      <c r="O361" s="35">
        <f t="shared" si="340"/>
        <v>0</v>
      </c>
      <c r="P361" s="35">
        <f t="shared" si="355"/>
        <v>6.0222899999999999</v>
      </c>
      <c r="Q361">
        <f t="shared" si="341"/>
        <v>80</v>
      </c>
      <c r="R361" s="45">
        <f>1000*VLOOKUP(Q361, '[1]Mortality (Interventions) H'!$B$8:$AV$128, 37)</f>
        <v>42.781532288932958</v>
      </c>
      <c r="S361" s="46">
        <f>VLOOKUP(I361, '[1]Lapse Rates'!$A$4:$F$24, 3)</f>
        <v>8.9731130000000002E-4</v>
      </c>
      <c r="T361" s="33">
        <f t="shared" si="361"/>
        <v>0.72759299644663578</v>
      </c>
      <c r="U361" s="33">
        <f t="shared" si="351"/>
        <v>3.112754327068323E-2</v>
      </c>
      <c r="V361" s="39">
        <f t="shared" si="348"/>
        <v>6.5287741751242617E-4</v>
      </c>
      <c r="W361" s="32">
        <f t="shared" si="352"/>
        <v>0.69581257575844013</v>
      </c>
      <c r="X361" s="31"/>
      <c r="Y361" s="5">
        <f t="shared" si="358"/>
        <v>0</v>
      </c>
      <c r="Z361" s="5">
        <f t="shared" si="349"/>
        <v>4.38177602657061</v>
      </c>
      <c r="AA361" s="5">
        <f t="shared" si="353"/>
        <v>0</v>
      </c>
      <c r="AB361" s="5">
        <f t="shared" si="342"/>
        <v>4.190385116864296</v>
      </c>
      <c r="AC361" s="32"/>
      <c r="AD361" s="5">
        <f t="shared" si="359"/>
        <v>10486.422559401857</v>
      </c>
      <c r="AE361" s="5">
        <f t="shared" si="343"/>
        <v>-104.86422559401856</v>
      </c>
      <c r="AF361" s="5">
        <f t="shared" si="356"/>
        <v>-1279.0528270969055</v>
      </c>
      <c r="AG361" s="5">
        <f t="shared" si="362"/>
        <v>-18745.90925636029</v>
      </c>
      <c r="AH361" s="5">
        <f t="shared" si="363"/>
        <v>-9643.4037496493584</v>
      </c>
      <c r="AI361" s="42">
        <f t="shared" si="357"/>
        <v>0</v>
      </c>
      <c r="AJ361" s="42">
        <f t="shared" si="360"/>
        <v>1018.8607247747555</v>
      </c>
      <c r="AK361" s="42">
        <f t="shared" si="364"/>
        <v>-8624.5430248746034</v>
      </c>
    </row>
    <row r="362" spans="1:37" ht="15" x14ac:dyDescent="0.2">
      <c r="I362" s="2">
        <f t="shared" si="346"/>
        <v>17</v>
      </c>
      <c r="J362" s="11">
        <f t="shared" si="338"/>
        <v>15070.757449262237</v>
      </c>
      <c r="K362" s="11">
        <f t="shared" si="347"/>
        <v>150.70757449262237</v>
      </c>
      <c r="L362" s="24">
        <f t="shared" si="350"/>
        <v>1838.214587746894</v>
      </c>
      <c r="M362" s="11">
        <f t="shared" si="337"/>
        <v>602229</v>
      </c>
      <c r="N362" s="78">
        <f t="shared" si="339"/>
        <v>0</v>
      </c>
      <c r="O362" s="35">
        <f t="shared" si="340"/>
        <v>0</v>
      </c>
      <c r="P362" s="35">
        <f t="shared" si="355"/>
        <v>6.0222899999999999</v>
      </c>
      <c r="Q362">
        <f t="shared" si="341"/>
        <v>81</v>
      </c>
      <c r="R362" s="45">
        <f>1000*VLOOKUP(Q362, '[1]Mortality (Interventions) H'!$B$8:$AV$128, 37)</f>
        <v>48.145210900642283</v>
      </c>
      <c r="S362" s="46">
        <f>VLOOKUP(I362, '[1]Lapse Rates'!$A$4:$F$24, 3)</f>
        <v>7.4594940000000001E-4</v>
      </c>
      <c r="T362" s="33">
        <f t="shared" si="361"/>
        <v>0.69581257575844013</v>
      </c>
      <c r="U362" s="33">
        <f t="shared" si="351"/>
        <v>3.3500043207209236E-2</v>
      </c>
      <c r="V362" s="39">
        <f t="shared" si="348"/>
        <v>5.1904097339946294E-4</v>
      </c>
      <c r="W362" s="32">
        <f t="shared" si="352"/>
        <v>0.66179349157783141</v>
      </c>
      <c r="X362" s="31"/>
      <c r="Y362" s="5">
        <f t="shared" si="358"/>
        <v>0</v>
      </c>
      <c r="Z362" s="5">
        <f t="shared" si="349"/>
        <v>4.190385116864296</v>
      </c>
      <c r="AA362" s="5">
        <f t="shared" si="353"/>
        <v>0</v>
      </c>
      <c r="AB362" s="5">
        <f t="shared" si="342"/>
        <v>3.9855123263942582</v>
      </c>
      <c r="AC362" s="32"/>
      <c r="AD362" s="5">
        <f t="shared" si="359"/>
        <v>9973.7291930698684</v>
      </c>
      <c r="AE362" s="5">
        <f t="shared" si="343"/>
        <v>-99.737291930698689</v>
      </c>
      <c r="AF362" s="5">
        <f t="shared" si="356"/>
        <v>-1216.5184502943209</v>
      </c>
      <c r="AG362" s="5">
        <f t="shared" si="362"/>
        <v>-20174.69752063441</v>
      </c>
      <c r="AH362" s="5">
        <f t="shared" si="363"/>
        <v>-11517.224069789561</v>
      </c>
      <c r="AI362" s="42">
        <f t="shared" si="357"/>
        <v>0</v>
      </c>
      <c r="AJ362" s="42">
        <f t="shared" si="360"/>
        <v>969.04968228171708</v>
      </c>
      <c r="AK362" s="42">
        <f t="shared" si="364"/>
        <v>-10548.174387507845</v>
      </c>
    </row>
    <row r="363" spans="1:37" ht="15" x14ac:dyDescent="0.2">
      <c r="I363" s="2">
        <f t="shared" si="346"/>
        <v>18</v>
      </c>
      <c r="J363" s="11">
        <f t="shared" si="338"/>
        <v>15070.757449262237</v>
      </c>
      <c r="K363" s="11">
        <f t="shared" si="347"/>
        <v>150.70757449262237</v>
      </c>
      <c r="L363" s="24">
        <f t="shared" si="350"/>
        <v>1838.214587746894</v>
      </c>
      <c r="M363" s="11">
        <f t="shared" si="337"/>
        <v>602229</v>
      </c>
      <c r="N363" s="78">
        <f t="shared" si="339"/>
        <v>0</v>
      </c>
      <c r="O363" s="35">
        <f t="shared" si="340"/>
        <v>0</v>
      </c>
      <c r="P363" s="35">
        <f t="shared" si="355"/>
        <v>6.0222899999999999</v>
      </c>
      <c r="Q363">
        <f t="shared" si="341"/>
        <v>82</v>
      </c>
      <c r="R363" s="45">
        <f>1000*VLOOKUP(Q363, '[1]Mortality (Interventions) H'!$B$8:$AV$128, 37)</f>
        <v>54.207482059091781</v>
      </c>
      <c r="S363" s="46">
        <f>VLOOKUP(I363, '[1]Lapse Rates'!$A$4:$F$24, 3)</f>
        <v>5.9837330000000002E-4</v>
      </c>
      <c r="T363" s="33">
        <f t="shared" si="361"/>
        <v>0.66179349157783141</v>
      </c>
      <c r="U363" s="33">
        <f t="shared" si="351"/>
        <v>3.5874158821529001E-2</v>
      </c>
      <c r="V363" s="39">
        <f t="shared" si="348"/>
        <v>3.9599955547394919E-4</v>
      </c>
      <c r="W363" s="32">
        <f t="shared" si="352"/>
        <v>0.62552333320082842</v>
      </c>
      <c r="X363" s="31"/>
      <c r="Y363" s="5">
        <f t="shared" si="358"/>
        <v>0</v>
      </c>
      <c r="Z363" s="5">
        <f t="shared" si="349"/>
        <v>3.9855123263942582</v>
      </c>
      <c r="AA363" s="5">
        <f t="shared" si="353"/>
        <v>0</v>
      </c>
      <c r="AB363" s="5">
        <f t="shared" si="342"/>
        <v>3.767082914302017</v>
      </c>
      <c r="AC363" s="32"/>
      <c r="AD363" s="5">
        <f t="shared" si="359"/>
        <v>9427.1104335237287</v>
      </c>
      <c r="AE363" s="5">
        <f t="shared" si="343"/>
        <v>-94.271104335237297</v>
      </c>
      <c r="AF363" s="5">
        <f t="shared" si="356"/>
        <v>-1149.8461160658239</v>
      </c>
      <c r="AG363" s="5">
        <f t="shared" si="362"/>
        <v>-21604.458792930589</v>
      </c>
      <c r="AH363" s="5">
        <f t="shared" si="363"/>
        <v>-13421.465579807922</v>
      </c>
      <c r="AI363" s="42">
        <f t="shared" si="357"/>
        <v>0</v>
      </c>
      <c r="AJ363" s="42">
        <f t="shared" si="360"/>
        <v>915.94251695261039</v>
      </c>
      <c r="AK363" s="42">
        <f t="shared" si="364"/>
        <v>-12505.523062855311</v>
      </c>
    </row>
    <row r="364" spans="1:37" ht="15" x14ac:dyDescent="0.2">
      <c r="I364" s="2">
        <f t="shared" si="346"/>
        <v>19</v>
      </c>
      <c r="J364" s="11">
        <f t="shared" si="338"/>
        <v>15070.757449262237</v>
      </c>
      <c r="K364" s="11">
        <f t="shared" si="347"/>
        <v>150.70757449262237</v>
      </c>
      <c r="L364" s="24">
        <f t="shared" si="350"/>
        <v>1838.214587746894</v>
      </c>
      <c r="M364" s="11">
        <f t="shared" si="337"/>
        <v>602229</v>
      </c>
      <c r="N364" s="78">
        <f t="shared" si="339"/>
        <v>0</v>
      </c>
      <c r="O364" s="35">
        <f t="shared" si="340"/>
        <v>0</v>
      </c>
      <c r="P364" s="35">
        <f t="shared" si="355"/>
        <v>6.0222899999999999</v>
      </c>
      <c r="Q364">
        <f t="shared" si="341"/>
        <v>83</v>
      </c>
      <c r="R364" s="45">
        <f>1000*VLOOKUP(Q364, '[1]Mortality (Interventions) H'!$B$8:$AV$128, 37)</f>
        <v>61.0512404419121</v>
      </c>
      <c r="S364" s="46">
        <f>VLOOKUP(I364, '[1]Lapse Rates'!$A$4:$F$24, 3)</f>
        <v>4.66450453E-2</v>
      </c>
      <c r="T364" s="33">
        <f t="shared" si="361"/>
        <v>0.62552333320082842</v>
      </c>
      <c r="U364" s="33">
        <f t="shared" si="351"/>
        <v>3.8188975417270073E-2</v>
      </c>
      <c r="V364" s="39">
        <f t="shared" si="348"/>
        <v>2.9177564213359635E-2</v>
      </c>
      <c r="W364" s="32">
        <f t="shared" si="352"/>
        <v>0.55815679357019876</v>
      </c>
      <c r="X364" s="31"/>
      <c r="Y364" s="5">
        <f t="shared" si="358"/>
        <v>0</v>
      </c>
      <c r="Z364" s="5">
        <f t="shared" si="349"/>
        <v>3.767082914302017</v>
      </c>
      <c r="AA364" s="5">
        <f t="shared" si="353"/>
        <v>0</v>
      </c>
      <c r="AB364" s="5">
        <f t="shared" si="342"/>
        <v>3.3613820763498721</v>
      </c>
      <c r="AC364" s="32"/>
      <c r="AD364" s="5">
        <f t="shared" si="359"/>
        <v>8411.8456545543977</v>
      </c>
      <c r="AE364" s="5">
        <f t="shared" si="343"/>
        <v>-84.118456545543978</v>
      </c>
      <c r="AF364" s="5">
        <f t="shared" si="356"/>
        <v>-1026.0119601907711</v>
      </c>
      <c r="AG364" s="5">
        <f t="shared" si="362"/>
        <v>-22998.508476567138</v>
      </c>
      <c r="AH364" s="5">
        <f t="shared" si="363"/>
        <v>-15696.793238749055</v>
      </c>
      <c r="AI364" s="42">
        <f t="shared" si="357"/>
        <v>0</v>
      </c>
      <c r="AJ364" s="42">
        <f t="shared" si="360"/>
        <v>817.31958895856167</v>
      </c>
      <c r="AK364" s="42">
        <f t="shared" si="364"/>
        <v>-14879.473649790492</v>
      </c>
    </row>
    <row r="365" spans="1:37" ht="15" x14ac:dyDescent="0.2">
      <c r="I365" s="2">
        <f t="shared" si="346"/>
        <v>20</v>
      </c>
      <c r="J365" s="11">
        <f t="shared" si="338"/>
        <v>15070.757449262237</v>
      </c>
      <c r="K365" s="11">
        <f t="shared" si="347"/>
        <v>150.70757449262237</v>
      </c>
      <c r="L365" s="24">
        <f t="shared" si="350"/>
        <v>1838.214587746894</v>
      </c>
      <c r="M365" s="11">
        <f t="shared" si="337"/>
        <v>602229</v>
      </c>
      <c r="N365" s="78">
        <f t="shared" si="339"/>
        <v>0</v>
      </c>
      <c r="O365" s="35">
        <f t="shared" si="340"/>
        <v>0</v>
      </c>
      <c r="P365" s="35">
        <f t="shared" si="355"/>
        <v>6.0222899999999999</v>
      </c>
      <c r="Q365">
        <f t="shared" si="341"/>
        <v>84</v>
      </c>
      <c r="R365" s="45">
        <f>1000*VLOOKUP(Q365, '[1]Mortality (Interventions) H'!$B$8:$AV$128, 37)</f>
        <v>68.804534592947448</v>
      </c>
      <c r="S365" s="46">
        <f>VLOOKUP(I365, '[1]Lapse Rates'!$A$4:$F$24, 3)</f>
        <v>0</v>
      </c>
      <c r="T365" s="33">
        <f t="shared" si="361"/>
        <v>0.55815679357019876</v>
      </c>
      <c r="U365" s="33">
        <f t="shared" si="351"/>
        <v>3.8403718411489367E-2</v>
      </c>
      <c r="V365" s="39">
        <f t="shared" si="348"/>
        <v>0</v>
      </c>
      <c r="W365" s="32">
        <f t="shared" si="352"/>
        <v>0.51975307515870939</v>
      </c>
      <c r="X365" s="31"/>
      <c r="Y365" s="5">
        <f t="shared" si="358"/>
        <v>0</v>
      </c>
      <c r="Z365" s="5">
        <f t="shared" si="349"/>
        <v>3.3613820763498721</v>
      </c>
      <c r="AA365" s="5">
        <f t="shared" si="353"/>
        <v>0</v>
      </c>
      <c r="AB365" s="5">
        <f t="shared" si="342"/>
        <v>3.1301037469975439</v>
      </c>
      <c r="AC365" s="32"/>
      <c r="AD365" s="5">
        <f>$W365*J365</f>
        <v>7833.0725292250745</v>
      </c>
      <c r="AE365" s="5">
        <f t="shared" si="343"/>
        <v>-78.330725292250747</v>
      </c>
      <c r="AF365" s="5">
        <f t="shared" si="356"/>
        <v>-955.41768478304743</v>
      </c>
      <c r="AG365" s="5">
        <f t="shared" si="362"/>
        <v>-23127.832935232829</v>
      </c>
      <c r="AH365" s="5">
        <f t="shared" si="363"/>
        <v>-16328.508816083053</v>
      </c>
      <c r="AI365" s="42">
        <f t="shared" si="357"/>
        <v>0</v>
      </c>
      <c r="AJ365" s="42">
        <f t="shared" si="360"/>
        <v>761.06992254750003</v>
      </c>
      <c r="AK365" s="42">
        <f t="shared" si="364"/>
        <v>-15567.438893535553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259716.28604263242</v>
      </c>
      <c r="AE368" s="21">
        <f t="shared" ref="AE368:AK368" si="365">SUM(AE345:AE365)</f>
        <v>-8325.7937814796005</v>
      </c>
      <c r="AF368" s="21">
        <f t="shared" si="365"/>
        <v>-30313.355538774551</v>
      </c>
      <c r="AG368" s="21">
        <f t="shared" si="365"/>
        <v>-252964.49243811367</v>
      </c>
      <c r="AH368" s="21">
        <f t="shared" si="365"/>
        <v>-31887.355715735444</v>
      </c>
      <c r="AI368" s="21">
        <f t="shared" si="365"/>
        <v>0</v>
      </c>
      <c r="AJ368" s="21">
        <f t="shared" si="365"/>
        <v>23784.216545880256</v>
      </c>
      <c r="AK368" s="21">
        <f t="shared" si="365"/>
        <v>-8103.1391698551706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129067.20793729977</v>
      </c>
      <c r="AE370" s="21">
        <f t="shared" ref="AE370:AK370" si="366">AE345+NPV($D$6,AE346:AE365)</f>
        <v>-7032.6109103579738</v>
      </c>
      <c r="AF370" s="21">
        <f t="shared" si="366"/>
        <v>-14540.109725993199</v>
      </c>
      <c r="AG370" s="21">
        <f t="shared" si="366"/>
        <v>-83859.924325762826</v>
      </c>
      <c r="AH370" s="21">
        <f t="shared" si="366"/>
        <v>23634.562975185752</v>
      </c>
      <c r="AI370" s="21">
        <f t="shared" si="366"/>
        <v>0</v>
      </c>
      <c r="AJ370" s="21">
        <f t="shared" si="366"/>
        <v>11089.093702510738</v>
      </c>
      <c r="AK370" s="21">
        <f t="shared" si="366"/>
        <v>34723.65667769649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192407.28294915619</v>
      </c>
      <c r="AE372" s="21">
        <f t="shared" ref="AE372:AK372" si="367">AE345+NPV($D$7,AE346:AE365)</f>
        <v>-7657.9391471296212</v>
      </c>
      <c r="AF372" s="21">
        <f t="shared" si="367"/>
        <v>-22167.380557161396</v>
      </c>
      <c r="AG372" s="21">
        <f t="shared" si="367"/>
        <v>-160585.21232976438</v>
      </c>
      <c r="AH372" s="21">
        <f t="shared" si="367"/>
        <v>1996.7509151007671</v>
      </c>
      <c r="AI372" s="21">
        <f t="shared" si="367"/>
        <v>0</v>
      </c>
      <c r="AJ372" s="21">
        <f t="shared" si="367"/>
        <v>17243.978436894799</v>
      </c>
      <c r="AK372" s="21">
        <f t="shared" si="367"/>
        <v>19240.729351995567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14830.42707702876</v>
      </c>
    </row>
    <row r="375" spans="1:39" ht="15" x14ac:dyDescent="0.2">
      <c r="G375" s="58" t="s">
        <v>121</v>
      </c>
      <c r="H375" s="57"/>
      <c r="I375" s="57"/>
      <c r="J375" s="11">
        <f>H$374</f>
        <v>14830.42707702876</v>
      </c>
      <c r="K375" s="11">
        <f>J375*$C$10</f>
        <v>5932.1708308115049</v>
      </c>
      <c r="L375" s="24">
        <f>$C$384</f>
        <v>2254.7220196394887</v>
      </c>
      <c r="M375" s="11">
        <f t="shared" ref="M375:M395" si="368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>O375*W375</f>
        <v>0</v>
      </c>
      <c r="AB375" s="5">
        <f>P375*W375</f>
        <v>6.0222899999999999</v>
      </c>
      <c r="AC375" s="32"/>
      <c r="AD375" s="5">
        <f>$W375*J375</f>
        <v>14830.42707702876</v>
      </c>
      <c r="AE375" s="5">
        <f>-$W375*K375</f>
        <v>-5932.1708308115049</v>
      </c>
      <c r="AF375" s="5">
        <f>-$W375*L375</f>
        <v>-2254.7220196394887</v>
      </c>
      <c r="AG375" s="5"/>
      <c r="AH375" s="5">
        <f>SUM(AD375:AG375)</f>
        <v>6643.5342265777672</v>
      </c>
      <c r="AI375" s="42">
        <f>Y375-AA375</f>
        <v>0</v>
      </c>
      <c r="AJ375" s="42"/>
      <c r="AK375" s="42">
        <f>SUM(AH375:AJ375)</f>
        <v>6643.5342265777672</v>
      </c>
      <c r="AL375" s="6" t="s">
        <v>39</v>
      </c>
      <c r="AM375" s="36">
        <f>AK402</f>
        <v>18980.143705841554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369">H$374</f>
        <v>14830.42707702876</v>
      </c>
      <c r="K376" s="11"/>
      <c r="L376" s="24"/>
      <c r="M376" s="11">
        <f t="shared" si="368"/>
        <v>602229</v>
      </c>
      <c r="N376" s="78">
        <f t="shared" ref="N376:N395" si="370">N344</f>
        <v>0</v>
      </c>
      <c r="O376" s="35">
        <f t="shared" ref="O376:O395" si="371">M376*N376/1000</f>
        <v>0</v>
      </c>
      <c r="P376" s="35">
        <f>$H$14*M376/1000</f>
        <v>6.0222899999999999</v>
      </c>
      <c r="Q376">
        <f t="shared" ref="Q376:Q395" si="372">Q5</f>
        <v>65</v>
      </c>
      <c r="R376" s="45">
        <f>1000*VLOOKUP(Q376, '[1]Mortality (Interventions) H'!$B$8:$AV$128, 40)</f>
        <v>7.8951668671336241</v>
      </c>
      <c r="S376" s="46">
        <f>AVERAGE(VLOOKUP(I375,'[1]Lapse Rates'!$A$4:$F$24,3),VLOOKUP(I376,'[1]Lapse Rates'!$A$4:$F$24,3))</f>
        <v>3.4608985999999998E-3</v>
      </c>
      <c r="T376" s="33">
        <f>W375</f>
        <v>1</v>
      </c>
      <c r="U376" s="33">
        <f>T376*R376/1000</f>
        <v>7.8951668671336239E-3</v>
      </c>
      <c r="V376" s="39">
        <f>MIN(S376*T376,T376-U376)</f>
        <v>3.4608985999999998E-3</v>
      </c>
      <c r="W376" s="32">
        <f>T376-SUM(U376:V376)</f>
        <v>0.98864393453286636</v>
      </c>
      <c r="X376" s="32"/>
      <c r="Y376" s="5">
        <f>AA375</f>
        <v>0</v>
      </c>
      <c r="Z376" s="5">
        <f>AB375</f>
        <v>6.0222899999999999</v>
      </c>
      <c r="AA376" s="5">
        <f>O376*W376</f>
        <v>0</v>
      </c>
      <c r="AB376" s="5">
        <f t="shared" ref="AB376:AB395" si="373">P376*W376</f>
        <v>5.9539004804979356</v>
      </c>
      <c r="AC376" s="32"/>
      <c r="AD376" s="5">
        <f>$W376*J376</f>
        <v>14662.01177623647</v>
      </c>
      <c r="AE376" s="5">
        <f t="shared" ref="AE376:AE395" si="374">-$W376*K376</f>
        <v>0</v>
      </c>
      <c r="AF376" s="5">
        <f>-$W376*L376</f>
        <v>0</v>
      </c>
      <c r="AG376" s="5">
        <f t="shared" ref="AG376:AG381" si="375">-U376*M376</f>
        <v>-4754.6984472270151</v>
      </c>
      <c r="AH376" s="5">
        <f t="shared" ref="AH376:AH384" si="376">SUM(AD376:AG376)</f>
        <v>9907.3133290094556</v>
      </c>
      <c r="AI376" s="42">
        <f>-M376*$W375*(N376-N375)/1000</f>
        <v>0</v>
      </c>
      <c r="AJ376" s="42">
        <f>$D$6*SUM(Y376:Z376,AD376:AE376)</f>
        <v>1438.9341418977979</v>
      </c>
      <c r="AK376" s="42">
        <f>SUM(AH376:AJ376)</f>
        <v>11346.247470907254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377">I376+1</f>
        <v>2</v>
      </c>
      <c r="J377" s="11">
        <f t="shared" si="369"/>
        <v>14830.42707702876</v>
      </c>
      <c r="K377" s="11">
        <f t="shared" ref="K377:K395" si="378">J377*$C$11</f>
        <v>148.30427077028762</v>
      </c>
      <c r="L377" s="24">
        <f>$C$385</f>
        <v>1809.8092073286257</v>
      </c>
      <c r="M377" s="11">
        <f t="shared" si="368"/>
        <v>602229</v>
      </c>
      <c r="N377" s="78">
        <f t="shared" si="370"/>
        <v>0</v>
      </c>
      <c r="O377" s="35">
        <f t="shared" si="371"/>
        <v>0</v>
      </c>
      <c r="P377" s="35">
        <f>$H$14*M377/1000</f>
        <v>6.0222899999999999</v>
      </c>
      <c r="Q377">
        <f t="shared" si="372"/>
        <v>66</v>
      </c>
      <c r="R377" s="45">
        <f>1000*VLOOKUP(Q377, '[1]Mortality (Interventions) H'!$B$8:$AV$128, 40)</f>
        <v>8.7152636846091198</v>
      </c>
      <c r="S377" s="46">
        <f>VLOOKUP(I377, '[1]Lapse Rates'!$A$4:$F$24, 3)</f>
        <v>3.2267923000000001E-3</v>
      </c>
      <c r="T377" s="33">
        <f>W376</f>
        <v>0.98864393453286636</v>
      </c>
      <c r="U377" s="33">
        <f>T377*R377/1000</f>
        <v>8.6162925796433656E-3</v>
      </c>
      <c r="V377" s="39">
        <f t="shared" ref="V377:V395" si="379">MIN(S377*T377,T377-U377)</f>
        <v>3.1901486353923575E-3</v>
      </c>
      <c r="W377" s="32">
        <f>T377-SUM(U377:V377)</f>
        <v>0.97683749331783065</v>
      </c>
      <c r="X377" s="32"/>
      <c r="Y377" s="5">
        <f>AA376</f>
        <v>0</v>
      </c>
      <c r="Z377" s="5">
        <f t="shared" ref="Z377:Z395" si="380">AB376</f>
        <v>5.9539004804979356</v>
      </c>
      <c r="AA377" s="5">
        <f>O377*W377</f>
        <v>0</v>
      </c>
      <c r="AB377" s="5">
        <f t="shared" si="373"/>
        <v>5.8827986676330379</v>
      </c>
      <c r="AC377" s="32"/>
      <c r="AD377" s="5">
        <f>$W377*J377</f>
        <v>14486.917210757656</v>
      </c>
      <c r="AE377" s="5">
        <f t="shared" si="374"/>
        <v>-144.86917210757659</v>
      </c>
      <c r="AF377" s="5">
        <f>-$W377*L377</f>
        <v>-1767.8894894704247</v>
      </c>
      <c r="AG377" s="5">
        <f t="shared" si="375"/>
        <v>-5188.9812639460442</v>
      </c>
      <c r="AH377" s="5">
        <f t="shared" si="376"/>
        <v>7385.1772852336098</v>
      </c>
      <c r="AI377" s="42">
        <f>-M377*($W376*N377-$W375*N376)/1000</f>
        <v>0</v>
      </c>
      <c r="AJ377" s="42">
        <f>$D$6*SUM(Y377:Z377,AD377:AE377)</f>
        <v>1407.5389902287095</v>
      </c>
      <c r="AK377" s="42">
        <f>SUM(AH377:AJ377)</f>
        <v>8792.7162754623187</v>
      </c>
      <c r="AL377" s="48" t="s">
        <v>59</v>
      </c>
      <c r="AM377" s="54">
        <f>AK402/AD402</f>
        <v>0.10000000592041897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377"/>
        <v>3</v>
      </c>
      <c r="J378" s="11">
        <f t="shared" si="369"/>
        <v>14830.42707702876</v>
      </c>
      <c r="K378" s="11">
        <f t="shared" si="378"/>
        <v>148.30427077028762</v>
      </c>
      <c r="L378" s="24">
        <f t="shared" ref="L378:L395" si="381">$C$385</f>
        <v>1809.8092073286257</v>
      </c>
      <c r="M378" s="11">
        <f t="shared" si="368"/>
        <v>602229</v>
      </c>
      <c r="N378" s="78">
        <f t="shared" si="370"/>
        <v>0</v>
      </c>
      <c r="O378" s="35">
        <f t="shared" si="371"/>
        <v>0</v>
      </c>
      <c r="P378" s="35">
        <f>$H$14*M378/1000</f>
        <v>6.0222899999999999</v>
      </c>
      <c r="Q378">
        <f t="shared" si="372"/>
        <v>67</v>
      </c>
      <c r="R378" s="45">
        <f>1000*VLOOKUP(Q378, '[1]Mortality (Interventions) H'!$B$8:$AV$128, 40)</f>
        <v>9.5966167145708603</v>
      </c>
      <c r="S378" s="46">
        <f>VLOOKUP(I378, '[1]Lapse Rates'!$A$4:$F$24, 3)</f>
        <v>2.9657235000000001E-3</v>
      </c>
      <c r="T378" s="33">
        <f>W377</f>
        <v>0.97683749331783065</v>
      </c>
      <c r="U378" s="33">
        <f t="shared" ref="U378:U395" si="382">T378*R378/1000</f>
        <v>9.3743350157933954E-3</v>
      </c>
      <c r="V378" s="39">
        <f t="shared" si="379"/>
        <v>2.8970299096137834E-3</v>
      </c>
      <c r="W378" s="32">
        <f t="shared" ref="W378:W395" si="383">T378-SUM(U378:V378)</f>
        <v>0.96456612839242351</v>
      </c>
      <c r="X378" s="32"/>
      <c r="Y378" s="5">
        <f>AA377</f>
        <v>0</v>
      </c>
      <c r="Z378" s="5">
        <f t="shared" si="380"/>
        <v>5.8827986676330379</v>
      </c>
      <c r="AA378" s="5">
        <f t="shared" ref="AA378:AA395" si="384">O378*W378</f>
        <v>0</v>
      </c>
      <c r="AB378" s="5">
        <f t="shared" si="373"/>
        <v>5.8088969493564084</v>
      </c>
      <c r="AC378" s="32"/>
      <c r="AD378" s="5">
        <f>$W378*J378</f>
        <v>14304.927628095797</v>
      </c>
      <c r="AE378" s="5">
        <f t="shared" si="374"/>
        <v>-143.049276280958</v>
      </c>
      <c r="AF378" s="5">
        <f>-$W378*L378</f>
        <v>-1745.6806602419333</v>
      </c>
      <c r="AG378" s="5">
        <f t="shared" si="375"/>
        <v>-5645.4964022262411</v>
      </c>
      <c r="AH378" s="5">
        <f t="shared" si="376"/>
        <v>6770.7012893466654</v>
      </c>
      <c r="AI378" s="42">
        <f>-M378*($W377*N378-$W376*N377)/1000</f>
        <v>0</v>
      </c>
      <c r="AJ378" s="42">
        <f>$D$6*SUM(Y378:Z378,AD378:AE378)</f>
        <v>1389.8573688623308</v>
      </c>
      <c r="AK378" s="42">
        <f t="shared" ref="AK378:AK385" si="385">SUM(AH378:AJ378)</f>
        <v>8160.5586582089963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377"/>
        <v>4</v>
      </c>
      <c r="J379" s="11">
        <f t="shared" si="369"/>
        <v>14830.42707702876</v>
      </c>
      <c r="K379" s="11">
        <f t="shared" si="378"/>
        <v>148.30427077028762</v>
      </c>
      <c r="L379" s="24">
        <f t="shared" si="381"/>
        <v>1809.8092073286257</v>
      </c>
      <c r="M379" s="11">
        <f t="shared" si="368"/>
        <v>602229</v>
      </c>
      <c r="N379" s="78">
        <f t="shared" si="370"/>
        <v>0</v>
      </c>
      <c r="O379" s="35">
        <f t="shared" si="371"/>
        <v>0</v>
      </c>
      <c r="P379" s="35">
        <f t="shared" ref="P379:P395" si="386">$H$14*M379/1000</f>
        <v>6.0222899999999999</v>
      </c>
      <c r="Q379">
        <f t="shared" si="372"/>
        <v>68</v>
      </c>
      <c r="R379" s="45">
        <f>1000*VLOOKUP(Q379, '[1]Mortality (Interventions) H'!$B$8:$AV$128, 40)</f>
        <v>10.540208338656585</v>
      </c>
      <c r="S379" s="46">
        <f>VLOOKUP(I379, '[1]Lapse Rates'!$A$4:$F$24, 3)</f>
        <v>2.7812204999999998E-3</v>
      </c>
      <c r="T379" s="33">
        <f>W378</f>
        <v>0.96456612839242351</v>
      </c>
      <c r="U379" s="33">
        <f t="shared" si="382"/>
        <v>1.0166727949667522E-2</v>
      </c>
      <c r="V379" s="39">
        <f t="shared" si="379"/>
        <v>2.6826710898906403E-3</v>
      </c>
      <c r="W379" s="32">
        <f t="shared" si="383"/>
        <v>0.95171672935286533</v>
      </c>
      <c r="X379" s="32"/>
      <c r="Y379" s="5">
        <f>AA378</f>
        <v>0</v>
      </c>
      <c r="Z379" s="5">
        <f t="shared" si="380"/>
        <v>5.8088969493564084</v>
      </c>
      <c r="AA379" s="5">
        <f t="shared" si="384"/>
        <v>0</v>
      </c>
      <c r="AB379" s="5">
        <f t="shared" si="373"/>
        <v>5.7315141420144675</v>
      </c>
      <c r="AC379" s="32"/>
      <c r="AD379" s="5">
        <f>$W379*J379</f>
        <v>14114.365552655987</v>
      </c>
      <c r="AE379" s="5">
        <f t="shared" si="374"/>
        <v>-141.14365552655988</v>
      </c>
      <c r="AF379" s="5">
        <f t="shared" ref="AF379:AF395" si="387">-$W379*L379</f>
        <v>-1722.4256995515013</v>
      </c>
      <c r="AG379" s="5">
        <f t="shared" si="375"/>
        <v>-6122.6984064003218</v>
      </c>
      <c r="AH379" s="5">
        <f t="shared" si="376"/>
        <v>6128.0977911776054</v>
      </c>
      <c r="AI379" s="42">
        <f t="shared" ref="AI379:AI395" si="388">-M379*($W378*N379-$W377*N378)/1000</f>
        <v>0</v>
      </c>
      <c r="AJ379" s="42">
        <f>$D$6*SUM(Y379:Z379,AD379:AE379)</f>
        <v>1371.3429208991288</v>
      </c>
      <c r="AK379" s="42">
        <f t="shared" si="385"/>
        <v>7499.4407120767337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377"/>
        <v>5</v>
      </c>
      <c r="J380" s="11">
        <f t="shared" si="369"/>
        <v>14830.42707702876</v>
      </c>
      <c r="K380" s="11">
        <f t="shared" si="378"/>
        <v>148.30427077028762</v>
      </c>
      <c r="L380" s="24">
        <f t="shared" si="381"/>
        <v>1809.8092073286257</v>
      </c>
      <c r="M380" s="11">
        <f t="shared" si="368"/>
        <v>602229</v>
      </c>
      <c r="N380" s="78">
        <f t="shared" si="370"/>
        <v>0</v>
      </c>
      <c r="O380" s="35">
        <f t="shared" si="371"/>
        <v>0</v>
      </c>
      <c r="P380" s="35">
        <f t="shared" si="386"/>
        <v>6.0222899999999999</v>
      </c>
      <c r="Q380">
        <f t="shared" si="372"/>
        <v>69</v>
      </c>
      <c r="R380" s="45">
        <f>1000*VLOOKUP(Q380, '[1]Mortality (Interventions) H'!$B$8:$AV$128, 40)</f>
        <v>11.60588811486039</v>
      </c>
      <c r="S380" s="46">
        <f>VLOOKUP(I380, '[1]Lapse Rates'!$A$4:$F$24, 3)</f>
        <v>2.4845683E-3</v>
      </c>
      <c r="T380" s="33">
        <f>W379</f>
        <v>0.95171672935286533</v>
      </c>
      <c r="U380" s="33">
        <f t="shared" si="382"/>
        <v>1.1045517877910221E-2</v>
      </c>
      <c r="V380" s="39">
        <f t="shared" si="379"/>
        <v>2.3646052163298088E-3</v>
      </c>
      <c r="W380" s="32">
        <f t="shared" si="383"/>
        <v>0.93830660625862528</v>
      </c>
      <c r="X380" s="32"/>
      <c r="Y380" s="5">
        <f t="shared" ref="Y380:Y395" si="389">AA379</f>
        <v>0</v>
      </c>
      <c r="Z380" s="5">
        <f t="shared" si="380"/>
        <v>5.7315141420144675</v>
      </c>
      <c r="AA380" s="5">
        <f t="shared" si="384"/>
        <v>0</v>
      </c>
      <c r="AB380" s="5">
        <f t="shared" si="373"/>
        <v>5.6507544918052561</v>
      </c>
      <c r="AC380" s="32"/>
      <c r="AD380" s="5">
        <f t="shared" ref="AD380:AD394" si="390">$W380*J380</f>
        <v>13915.48770001288</v>
      </c>
      <c r="AE380" s="5">
        <f t="shared" si="374"/>
        <v>-139.15487700012881</v>
      </c>
      <c r="AF380" s="5">
        <f t="shared" si="387"/>
        <v>-1698.1559353041355</v>
      </c>
      <c r="AG380" s="5">
        <f t="shared" si="375"/>
        <v>-6651.9311860959951</v>
      </c>
      <c r="AH380" s="5">
        <f t="shared" si="376"/>
        <v>5426.2457016126209</v>
      </c>
      <c r="AI380" s="42">
        <f t="shared" si="388"/>
        <v>0</v>
      </c>
      <c r="AJ380" s="42">
        <f t="shared" ref="AJ380:AJ395" si="391">$D$6*SUM(Y380:Z380,AD380:AE380)</f>
        <v>1352.0205114748826</v>
      </c>
      <c r="AK380" s="42">
        <f t="shared" si="385"/>
        <v>6778.2662130875033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377"/>
        <v>6</v>
      </c>
      <c r="J381" s="11">
        <f t="shared" si="369"/>
        <v>14830.42707702876</v>
      </c>
      <c r="K381" s="11">
        <f t="shared" si="378"/>
        <v>148.30427077028762</v>
      </c>
      <c r="L381" s="24">
        <f t="shared" si="381"/>
        <v>1809.8092073286257</v>
      </c>
      <c r="M381" s="11">
        <f t="shared" si="368"/>
        <v>602229</v>
      </c>
      <c r="N381" s="78">
        <f t="shared" si="370"/>
        <v>0</v>
      </c>
      <c r="O381" s="35">
        <f t="shared" si="371"/>
        <v>0</v>
      </c>
      <c r="P381" s="35">
        <f t="shared" si="386"/>
        <v>6.0222899999999999</v>
      </c>
      <c r="Q381">
        <f t="shared" si="372"/>
        <v>70</v>
      </c>
      <c r="R381" s="45">
        <f>1000*VLOOKUP(Q381, '[1]Mortality (Interventions) H'!$B$8:$AV$128, 40)</f>
        <v>12.947758524832404</v>
      </c>
      <c r="S381" s="46">
        <f>VLOOKUP(I381, '[1]Lapse Rates'!$A$4:$F$24, 3)</f>
        <v>2.4510465999999999E-3</v>
      </c>
      <c r="T381" s="33">
        <f t="shared" ref="T381:T395" si="392">W380</f>
        <v>0.93830660625862528</v>
      </c>
      <c r="U381" s="33">
        <f t="shared" si="382"/>
        <v>1.2148967360091677E-2</v>
      </c>
      <c r="V381" s="39">
        <f t="shared" si="379"/>
        <v>2.299833217027742E-3</v>
      </c>
      <c r="W381" s="32">
        <f t="shared" si="383"/>
        <v>0.92385780568150588</v>
      </c>
      <c r="X381" s="32"/>
      <c r="Y381" s="5">
        <f t="shared" si="389"/>
        <v>0</v>
      </c>
      <c r="Z381" s="5">
        <f t="shared" si="380"/>
        <v>5.6507544918052561</v>
      </c>
      <c r="AA381" s="5">
        <f t="shared" si="384"/>
        <v>0</v>
      </c>
      <c r="AB381" s="5">
        <f t="shared" si="373"/>
        <v>5.5637396245776758</v>
      </c>
      <c r="AC381" s="32"/>
      <c r="AD381" s="5">
        <f t="shared" si="390"/>
        <v>13701.205816703379</v>
      </c>
      <c r="AE381" s="5">
        <f t="shared" si="374"/>
        <v>-137.01205816703381</v>
      </c>
      <c r="AF381" s="5">
        <f t="shared" si="387"/>
        <v>-1672.0063629848096</v>
      </c>
      <c r="AG381" s="5">
        <f t="shared" si="375"/>
        <v>-7316.4604643006505</v>
      </c>
      <c r="AH381" s="5">
        <f t="shared" si="376"/>
        <v>4575.7269312508843</v>
      </c>
      <c r="AI381" s="42">
        <f t="shared" si="388"/>
        <v>0</v>
      </c>
      <c r="AJ381" s="42">
        <f t="shared" si="391"/>
        <v>1331.2017467280616</v>
      </c>
      <c r="AK381" s="42">
        <f t="shared" si="385"/>
        <v>5906.9286779789454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377"/>
        <v>7</v>
      </c>
      <c r="J382" s="11">
        <f t="shared" si="369"/>
        <v>14830.42707702876</v>
      </c>
      <c r="K382" s="11">
        <f t="shared" si="378"/>
        <v>148.30427077028762</v>
      </c>
      <c r="L382" s="24">
        <f t="shared" si="381"/>
        <v>1809.8092073286257</v>
      </c>
      <c r="M382" s="11">
        <f t="shared" si="368"/>
        <v>602229</v>
      </c>
      <c r="N382" s="78">
        <f t="shared" si="370"/>
        <v>0</v>
      </c>
      <c r="O382" s="35">
        <f t="shared" si="371"/>
        <v>0</v>
      </c>
      <c r="P382" s="35">
        <f t="shared" si="386"/>
        <v>6.0222899999999999</v>
      </c>
      <c r="Q382">
        <f t="shared" si="372"/>
        <v>71</v>
      </c>
      <c r="R382" s="45">
        <f>1000*VLOOKUP(Q382, '[1]Mortality (Interventions) H'!$B$8:$AV$128, 40)</f>
        <v>14.34723279847336</v>
      </c>
      <c r="S382" s="46">
        <f>VLOOKUP(I382, '[1]Lapse Rates'!$A$4:$F$24, 3)</f>
        <v>2.2232648999999998E-3</v>
      </c>
      <c r="T382" s="33">
        <f t="shared" si="392"/>
        <v>0.92385780568150588</v>
      </c>
      <c r="U382" s="33">
        <f t="shared" si="382"/>
        <v>1.3254803010799331E-2</v>
      </c>
      <c r="V382" s="39">
        <f t="shared" si="379"/>
        <v>2.0539806319627126E-3</v>
      </c>
      <c r="W382" s="32">
        <f t="shared" si="383"/>
        <v>0.90854902203874388</v>
      </c>
      <c r="X382" s="32"/>
      <c r="Y382" s="5">
        <f t="shared" si="389"/>
        <v>0</v>
      </c>
      <c r="Z382" s="5">
        <f t="shared" si="380"/>
        <v>5.5637396245776758</v>
      </c>
      <c r="AA382" s="5">
        <f t="shared" si="384"/>
        <v>0</v>
      </c>
      <c r="AB382" s="5">
        <f t="shared" si="373"/>
        <v>5.4715456899337065</v>
      </c>
      <c r="AC382" s="32"/>
      <c r="AD382" s="5">
        <f t="shared" si="390"/>
        <v>13474.170017251387</v>
      </c>
      <c r="AE382" s="5">
        <f t="shared" si="374"/>
        <v>-134.74170017251387</v>
      </c>
      <c r="AF382" s="5">
        <f t="shared" si="387"/>
        <v>-1644.300385395137</v>
      </c>
      <c r="AG382" s="5">
        <f t="shared" ref="AG382:AG395" si="393">-U382*M382</f>
        <v>-7982.4267623906699</v>
      </c>
      <c r="AH382" s="5">
        <f t="shared" si="376"/>
        <v>3712.7011692930655</v>
      </c>
      <c r="AI382" s="42">
        <f t="shared" si="388"/>
        <v>0</v>
      </c>
      <c r="AJ382" s="42">
        <f t="shared" si="391"/>
        <v>1309.1437207626086</v>
      </c>
      <c r="AK382" s="42">
        <f t="shared" si="385"/>
        <v>5021.8448900556741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377"/>
        <v>8</v>
      </c>
      <c r="J383" s="11">
        <f t="shared" si="369"/>
        <v>14830.42707702876</v>
      </c>
      <c r="K383" s="11">
        <f t="shared" si="378"/>
        <v>148.30427077028762</v>
      </c>
      <c r="L383" s="24">
        <f t="shared" si="381"/>
        <v>1809.8092073286257</v>
      </c>
      <c r="M383" s="11">
        <f t="shared" si="368"/>
        <v>602229</v>
      </c>
      <c r="N383" s="78">
        <f t="shared" si="370"/>
        <v>0</v>
      </c>
      <c r="O383" s="35">
        <f t="shared" si="371"/>
        <v>0</v>
      </c>
      <c r="P383" s="35">
        <f t="shared" si="386"/>
        <v>6.0222899999999999</v>
      </c>
      <c r="Q383">
        <f t="shared" si="372"/>
        <v>72</v>
      </c>
      <c r="R383" s="45">
        <f>1000*VLOOKUP(Q383, '[1]Mortality (Interventions) H'!$B$8:$AV$128, 40)</f>
        <v>15.965579414145056</v>
      </c>
      <c r="S383" s="46">
        <f>VLOOKUP(I383, '[1]Lapse Rates'!$A$4:$F$24, 3)</f>
        <v>2.1873403E-3</v>
      </c>
      <c r="T383" s="33">
        <f t="shared" si="392"/>
        <v>0.90854902203874388</v>
      </c>
      <c r="U383" s="33">
        <f t="shared" si="382"/>
        <v>1.4505511563003391E-2</v>
      </c>
      <c r="V383" s="39">
        <f t="shared" si="379"/>
        <v>1.9873058904309325E-3</v>
      </c>
      <c r="W383" s="32">
        <f t="shared" si="383"/>
        <v>0.89205620458530954</v>
      </c>
      <c r="X383" s="32"/>
      <c r="Y383" s="5">
        <f t="shared" si="389"/>
        <v>0</v>
      </c>
      <c r="Z383" s="5">
        <f t="shared" si="380"/>
        <v>5.4715456899337065</v>
      </c>
      <c r="AA383" s="5">
        <f t="shared" si="384"/>
        <v>0</v>
      </c>
      <c r="AB383" s="5">
        <f t="shared" si="373"/>
        <v>5.3722211603120638</v>
      </c>
      <c r="AC383" s="32"/>
      <c r="AD383" s="5">
        <f t="shared" si="390"/>
        <v>13229.574490713481</v>
      </c>
      <c r="AE383" s="5">
        <f t="shared" si="374"/>
        <v>-132.29574490713483</v>
      </c>
      <c r="AF383" s="5">
        <f t="shared" si="387"/>
        <v>-1614.4515325131215</v>
      </c>
      <c r="AG383" s="5">
        <f t="shared" si="393"/>
        <v>-8735.6397230759685</v>
      </c>
      <c r="AH383" s="5">
        <f t="shared" si="376"/>
        <v>2747.1874902172567</v>
      </c>
      <c r="AI383" s="42">
        <f t="shared" si="388"/>
        <v>0</v>
      </c>
      <c r="AJ383" s="42">
        <f t="shared" si="391"/>
        <v>1285.3798035957852</v>
      </c>
      <c r="AK383" s="42">
        <f t="shared" si="385"/>
        <v>4032.5672938130419</v>
      </c>
    </row>
    <row r="384" spans="1:39" ht="15" x14ac:dyDescent="0.2">
      <c r="A384" s="12"/>
      <c r="B384" s="13">
        <v>1</v>
      </c>
      <c r="C384" s="10">
        <f>$H$374*0.14+$B$387</f>
        <v>2254.7220196394887</v>
      </c>
      <c r="D384" s="1"/>
      <c r="E384" s="81" t="s">
        <v>51</v>
      </c>
      <c r="F384" s="13"/>
      <c r="G384" s="8"/>
      <c r="I384" s="2">
        <f t="shared" si="377"/>
        <v>9</v>
      </c>
      <c r="J384" s="11">
        <f t="shared" si="369"/>
        <v>14830.42707702876</v>
      </c>
      <c r="K384" s="11">
        <f t="shared" si="378"/>
        <v>148.30427077028762</v>
      </c>
      <c r="L384" s="24">
        <f t="shared" si="381"/>
        <v>1809.8092073286257</v>
      </c>
      <c r="M384" s="11">
        <f t="shared" si="368"/>
        <v>602229</v>
      </c>
      <c r="N384" s="78">
        <f t="shared" si="370"/>
        <v>0</v>
      </c>
      <c r="O384" s="35">
        <f t="shared" si="371"/>
        <v>0</v>
      </c>
      <c r="P384" s="35">
        <f t="shared" si="386"/>
        <v>6.0222899999999999</v>
      </c>
      <c r="Q384">
        <f t="shared" si="372"/>
        <v>73</v>
      </c>
      <c r="R384" s="45">
        <f>1000*VLOOKUP(Q384, '[1]Mortality (Interventions) H'!$B$8:$AV$128, 40)</f>
        <v>17.838213883953571</v>
      </c>
      <c r="S384" s="46">
        <f>VLOOKUP(I384, '[1]Lapse Rates'!$A$4:$F$24, 3)</f>
        <v>1.9768835000000002E-3</v>
      </c>
      <c r="T384" s="33">
        <f t="shared" si="392"/>
        <v>0.89205620458530954</v>
      </c>
      <c r="U384" s="33">
        <f t="shared" si="382"/>
        <v>1.5912689373900595E-2</v>
      </c>
      <c r="V384" s="39">
        <f t="shared" si="379"/>
        <v>1.763491191917323E-3</v>
      </c>
      <c r="W384" s="32">
        <f t="shared" si="383"/>
        <v>0.87438002401949166</v>
      </c>
      <c r="X384" s="32"/>
      <c r="Y384" s="5">
        <f t="shared" si="389"/>
        <v>0</v>
      </c>
      <c r="Z384" s="5">
        <f t="shared" si="380"/>
        <v>5.3722211603120638</v>
      </c>
      <c r="AA384" s="5">
        <f t="shared" si="384"/>
        <v>0</v>
      </c>
      <c r="AB384" s="5">
        <f t="shared" si="373"/>
        <v>5.2657700748523446</v>
      </c>
      <c r="AC384" s="32"/>
      <c r="AD384" s="5">
        <f t="shared" si="390"/>
        <v>12967.429183831728</v>
      </c>
      <c r="AE384" s="5">
        <f t="shared" si="374"/>
        <v>-129.67429183831729</v>
      </c>
      <c r="AF384" s="5">
        <f t="shared" si="387"/>
        <v>-1582.4610181747009</v>
      </c>
      <c r="AG384" s="5">
        <f t="shared" si="393"/>
        <v>-9583.0830089547817</v>
      </c>
      <c r="AH384" s="5">
        <f t="shared" si="376"/>
        <v>1672.2108648639278</v>
      </c>
      <c r="AI384" s="42">
        <f t="shared" si="388"/>
        <v>0</v>
      </c>
      <c r="AJ384" s="42">
        <f t="shared" si="391"/>
        <v>1259.9107698003804</v>
      </c>
      <c r="AK384" s="42">
        <f t="shared" si="385"/>
        <v>2932.1216346643082</v>
      </c>
    </row>
    <row r="385" spans="1:37" ht="15" x14ac:dyDescent="0.2">
      <c r="A385" s="12"/>
      <c r="B385" s="70" t="s">
        <v>49</v>
      </c>
      <c r="C385" s="10">
        <f>$H$374*0.11+$B$387</f>
        <v>1809.8092073286257</v>
      </c>
      <c r="D385" s="1"/>
      <c r="E385" s="1"/>
      <c r="F385" s="1"/>
      <c r="I385" s="2">
        <f t="shared" si="377"/>
        <v>10</v>
      </c>
      <c r="J385" s="11">
        <f t="shared" si="369"/>
        <v>14830.42707702876</v>
      </c>
      <c r="K385" s="11">
        <f t="shared" si="378"/>
        <v>148.30427077028762</v>
      </c>
      <c r="L385" s="24">
        <f t="shared" si="381"/>
        <v>1809.8092073286257</v>
      </c>
      <c r="M385" s="11">
        <f t="shared" si="368"/>
        <v>602229</v>
      </c>
      <c r="N385" s="78">
        <f t="shared" si="370"/>
        <v>0</v>
      </c>
      <c r="O385" s="35">
        <f t="shared" si="371"/>
        <v>0</v>
      </c>
      <c r="P385" s="35">
        <f t="shared" si="386"/>
        <v>6.0222899999999999</v>
      </c>
      <c r="Q385">
        <f t="shared" si="372"/>
        <v>74</v>
      </c>
      <c r="R385" s="45">
        <f>1000*VLOOKUP(Q385, '[1]Mortality (Interventions) H'!$B$8:$AV$128, 40)</f>
        <v>20.072941034792809</v>
      </c>
      <c r="S385" s="46">
        <f>VLOOKUP(I385, '[1]Lapse Rates'!$A$4:$F$24, 3)</f>
        <v>1.6914747999999999E-3</v>
      </c>
      <c r="T385" s="33">
        <f t="shared" si="392"/>
        <v>0.87438002401949166</v>
      </c>
      <c r="U385" s="33">
        <f t="shared" si="382"/>
        <v>1.7551378664143975E-2</v>
      </c>
      <c r="V385" s="39">
        <f t="shared" si="379"/>
        <v>1.4789917762523647E-3</v>
      </c>
      <c r="W385" s="32">
        <f t="shared" si="383"/>
        <v>0.85534965357909531</v>
      </c>
      <c r="X385" s="32"/>
      <c r="Y385" s="5">
        <f t="shared" si="389"/>
        <v>0</v>
      </c>
      <c r="Z385" s="5">
        <f t="shared" si="380"/>
        <v>5.2657700748523446</v>
      </c>
      <c r="AA385" s="5">
        <f t="shared" si="384"/>
        <v>0</v>
      </c>
      <c r="AB385" s="5">
        <f t="shared" si="373"/>
        <v>5.1511636652528496</v>
      </c>
      <c r="AC385" s="32"/>
      <c r="AD385" s="5">
        <f t="shared" si="390"/>
        <v>12685.200662766585</v>
      </c>
      <c r="AE385" s="5">
        <f t="shared" si="374"/>
        <v>-126.85200662766586</v>
      </c>
      <c r="AF385" s="5">
        <f t="shared" si="387"/>
        <v>-1548.0196785327971</v>
      </c>
      <c r="AG385" s="5">
        <f t="shared" si="393"/>
        <v>-10569.949221528763</v>
      </c>
      <c r="AH385" s="5">
        <f>SUM(AD385:AG385)</f>
        <v>440.37975607736007</v>
      </c>
      <c r="AI385" s="42">
        <f t="shared" si="388"/>
        <v>0</v>
      </c>
      <c r="AJ385" s="42">
        <f t="shared" si="391"/>
        <v>1232.4905752115712</v>
      </c>
      <c r="AK385" s="42">
        <f t="shared" si="385"/>
        <v>1672.8703312889313</v>
      </c>
    </row>
    <row r="386" spans="1:37" ht="15" x14ac:dyDescent="0.2">
      <c r="D386" s="1"/>
      <c r="E386" s="1"/>
      <c r="F386" s="1"/>
      <c r="I386" s="2">
        <f t="shared" si="377"/>
        <v>11</v>
      </c>
      <c r="J386" s="11">
        <f t="shared" si="369"/>
        <v>14830.42707702876</v>
      </c>
      <c r="K386" s="11">
        <f t="shared" si="378"/>
        <v>148.30427077028762</v>
      </c>
      <c r="L386" s="24">
        <f t="shared" si="381"/>
        <v>1809.8092073286257</v>
      </c>
      <c r="M386" s="11">
        <f t="shared" si="368"/>
        <v>602229</v>
      </c>
      <c r="N386" s="78">
        <f t="shared" si="370"/>
        <v>0</v>
      </c>
      <c r="O386" s="35">
        <f t="shared" si="371"/>
        <v>0</v>
      </c>
      <c r="P386" s="35">
        <f t="shared" si="386"/>
        <v>6.0222899999999999</v>
      </c>
      <c r="Q386">
        <f t="shared" si="372"/>
        <v>75</v>
      </c>
      <c r="R386" s="45">
        <f>1000*VLOOKUP(Q386, '[1]Mortality (Interventions) H'!$B$8:$AV$128, 40)</f>
        <v>22.659623401625407</v>
      </c>
      <c r="S386" s="46">
        <f>VLOOKUP(I386, '[1]Lapse Rates'!$A$4:$F$24, 3)</f>
        <v>1.5867464999999999E-3</v>
      </c>
      <c r="T386" s="33">
        <f t="shared" si="392"/>
        <v>0.85534965357909531</v>
      </c>
      <c r="U386" s="33">
        <f t="shared" si="382"/>
        <v>1.9381901026813055E-2</v>
      </c>
      <c r="V386" s="39">
        <f t="shared" si="379"/>
        <v>1.357223069092842E-3</v>
      </c>
      <c r="W386" s="32">
        <f t="shared" si="383"/>
        <v>0.83461052948318937</v>
      </c>
      <c r="X386" s="31"/>
      <c r="Y386" s="5">
        <f t="shared" si="389"/>
        <v>0</v>
      </c>
      <c r="Z386" s="5">
        <f t="shared" si="380"/>
        <v>5.1511636652528496</v>
      </c>
      <c r="AA386" s="5">
        <f t="shared" si="384"/>
        <v>0</v>
      </c>
      <c r="AB386" s="5">
        <f t="shared" si="373"/>
        <v>5.0262666456013161</v>
      </c>
      <c r="AC386" s="32"/>
      <c r="AD386" s="5">
        <f t="shared" si="390"/>
        <v>12377.630595220802</v>
      </c>
      <c r="AE386" s="5">
        <f t="shared" si="374"/>
        <v>-123.77630595220803</v>
      </c>
      <c r="AF386" s="5">
        <f t="shared" si="387"/>
        <v>-1510.4858207920956</v>
      </c>
      <c r="AG386" s="5">
        <f t="shared" si="393"/>
        <v>-11672.3428734766</v>
      </c>
      <c r="AH386" s="5">
        <f t="shared" ref="AH386:AH395" si="394">SUM(AD386:AG386)</f>
        <v>-928.97440500010089</v>
      </c>
      <c r="AI386" s="42">
        <f t="shared" si="388"/>
        <v>0</v>
      </c>
      <c r="AJ386" s="42">
        <f t="shared" si="391"/>
        <v>1202.6084349328105</v>
      </c>
      <c r="AK386" s="42">
        <f t="shared" ref="AK386:AK395" si="395">SUM(AH386:AJ386)</f>
        <v>273.63402993270961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377"/>
        <v>12</v>
      </c>
      <c r="J387" s="11">
        <f t="shared" si="369"/>
        <v>14830.42707702876</v>
      </c>
      <c r="K387" s="11">
        <f t="shared" si="378"/>
        <v>148.30427077028762</v>
      </c>
      <c r="L387" s="24">
        <f t="shared" si="381"/>
        <v>1809.8092073286257</v>
      </c>
      <c r="M387" s="11">
        <f t="shared" si="368"/>
        <v>602229</v>
      </c>
      <c r="N387" s="78">
        <f t="shared" si="370"/>
        <v>0</v>
      </c>
      <c r="O387" s="35">
        <f t="shared" si="371"/>
        <v>0</v>
      </c>
      <c r="P387" s="35">
        <f t="shared" si="386"/>
        <v>6.0222899999999999</v>
      </c>
      <c r="Q387">
        <f t="shared" si="372"/>
        <v>76</v>
      </c>
      <c r="R387" s="45">
        <f>1000*VLOOKUP(Q387, '[1]Mortality (Interventions) H'!$B$8:$AV$128, 40)</f>
        <v>25.642485349752089</v>
      </c>
      <c r="S387" s="46">
        <f>VLOOKUP(I387, '[1]Lapse Rates'!$A$4:$F$24, 3)</f>
        <v>1.4412507000000001E-3</v>
      </c>
      <c r="T387" s="33">
        <f t="shared" si="392"/>
        <v>0.83461052948318937</v>
      </c>
      <c r="U387" s="33">
        <f t="shared" si="382"/>
        <v>2.1401488275021516E-2</v>
      </c>
      <c r="V387" s="39">
        <f t="shared" si="379"/>
        <v>1.2028830098450175E-3</v>
      </c>
      <c r="W387" s="32">
        <f t="shared" si="383"/>
        <v>0.81200615819832278</v>
      </c>
      <c r="X387" s="31"/>
      <c r="Y387" s="5">
        <f t="shared" si="389"/>
        <v>0</v>
      </c>
      <c r="Z387" s="5">
        <f t="shared" si="380"/>
        <v>5.0262666456013161</v>
      </c>
      <c r="AA387" s="5">
        <f t="shared" si="384"/>
        <v>0</v>
      </c>
      <c r="AB387" s="5">
        <f t="shared" si="373"/>
        <v>4.8901365664561771</v>
      </c>
      <c r="AC387" s="32"/>
      <c r="AD387" s="5">
        <f t="shared" si="390"/>
        <v>12042.398115258506</v>
      </c>
      <c r="AE387" s="5">
        <f t="shared" si="374"/>
        <v>-120.42398115258506</v>
      </c>
      <c r="AF387" s="5">
        <f t="shared" si="387"/>
        <v>-1469.5762215148691</v>
      </c>
      <c r="AG387" s="5">
        <f t="shared" si="393"/>
        <v>-12888.596882377933</v>
      </c>
      <c r="AH387" s="5">
        <f t="shared" si="394"/>
        <v>-2436.198969786883</v>
      </c>
      <c r="AI387" s="42">
        <f t="shared" si="388"/>
        <v>0</v>
      </c>
      <c r="AJ387" s="42">
        <f t="shared" si="391"/>
        <v>1170.0387393137244</v>
      </c>
      <c r="AK387" s="42">
        <f t="shared" si="395"/>
        <v>-1266.1602304731587</v>
      </c>
    </row>
    <row r="388" spans="1:37" ht="15" x14ac:dyDescent="0.2">
      <c r="A388" s="48"/>
      <c r="D388" s="1"/>
      <c r="E388" s="1"/>
      <c r="F388" s="1"/>
      <c r="I388" s="2">
        <f t="shared" si="377"/>
        <v>13</v>
      </c>
      <c r="J388" s="11">
        <f t="shared" si="369"/>
        <v>14830.42707702876</v>
      </c>
      <c r="K388" s="11">
        <f t="shared" si="378"/>
        <v>148.30427077028762</v>
      </c>
      <c r="L388" s="24">
        <f t="shared" si="381"/>
        <v>1809.8092073286257</v>
      </c>
      <c r="M388" s="11">
        <f t="shared" si="368"/>
        <v>602229</v>
      </c>
      <c r="N388" s="78">
        <f t="shared" si="370"/>
        <v>0</v>
      </c>
      <c r="O388" s="35">
        <f t="shared" si="371"/>
        <v>0</v>
      </c>
      <c r="P388" s="35">
        <f t="shared" si="386"/>
        <v>6.0222899999999999</v>
      </c>
      <c r="Q388">
        <f t="shared" si="372"/>
        <v>77</v>
      </c>
      <c r="R388" s="45">
        <f>1000*VLOOKUP(Q388, '[1]Mortality (Interventions) H'!$B$8:$AV$128, 40)</f>
        <v>29.101630880993426</v>
      </c>
      <c r="S388" s="46">
        <f>VLOOKUP(I388, '[1]Lapse Rates'!$A$4:$F$24, 3)</f>
        <v>1.3481251E-3</v>
      </c>
      <c r="T388" s="33">
        <f t="shared" si="392"/>
        <v>0.81200615819832278</v>
      </c>
      <c r="U388" s="33">
        <f t="shared" si="382"/>
        <v>2.3630703488981143E-2</v>
      </c>
      <c r="V388" s="39">
        <f t="shared" si="379"/>
        <v>1.0946858832217297E-3</v>
      </c>
      <c r="W388" s="32">
        <f t="shared" si="383"/>
        <v>0.78728076882611986</v>
      </c>
      <c r="X388" s="31"/>
      <c r="Y388" s="5">
        <f t="shared" si="389"/>
        <v>0</v>
      </c>
      <c r="Z388" s="5">
        <f t="shared" si="380"/>
        <v>4.8901365664561771</v>
      </c>
      <c r="AA388" s="5">
        <f t="shared" si="384"/>
        <v>0</v>
      </c>
      <c r="AB388" s="5">
        <f t="shared" si="373"/>
        <v>4.7412331012938536</v>
      </c>
      <c r="AC388" s="32"/>
      <c r="AD388" s="5">
        <f t="shared" si="390"/>
        <v>11675.710031222909</v>
      </c>
      <c r="AE388" s="5">
        <f t="shared" si="374"/>
        <v>-116.75710031222908</v>
      </c>
      <c r="AF388" s="5">
        <f t="shared" si="387"/>
        <v>-1424.827984174271</v>
      </c>
      <c r="AG388" s="5">
        <f t="shared" si="393"/>
        <v>-14231.094931465625</v>
      </c>
      <c r="AH388" s="5">
        <f t="shared" si="394"/>
        <v>-4096.9699847292159</v>
      </c>
      <c r="AI388" s="42">
        <f t="shared" si="388"/>
        <v>0</v>
      </c>
      <c r="AJ388" s="42">
        <f t="shared" si="391"/>
        <v>1134.4130049195073</v>
      </c>
      <c r="AK388" s="42">
        <f t="shared" si="395"/>
        <v>-2962.5569798097085</v>
      </c>
    </row>
    <row r="389" spans="1:37" ht="15" x14ac:dyDescent="0.2">
      <c r="A389" s="48"/>
      <c r="D389" s="1"/>
      <c r="E389" s="1"/>
      <c r="F389" s="37"/>
      <c r="I389" s="2">
        <f t="shared" si="377"/>
        <v>14</v>
      </c>
      <c r="J389" s="11">
        <f t="shared" si="369"/>
        <v>14830.42707702876</v>
      </c>
      <c r="K389" s="11">
        <f t="shared" si="378"/>
        <v>148.30427077028762</v>
      </c>
      <c r="L389" s="24">
        <f t="shared" si="381"/>
        <v>1809.8092073286257</v>
      </c>
      <c r="M389" s="11">
        <f t="shared" si="368"/>
        <v>602229</v>
      </c>
      <c r="N389" s="78">
        <f t="shared" si="370"/>
        <v>0</v>
      </c>
      <c r="O389" s="35">
        <f t="shared" si="371"/>
        <v>0</v>
      </c>
      <c r="P389" s="35">
        <f t="shared" si="386"/>
        <v>6.0222899999999999</v>
      </c>
      <c r="Q389">
        <f t="shared" si="372"/>
        <v>78</v>
      </c>
      <c r="R389" s="45">
        <f>1000*VLOOKUP(Q389, '[1]Mortality (Interventions) H'!$B$8:$AV$128, 40)</f>
        <v>32.989809139473998</v>
      </c>
      <c r="S389" s="46">
        <f>VLOOKUP(I389, '[1]Lapse Rates'!$A$4:$F$24, 3)</f>
        <v>1.1365788999999999E-3</v>
      </c>
      <c r="T389" s="33">
        <f t="shared" si="392"/>
        <v>0.78728076882611986</v>
      </c>
      <c r="U389" s="33">
        <f t="shared" si="382"/>
        <v>2.5972242302752045E-2</v>
      </c>
      <c r="V389" s="39">
        <f t="shared" si="379"/>
        <v>8.948067102235455E-4</v>
      </c>
      <c r="W389" s="32">
        <f t="shared" si="383"/>
        <v>0.76041371981314432</v>
      </c>
      <c r="X389" s="31"/>
      <c r="Y389" s="5">
        <f t="shared" si="389"/>
        <v>0</v>
      </c>
      <c r="Z389" s="5">
        <f t="shared" si="380"/>
        <v>4.7412331012938536</v>
      </c>
      <c r="AA389" s="5">
        <f t="shared" si="384"/>
        <v>0</v>
      </c>
      <c r="AB389" s="5">
        <f t="shared" si="373"/>
        <v>4.5794319406935005</v>
      </c>
      <c r="AC389" s="32"/>
      <c r="AD389" s="5">
        <f t="shared" si="390"/>
        <v>11277.260220061016</v>
      </c>
      <c r="AE389" s="5">
        <f t="shared" si="374"/>
        <v>-112.77260220061018</v>
      </c>
      <c r="AF389" s="5">
        <f t="shared" si="387"/>
        <v>-1376.2037514968383</v>
      </c>
      <c r="AG389" s="5">
        <f t="shared" si="393"/>
        <v>-15641.237509744062</v>
      </c>
      <c r="AH389" s="5">
        <f t="shared" si="394"/>
        <v>-5852.9536433804933</v>
      </c>
      <c r="AI389" s="42">
        <f t="shared" si="388"/>
        <v>0</v>
      </c>
      <c r="AJ389" s="42">
        <f t="shared" si="391"/>
        <v>1095.7013502793429</v>
      </c>
      <c r="AK389" s="42">
        <f t="shared" si="395"/>
        <v>-4757.2522931011499</v>
      </c>
    </row>
    <row r="390" spans="1:37" ht="15" x14ac:dyDescent="0.2">
      <c r="A390" s="48"/>
      <c r="D390" s="1"/>
      <c r="E390" s="1"/>
      <c r="F390" s="1"/>
      <c r="I390" s="2">
        <f t="shared" si="377"/>
        <v>15</v>
      </c>
      <c r="J390" s="11">
        <f t="shared" si="369"/>
        <v>14830.42707702876</v>
      </c>
      <c r="K390" s="11">
        <f t="shared" si="378"/>
        <v>148.30427077028762</v>
      </c>
      <c r="L390" s="24">
        <f t="shared" si="381"/>
        <v>1809.8092073286257</v>
      </c>
      <c r="M390" s="11">
        <f t="shared" si="368"/>
        <v>602229</v>
      </c>
      <c r="N390" s="78">
        <f t="shared" si="370"/>
        <v>0</v>
      </c>
      <c r="O390" s="35">
        <f t="shared" si="371"/>
        <v>0</v>
      </c>
      <c r="P390" s="35">
        <f t="shared" si="386"/>
        <v>6.0222899999999999</v>
      </c>
      <c r="Q390">
        <f t="shared" si="372"/>
        <v>79</v>
      </c>
      <c r="R390" s="45">
        <f>1000*VLOOKUP(Q390, '[1]Mortality (Interventions) H'!$B$8:$AV$128, 40)</f>
        <v>37.339844473821636</v>
      </c>
      <c r="S390" s="46">
        <f>VLOOKUP(I390, '[1]Lapse Rates'!$A$4:$F$24, 3)</f>
        <v>1.0075606E-3</v>
      </c>
      <c r="T390" s="33">
        <f t="shared" si="392"/>
        <v>0.76041371981314432</v>
      </c>
      <c r="U390" s="33">
        <f t="shared" si="382"/>
        <v>2.839373003358299E-2</v>
      </c>
      <c r="V390" s="39">
        <f t="shared" si="379"/>
        <v>7.6616290378316357E-4</v>
      </c>
      <c r="W390" s="32">
        <f t="shared" si="383"/>
        <v>0.73125382687577811</v>
      </c>
      <c r="X390" s="31"/>
      <c r="Y390" s="5">
        <f t="shared" si="389"/>
        <v>0</v>
      </c>
      <c r="Z390" s="5">
        <f t="shared" si="380"/>
        <v>4.5794319406935005</v>
      </c>
      <c r="AA390" s="5">
        <f t="shared" si="384"/>
        <v>0</v>
      </c>
      <c r="AB390" s="5">
        <f t="shared" si="373"/>
        <v>4.4038226090557293</v>
      </c>
      <c r="AC390" s="32"/>
      <c r="AD390" s="5">
        <f t="shared" si="390"/>
        <v>10844.806554279441</v>
      </c>
      <c r="AE390" s="5">
        <f t="shared" si="374"/>
        <v>-108.44806554279442</v>
      </c>
      <c r="AF390" s="5">
        <f t="shared" si="387"/>
        <v>-1323.429908774076</v>
      </c>
      <c r="AG390" s="5">
        <f t="shared" si="393"/>
        <v>-17099.52764439465</v>
      </c>
      <c r="AH390" s="5">
        <f t="shared" si="394"/>
        <v>-7686.5990644320791</v>
      </c>
      <c r="AI390" s="42">
        <f t="shared" si="388"/>
        <v>0</v>
      </c>
      <c r="AJ390" s="42">
        <f t="shared" si="391"/>
        <v>1053.6860100184472</v>
      </c>
      <c r="AK390" s="42">
        <f t="shared" si="395"/>
        <v>-6632.9130544136315</v>
      </c>
    </row>
    <row r="391" spans="1:37" ht="15" x14ac:dyDescent="0.2">
      <c r="I391" s="2">
        <f t="shared" si="377"/>
        <v>16</v>
      </c>
      <c r="J391" s="11">
        <f t="shared" si="369"/>
        <v>14830.42707702876</v>
      </c>
      <c r="K391" s="11">
        <f t="shared" si="378"/>
        <v>148.30427077028762</v>
      </c>
      <c r="L391" s="24">
        <f t="shared" si="381"/>
        <v>1809.8092073286257</v>
      </c>
      <c r="M391" s="11">
        <f t="shared" si="368"/>
        <v>602229</v>
      </c>
      <c r="N391" s="78">
        <f t="shared" si="370"/>
        <v>0</v>
      </c>
      <c r="O391" s="35">
        <f t="shared" si="371"/>
        <v>0</v>
      </c>
      <c r="P391" s="35">
        <f t="shared" si="386"/>
        <v>6.0222899999999999</v>
      </c>
      <c r="Q391">
        <f t="shared" si="372"/>
        <v>80</v>
      </c>
      <c r="R391" s="45">
        <f>1000*VLOOKUP(Q391, '[1]Mortality (Interventions) H'!$B$8:$AV$128, 40)</f>
        <v>42.116534377706017</v>
      </c>
      <c r="S391" s="46">
        <f>VLOOKUP(I391, '[1]Lapse Rates'!$A$4:$F$24, 3)</f>
        <v>8.9731130000000002E-4</v>
      </c>
      <c r="T391" s="33">
        <f t="shared" si="392"/>
        <v>0.73125382687577811</v>
      </c>
      <c r="U391" s="33">
        <f t="shared" si="382"/>
        <v>3.0797876938442794E-2</v>
      </c>
      <c r="V391" s="39">
        <f t="shared" si="379"/>
        <v>6.5616232202387942E-4</v>
      </c>
      <c r="W391" s="32">
        <f t="shared" si="383"/>
        <v>0.69979978761531147</v>
      </c>
      <c r="X391" s="31"/>
      <c r="Y391" s="5">
        <f t="shared" si="389"/>
        <v>0</v>
      </c>
      <c r="Z391" s="5">
        <f t="shared" si="380"/>
        <v>4.4038226090557293</v>
      </c>
      <c r="AA391" s="5">
        <f t="shared" si="384"/>
        <v>0</v>
      </c>
      <c r="AB391" s="5">
        <f t="shared" si="373"/>
        <v>4.2143972629578137</v>
      </c>
      <c r="AC391" s="32"/>
      <c r="AD391" s="5">
        <f t="shared" si="390"/>
        <v>10378.329718749092</v>
      </c>
      <c r="AE391" s="5">
        <f t="shared" si="374"/>
        <v>-103.78329718749092</v>
      </c>
      <c r="AF391" s="5">
        <f t="shared" si="387"/>
        <v>-1266.5040989128074</v>
      </c>
      <c r="AG391" s="5">
        <f t="shared" si="393"/>
        <v>-18547.374630761464</v>
      </c>
      <c r="AH391" s="5">
        <f t="shared" si="394"/>
        <v>-9539.3323081126691</v>
      </c>
      <c r="AI391" s="42">
        <f t="shared" si="388"/>
        <v>0</v>
      </c>
      <c r="AJ391" s="42">
        <f t="shared" si="391"/>
        <v>1008.3650189531415</v>
      </c>
      <c r="AK391" s="42">
        <f t="shared" si="395"/>
        <v>-8530.9672891595274</v>
      </c>
    </row>
    <row r="392" spans="1:37" ht="15" x14ac:dyDescent="0.2">
      <c r="I392" s="2">
        <f t="shared" si="377"/>
        <v>17</v>
      </c>
      <c r="J392" s="11">
        <f t="shared" si="369"/>
        <v>14830.42707702876</v>
      </c>
      <c r="K392" s="11">
        <f t="shared" si="378"/>
        <v>148.30427077028762</v>
      </c>
      <c r="L392" s="24">
        <f t="shared" si="381"/>
        <v>1809.8092073286257</v>
      </c>
      <c r="M392" s="11">
        <f t="shared" si="368"/>
        <v>602229</v>
      </c>
      <c r="N392" s="78">
        <f t="shared" si="370"/>
        <v>0</v>
      </c>
      <c r="O392" s="35">
        <f t="shared" si="371"/>
        <v>0</v>
      </c>
      <c r="P392" s="35">
        <f t="shared" si="386"/>
        <v>6.0222899999999999</v>
      </c>
      <c r="Q392">
        <f t="shared" si="372"/>
        <v>81</v>
      </c>
      <c r="R392" s="45">
        <f>1000*VLOOKUP(Q392, '[1]Mortality (Interventions) H'!$B$8:$AV$128, 40)</f>
        <v>47.396839746746288</v>
      </c>
      <c r="S392" s="46">
        <f>VLOOKUP(I392, '[1]Lapse Rates'!$A$4:$F$24, 3)</f>
        <v>7.4594940000000001E-4</v>
      </c>
      <c r="T392" s="33">
        <f t="shared" si="392"/>
        <v>0.69979978761531147</v>
      </c>
      <c r="U392" s="33">
        <f t="shared" si="382"/>
        <v>3.3168298388410011E-2</v>
      </c>
      <c r="V392" s="39">
        <f t="shared" si="379"/>
        <v>5.2201523169176898E-4</v>
      </c>
      <c r="W392" s="32">
        <f t="shared" si="383"/>
        <v>0.6661094739952097</v>
      </c>
      <c r="X392" s="31"/>
      <c r="Y392" s="5">
        <f t="shared" si="389"/>
        <v>0</v>
      </c>
      <c r="Z392" s="5">
        <f t="shared" si="380"/>
        <v>4.2143972629578137</v>
      </c>
      <c r="AA392" s="5">
        <f t="shared" si="384"/>
        <v>0</v>
      </c>
      <c r="AB392" s="5">
        <f t="shared" si="373"/>
        <v>4.0115044241466116</v>
      </c>
      <c r="AC392" s="32"/>
      <c r="AD392" s="5">
        <f t="shared" si="390"/>
        <v>9878.6879794039432</v>
      </c>
      <c r="AE392" s="5">
        <f t="shared" si="374"/>
        <v>-98.786879794039436</v>
      </c>
      <c r="AF392" s="5">
        <f t="shared" si="387"/>
        <v>-1205.5310591253583</v>
      </c>
      <c r="AG392" s="5">
        <f t="shared" si="393"/>
        <v>-19974.911170153773</v>
      </c>
      <c r="AH392" s="5">
        <f t="shared" si="394"/>
        <v>-11400.541129669227</v>
      </c>
      <c r="AI392" s="42">
        <f t="shared" si="388"/>
        <v>0</v>
      </c>
      <c r="AJ392" s="42">
        <f t="shared" si="391"/>
        <v>959.82173024322788</v>
      </c>
      <c r="AK392" s="42">
        <f t="shared" si="395"/>
        <v>-10440.719399426</v>
      </c>
    </row>
    <row r="393" spans="1:37" ht="15" x14ac:dyDescent="0.2">
      <c r="I393" s="2">
        <f t="shared" si="377"/>
        <v>18</v>
      </c>
      <c r="J393" s="11">
        <f t="shared" si="369"/>
        <v>14830.42707702876</v>
      </c>
      <c r="K393" s="11">
        <f t="shared" si="378"/>
        <v>148.30427077028762</v>
      </c>
      <c r="L393" s="24">
        <f t="shared" si="381"/>
        <v>1809.8092073286257</v>
      </c>
      <c r="M393" s="11">
        <f t="shared" si="368"/>
        <v>602229</v>
      </c>
      <c r="N393" s="78">
        <f t="shared" si="370"/>
        <v>0</v>
      </c>
      <c r="O393" s="35">
        <f t="shared" si="371"/>
        <v>0</v>
      </c>
      <c r="P393" s="35">
        <f t="shared" si="386"/>
        <v>6.0222899999999999</v>
      </c>
      <c r="Q393">
        <f t="shared" si="372"/>
        <v>82</v>
      </c>
      <c r="R393" s="45">
        <f>1000*VLOOKUP(Q393, '[1]Mortality (Interventions) H'!$B$8:$AV$128, 40)</f>
        <v>53.364878711023003</v>
      </c>
      <c r="S393" s="46">
        <f>VLOOKUP(I393, '[1]Lapse Rates'!$A$4:$F$24, 3)</f>
        <v>5.9837330000000002E-4</v>
      </c>
      <c r="T393" s="33">
        <f t="shared" si="392"/>
        <v>0.6661094739952097</v>
      </c>
      <c r="U393" s="33">
        <f t="shared" si="382"/>
        <v>3.5546851288017697E-2</v>
      </c>
      <c r="V393" s="39">
        <f t="shared" si="379"/>
        <v>3.9858212411577785E-4</v>
      </c>
      <c r="W393" s="32">
        <f t="shared" si="383"/>
        <v>0.63016404058307618</v>
      </c>
      <c r="X393" s="31"/>
      <c r="Y393" s="5">
        <f t="shared" si="389"/>
        <v>0</v>
      </c>
      <c r="Z393" s="5">
        <f t="shared" si="380"/>
        <v>4.0115044241466116</v>
      </c>
      <c r="AA393" s="5">
        <f t="shared" si="384"/>
        <v>0</v>
      </c>
      <c r="AB393" s="5">
        <f t="shared" si="373"/>
        <v>3.7950305999630536</v>
      </c>
      <c r="AC393" s="32"/>
      <c r="AD393" s="5">
        <f t="shared" si="390"/>
        <v>9345.6018504331041</v>
      </c>
      <c r="AE393" s="5">
        <f t="shared" si="374"/>
        <v>-93.456018504331041</v>
      </c>
      <c r="AF393" s="5">
        <f t="shared" si="387"/>
        <v>-1140.476682774661</v>
      </c>
      <c r="AG393" s="5">
        <f t="shared" si="393"/>
        <v>-21407.344704331608</v>
      </c>
      <c r="AH393" s="5">
        <f t="shared" si="394"/>
        <v>-13295.675555177495</v>
      </c>
      <c r="AI393" s="42">
        <f t="shared" si="388"/>
        <v>0</v>
      </c>
      <c r="AJ393" s="42">
        <f t="shared" si="391"/>
        <v>908.02903469622152</v>
      </c>
      <c r="AK393" s="42">
        <f t="shared" si="395"/>
        <v>-12387.646520481274</v>
      </c>
    </row>
    <row r="394" spans="1:37" ht="15" x14ac:dyDescent="0.2">
      <c r="I394" s="2">
        <f t="shared" si="377"/>
        <v>19</v>
      </c>
      <c r="J394" s="11">
        <f t="shared" si="369"/>
        <v>14830.42707702876</v>
      </c>
      <c r="K394" s="11">
        <f t="shared" si="378"/>
        <v>148.30427077028762</v>
      </c>
      <c r="L394" s="24">
        <f t="shared" si="381"/>
        <v>1809.8092073286257</v>
      </c>
      <c r="M394" s="11">
        <f t="shared" si="368"/>
        <v>602229</v>
      </c>
      <c r="N394" s="78">
        <f t="shared" si="370"/>
        <v>0</v>
      </c>
      <c r="O394" s="35">
        <f t="shared" si="371"/>
        <v>0</v>
      </c>
      <c r="P394" s="35">
        <f t="shared" si="386"/>
        <v>6.0222899999999999</v>
      </c>
      <c r="Q394">
        <f t="shared" si="372"/>
        <v>83</v>
      </c>
      <c r="R394" s="45">
        <f>1000*VLOOKUP(Q394, '[1]Mortality (Interventions) H'!$B$8:$AV$128, 40)</f>
        <v>60.102257429861659</v>
      </c>
      <c r="S394" s="46">
        <f>VLOOKUP(I394, '[1]Lapse Rates'!$A$4:$F$24, 3)</f>
        <v>4.66450453E-2</v>
      </c>
      <c r="T394" s="33">
        <f t="shared" si="392"/>
        <v>0.63016404058307618</v>
      </c>
      <c r="U394" s="33">
        <f t="shared" si="382"/>
        <v>3.7874281390165833E-2</v>
      </c>
      <c r="V394" s="39">
        <f t="shared" si="379"/>
        <v>2.9394030219428626E-2</v>
      </c>
      <c r="W394" s="32">
        <f t="shared" si="383"/>
        <v>0.56289572897348172</v>
      </c>
      <c r="X394" s="31"/>
      <c r="Y394" s="5">
        <f t="shared" si="389"/>
        <v>0</v>
      </c>
      <c r="Z394" s="5">
        <f t="shared" si="380"/>
        <v>3.7950305999630536</v>
      </c>
      <c r="AA394" s="5">
        <f t="shared" si="384"/>
        <v>0</v>
      </c>
      <c r="AB394" s="5">
        <f t="shared" si="373"/>
        <v>3.3899213196397091</v>
      </c>
      <c r="AC394" s="32"/>
      <c r="AD394" s="5">
        <f t="shared" si="390"/>
        <v>8347.9840605121663</v>
      </c>
      <c r="AE394" s="5">
        <f t="shared" si="374"/>
        <v>-83.479840605121666</v>
      </c>
      <c r="AF394" s="5">
        <f t="shared" si="387"/>
        <v>-1018.7338730621659</v>
      </c>
      <c r="AG394" s="5">
        <f t="shared" si="393"/>
        <v>-22808.990607318181</v>
      </c>
      <c r="AH394" s="5">
        <f t="shared" si="394"/>
        <v>-15563.220260473303</v>
      </c>
      <c r="AI394" s="42">
        <f t="shared" si="388"/>
        <v>0</v>
      </c>
      <c r="AJ394" s="42">
        <f t="shared" si="391"/>
        <v>811.12015647473766</v>
      </c>
      <c r="AK394" s="42">
        <f t="shared" si="395"/>
        <v>-14752.100103998566</v>
      </c>
    </row>
    <row r="395" spans="1:37" ht="15" x14ac:dyDescent="0.2">
      <c r="I395" s="2">
        <f t="shared" si="377"/>
        <v>20</v>
      </c>
      <c r="J395" s="11">
        <f t="shared" si="369"/>
        <v>14830.42707702876</v>
      </c>
      <c r="K395" s="11">
        <f t="shared" si="378"/>
        <v>148.30427077028762</v>
      </c>
      <c r="L395" s="24">
        <f t="shared" si="381"/>
        <v>1809.8092073286257</v>
      </c>
      <c r="M395" s="11">
        <f t="shared" si="368"/>
        <v>602229</v>
      </c>
      <c r="N395" s="78">
        <f t="shared" si="370"/>
        <v>0</v>
      </c>
      <c r="O395" s="35">
        <f t="shared" si="371"/>
        <v>0</v>
      </c>
      <c r="P395" s="35">
        <f t="shared" si="386"/>
        <v>6.0222899999999999</v>
      </c>
      <c r="Q395">
        <f t="shared" si="372"/>
        <v>84</v>
      </c>
      <c r="R395" s="45">
        <f>1000*VLOOKUP(Q395, '[1]Mortality (Interventions) H'!$B$8:$AV$128, 40)</f>
        <v>67.735034055233228</v>
      </c>
      <c r="S395" s="46">
        <f>VLOOKUP(I395, '[1]Lapse Rates'!$A$4:$F$24, 3)</f>
        <v>0</v>
      </c>
      <c r="T395" s="33">
        <f t="shared" si="392"/>
        <v>0.56289572897348172</v>
      </c>
      <c r="U395" s="33">
        <f t="shared" si="382"/>
        <v>3.8127761371564123E-2</v>
      </c>
      <c r="V395" s="39">
        <f t="shared" si="379"/>
        <v>0</v>
      </c>
      <c r="W395" s="32">
        <f t="shared" si="383"/>
        <v>0.52476796760191757</v>
      </c>
      <c r="X395" s="31"/>
      <c r="Y395" s="5">
        <f t="shared" si="389"/>
        <v>0</v>
      </c>
      <c r="Z395" s="5">
        <f t="shared" si="380"/>
        <v>3.3899213196397091</v>
      </c>
      <c r="AA395" s="5">
        <f t="shared" si="384"/>
        <v>0</v>
      </c>
      <c r="AB395" s="5">
        <f t="shared" si="373"/>
        <v>3.1603048836093524</v>
      </c>
      <c r="AC395" s="32"/>
      <c r="AD395" s="5">
        <f>$W395*J395</f>
        <v>7782.5330758808295</v>
      </c>
      <c r="AE395" s="5">
        <f t="shared" si="374"/>
        <v>-77.825330758808306</v>
      </c>
      <c r="AF395" s="5">
        <f t="shared" si="387"/>
        <v>-949.72989947708038</v>
      </c>
      <c r="AG395" s="5">
        <f t="shared" si="393"/>
        <v>-22961.643603035689</v>
      </c>
      <c r="AH395" s="5">
        <f t="shared" si="394"/>
        <v>-16206.665757390749</v>
      </c>
      <c r="AI395" s="42">
        <f t="shared" si="388"/>
        <v>0</v>
      </c>
      <c r="AJ395" s="42">
        <f t="shared" si="391"/>
        <v>756.16438107792703</v>
      </c>
      <c r="AK395" s="42">
        <f t="shared" si="395"/>
        <v>-15450.501376312821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256322.65931707592</v>
      </c>
      <c r="AE398" s="21">
        <f t="shared" ref="AE398:AK398" si="396">SUM(AE375:AE395)</f>
        <v>-8200.4730354496096</v>
      </c>
      <c r="AF398" s="21">
        <f t="shared" si="396"/>
        <v>-29935.61208191227</v>
      </c>
      <c r="AG398" s="21">
        <f t="shared" si="396"/>
        <v>-249784.42944320603</v>
      </c>
      <c r="AH398" s="21">
        <f t="shared" si="396"/>
        <v>-31597.855243491998</v>
      </c>
      <c r="AI398" s="21">
        <f t="shared" si="396"/>
        <v>0</v>
      </c>
      <c r="AJ398" s="21">
        <f t="shared" si="396"/>
        <v>23477.76841037034</v>
      </c>
      <c r="AK398" s="21">
        <f t="shared" si="396"/>
        <v>-8120.0868331216443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127236.7668074941</v>
      </c>
      <c r="AE400" s="21">
        <f t="shared" ref="AE400:AK400" si="397">AE375+NPV($D$6,AE376:AE395)</f>
        <v>-6922.7125836736077</v>
      </c>
      <c r="AF400" s="21">
        <f t="shared" si="397"/>
        <v>-14342.651620466815</v>
      </c>
      <c r="AG400" s="21">
        <f t="shared" si="397"/>
        <v>-82576.854107057836</v>
      </c>
      <c r="AH400" s="21">
        <f t="shared" si="397"/>
        <v>23394.548496295851</v>
      </c>
      <c r="AI400" s="21">
        <f t="shared" si="397"/>
        <v>0</v>
      </c>
      <c r="AJ400" s="21">
        <f t="shared" si="397"/>
        <v>10934.462146887161</v>
      </c>
      <c r="AK400" s="21">
        <f t="shared" si="397"/>
        <v>34329.010643182992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189801.42582137592</v>
      </c>
      <c r="AE402" s="21">
        <f t="shared" ref="AE402:AK402" si="398">AE375+NPV($D$7,AE376:AE395)</f>
        <v>-7540.4137036941938</v>
      </c>
      <c r="AF402" s="21">
        <f t="shared" si="398"/>
        <v>-21880.675768955691</v>
      </c>
      <c r="AG402" s="21">
        <f t="shared" si="398"/>
        <v>-158414.22796336547</v>
      </c>
      <c r="AH402" s="21">
        <f t="shared" si="398"/>
        <v>1966.1083853605369</v>
      </c>
      <c r="AI402" s="21">
        <f t="shared" si="398"/>
        <v>0</v>
      </c>
      <c r="AJ402" s="21">
        <f t="shared" si="398"/>
        <v>17014.035320481016</v>
      </c>
      <c r="AK402" s="21">
        <f t="shared" si="398"/>
        <v>18980.143705841554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16460.254914437672</v>
      </c>
    </row>
    <row r="405" spans="1:39" ht="15" x14ac:dyDescent="0.2">
      <c r="G405" s="58" t="s">
        <v>122</v>
      </c>
      <c r="H405" s="57"/>
      <c r="I405" s="57"/>
      <c r="J405" s="11">
        <f>H$404</f>
        <v>16460.254914437672</v>
      </c>
      <c r="K405" s="11">
        <f>J405*$C$10</f>
        <v>6584.1019657750694</v>
      </c>
      <c r="L405" s="24">
        <f>$C$414</f>
        <v>2296.1418550912904</v>
      </c>
      <c r="M405" s="11">
        <f t="shared" ref="M405:M425" si="399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>O405*W405</f>
        <v>0</v>
      </c>
      <c r="AB405" s="5">
        <f>P405*W405</f>
        <v>6.0222899999999999</v>
      </c>
      <c r="AC405" s="32"/>
      <c r="AD405" s="5">
        <f>$W405*J405</f>
        <v>16460.254914437672</v>
      </c>
      <c r="AE405" s="5">
        <f>-$W405*K405</f>
        <v>-6584.1019657750694</v>
      </c>
      <c r="AF405" s="5">
        <f>-$W405*L405</f>
        <v>-2296.1418550912904</v>
      </c>
      <c r="AG405" s="5"/>
      <c r="AH405" s="5">
        <f>SUM(AD405:AG405)</f>
        <v>7580.0110935713119</v>
      </c>
      <c r="AI405" s="42">
        <f>Y405-AA405</f>
        <v>0</v>
      </c>
      <c r="AJ405" s="42"/>
      <c r="AK405" s="42">
        <f>SUM(AH405:AJ405)</f>
        <v>7580.0110935713119</v>
      </c>
      <c r="AL405" s="6" t="s">
        <v>39</v>
      </c>
      <c r="AM405" s="36">
        <f>AK432</f>
        <v>20665.509362095196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400">H$404</f>
        <v>16460.254914437672</v>
      </c>
      <c r="K406" s="11"/>
      <c r="L406" s="24"/>
      <c r="M406" s="11">
        <f t="shared" si="399"/>
        <v>602229</v>
      </c>
      <c r="N406" s="78">
        <f t="shared" ref="N406:N425" si="401">N374</f>
        <v>0</v>
      </c>
      <c r="O406" s="35">
        <f t="shared" ref="O406:O425" si="402">M406*N406/1000</f>
        <v>0</v>
      </c>
      <c r="P406" s="35">
        <f>$H$14*M406/1000</f>
        <v>6.0222899999999999</v>
      </c>
      <c r="Q406">
        <f t="shared" ref="Q406:Q425" si="403">Q5</f>
        <v>65</v>
      </c>
      <c r="R406" s="45">
        <f>1000*VLOOKUP(Q406, '[1]Mortality (Interventions) H'!$B$8:$AV$128, 43)</f>
        <v>9.3911936523500081</v>
      </c>
      <c r="S406" s="46">
        <f>AVERAGE(VLOOKUP(I405,'[1]Lapse Rates'!$A$4:$F$24,3),VLOOKUP(I406,'[1]Lapse Rates'!$A$4:$F$24,3))</f>
        <v>3.4608985999999998E-3</v>
      </c>
      <c r="T406" s="33">
        <f>W405</f>
        <v>1</v>
      </c>
      <c r="U406" s="33">
        <f>T406*R406/1000</f>
        <v>9.3911936523500082E-3</v>
      </c>
      <c r="V406" s="39">
        <f>MIN(S406*T406,T406-U406)</f>
        <v>3.4608985999999998E-3</v>
      </c>
      <c r="W406" s="32">
        <f>T406-SUM(U406:V406)</f>
        <v>0.98714790774765004</v>
      </c>
      <c r="X406" s="32"/>
      <c r="Y406" s="5">
        <f>AA405</f>
        <v>0</v>
      </c>
      <c r="Z406" s="5">
        <f>AB405</f>
        <v>6.0222899999999999</v>
      </c>
      <c r="AA406" s="5">
        <f>O406*W406</f>
        <v>0</v>
      </c>
      <c r="AB406" s="5">
        <f t="shared" ref="AB406:AB425" si="404">P406*W406</f>
        <v>5.9448909733495956</v>
      </c>
      <c r="AC406" s="32"/>
      <c r="AD406" s="5">
        <f>$W406*J406</f>
        <v>16248.706199780121</v>
      </c>
      <c r="AE406" s="5">
        <f t="shared" ref="AE406:AE425" si="405">-$W406*K406</f>
        <v>0</v>
      </c>
      <c r="AF406" s="5">
        <f>-$W406*L406</f>
        <v>0</v>
      </c>
      <c r="AG406" s="5">
        <f t="shared" ref="AG406:AG411" si="406">-U406*M406</f>
        <v>-5655.6491620610932</v>
      </c>
      <c r="AH406" s="5">
        <f t="shared" ref="AH406:AH414" si="407">SUM(AD406:AG406)</f>
        <v>10593.057037719027</v>
      </c>
      <c r="AI406" s="42">
        <f>-M406*$W405*(N406-N405)/1000</f>
        <v>0</v>
      </c>
      <c r="AJ406" s="42">
        <f>$D$6*SUM(Y406:Z406,AD406:AE406)</f>
        <v>1594.5888648474302</v>
      </c>
      <c r="AK406" s="42">
        <f>SUM(AH406:AJ406)</f>
        <v>12187.645902566457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408">I406+1</f>
        <v>2</v>
      </c>
      <c r="J407" s="11">
        <f t="shared" si="400"/>
        <v>16460.254914437672</v>
      </c>
      <c r="K407" s="11">
        <f t="shared" ref="K407:K425" si="409">J407*$C$11</f>
        <v>164.60254914437672</v>
      </c>
      <c r="L407" s="24">
        <f>$C$415</f>
        <v>1802.3342076581598</v>
      </c>
      <c r="M407" s="11">
        <f t="shared" si="399"/>
        <v>602229</v>
      </c>
      <c r="N407" s="78">
        <f t="shared" si="401"/>
        <v>0</v>
      </c>
      <c r="O407" s="35">
        <f t="shared" si="402"/>
        <v>0</v>
      </c>
      <c r="P407" s="35">
        <f>$H$14*M407/1000</f>
        <v>6.0222899999999999</v>
      </c>
      <c r="Q407">
        <f t="shared" si="403"/>
        <v>66</v>
      </c>
      <c r="R407" s="45">
        <f>1000*VLOOKUP(Q407, '[1]Mortality (Interventions) H'!$B$8:$AV$128, 43)</f>
        <v>10.323025324621856</v>
      </c>
      <c r="S407" s="46">
        <f>VLOOKUP(I407, '[1]Lapse Rates'!$A$4:$F$24, 3)</f>
        <v>3.2267923000000001E-3</v>
      </c>
      <c r="T407" s="33">
        <f>W406</f>
        <v>0.98714790774765004</v>
      </c>
      <c r="U407" s="33">
        <f>T407*R407/1000</f>
        <v>1.0190352850826472E-2</v>
      </c>
      <c r="V407" s="39">
        <f t="shared" ref="V407:V425" si="410">MIN(S407*T407,T407-U407)</f>
        <v>3.1853212676812275E-3</v>
      </c>
      <c r="W407" s="32">
        <f>T407-SUM(U407:V407)</f>
        <v>0.97377223362914234</v>
      </c>
      <c r="X407" s="32"/>
      <c r="Y407" s="5">
        <f>AA406</f>
        <v>0</v>
      </c>
      <c r="Z407" s="5">
        <f t="shared" ref="Z407:Z425" si="411">AB406</f>
        <v>5.9448909733495956</v>
      </c>
      <c r="AA407" s="5">
        <f>O407*W407</f>
        <v>0</v>
      </c>
      <c r="AB407" s="5">
        <f t="shared" si="404"/>
        <v>5.8643387848624471</v>
      </c>
      <c r="AC407" s="32"/>
      <c r="AD407" s="5">
        <f>$W407*J407</f>
        <v>16028.539194137038</v>
      </c>
      <c r="AE407" s="5">
        <f t="shared" si="405"/>
        <v>-160.28539194137039</v>
      </c>
      <c r="AF407" s="5">
        <f>-$W407*L407</f>
        <v>-1755.0630071374967</v>
      </c>
      <c r="AG407" s="5">
        <f t="shared" si="406"/>
        <v>-6136.9260070003747</v>
      </c>
      <c r="AH407" s="5">
        <f t="shared" si="407"/>
        <v>7976.264788057797</v>
      </c>
      <c r="AI407" s="42">
        <f>-M407*($W406*N407-$W405*N406)/1000</f>
        <v>0</v>
      </c>
      <c r="AJ407" s="42">
        <f>$D$6*SUM(Y407:Z407,AD407:AE407)</f>
        <v>1557.2588917998808</v>
      </c>
      <c r="AK407" s="42">
        <f>SUM(AH407:AJ407)</f>
        <v>9533.5236798576771</v>
      </c>
      <c r="AL407" s="48" t="s">
        <v>59</v>
      </c>
      <c r="AM407" s="54">
        <f>AK432/AD432</f>
        <v>0.10000000342814533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408"/>
        <v>3</v>
      </c>
      <c r="J408" s="11">
        <f t="shared" si="400"/>
        <v>16460.254914437672</v>
      </c>
      <c r="K408" s="11">
        <f t="shared" si="409"/>
        <v>164.60254914437672</v>
      </c>
      <c r="L408" s="24">
        <f t="shared" ref="L408:L425" si="412">$C$415</f>
        <v>1802.3342076581598</v>
      </c>
      <c r="M408" s="11">
        <f t="shared" si="399"/>
        <v>602229</v>
      </c>
      <c r="N408" s="78">
        <f t="shared" si="401"/>
        <v>0</v>
      </c>
      <c r="O408" s="35">
        <f t="shared" si="402"/>
        <v>0</v>
      </c>
      <c r="P408" s="35">
        <f>$H$14*M408/1000</f>
        <v>6.0222899999999999</v>
      </c>
      <c r="Q408">
        <f t="shared" si="403"/>
        <v>67</v>
      </c>
      <c r="R408" s="45">
        <f>1000*VLOOKUP(Q408, '[1]Mortality (Interventions) H'!$B$8:$AV$128, 43)</f>
        <v>11.319292788678373</v>
      </c>
      <c r="S408" s="46">
        <f>VLOOKUP(I408, '[1]Lapse Rates'!$A$4:$F$24, 3)</f>
        <v>2.9657235000000001E-3</v>
      </c>
      <c r="T408" s="33">
        <f>W407</f>
        <v>0.97377223362914234</v>
      </c>
      <c r="U408" s="33">
        <f t="shared" ref="U408:U425" si="413">T408*R408/1000</f>
        <v>1.1022413021933582E-2</v>
      </c>
      <c r="V408" s="39">
        <f t="shared" si="410"/>
        <v>2.8879391969214379E-3</v>
      </c>
      <c r="W408" s="32">
        <f t="shared" ref="W408:W425" si="414">T408-SUM(U408:V408)</f>
        <v>0.95986188141028728</v>
      </c>
      <c r="X408" s="32"/>
      <c r="Y408" s="5">
        <f>AA407</f>
        <v>0</v>
      </c>
      <c r="Z408" s="5">
        <f t="shared" si="411"/>
        <v>5.8643387848624471</v>
      </c>
      <c r="AA408" s="5">
        <f t="shared" ref="AA408:AA425" si="415">O408*W408</f>
        <v>0</v>
      </c>
      <c r="AB408" s="5">
        <f t="shared" si="404"/>
        <v>5.7805666097983588</v>
      </c>
      <c r="AC408" s="32"/>
      <c r="AD408" s="5">
        <f>$W408*J408</f>
        <v>15799.571250665071</v>
      </c>
      <c r="AE408" s="5">
        <f t="shared" si="405"/>
        <v>-157.9957125066507</v>
      </c>
      <c r="AF408" s="5">
        <f>-$W408*L408</f>
        <v>-1729.9919034928807</v>
      </c>
      <c r="AG408" s="5">
        <f t="shared" si="406"/>
        <v>-6638.0167717860386</v>
      </c>
      <c r="AH408" s="5">
        <f t="shared" si="407"/>
        <v>7273.5668628795011</v>
      </c>
      <c r="AI408" s="42">
        <f>-M408*($W407*N408-$W406*N407)/1000</f>
        <v>0</v>
      </c>
      <c r="AJ408" s="42">
        <f>$D$6*SUM(Y408:Z408,AD408:AE408)</f>
        <v>1535.0138519281361</v>
      </c>
      <c r="AK408" s="42">
        <f t="shared" ref="AK408:AK415" si="416">SUM(AH408:AJ408)</f>
        <v>8808.5807148076365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408"/>
        <v>4</v>
      </c>
      <c r="J409" s="11">
        <f t="shared" si="400"/>
        <v>16460.254914437672</v>
      </c>
      <c r="K409" s="11">
        <f t="shared" si="409"/>
        <v>164.60254914437672</v>
      </c>
      <c r="L409" s="24">
        <f t="shared" si="412"/>
        <v>1802.3342076581598</v>
      </c>
      <c r="M409" s="11">
        <f t="shared" si="399"/>
        <v>602229</v>
      </c>
      <c r="N409" s="78">
        <f t="shared" si="401"/>
        <v>0</v>
      </c>
      <c r="O409" s="35">
        <f t="shared" si="402"/>
        <v>0</v>
      </c>
      <c r="P409" s="35">
        <f t="shared" ref="P409:P425" si="417">$H$14*M409/1000</f>
        <v>6.0222899999999999</v>
      </c>
      <c r="Q409">
        <f t="shared" si="403"/>
        <v>68</v>
      </c>
      <c r="R409" s="45">
        <f>1000*VLOOKUP(Q409, '[1]Mortality (Interventions) H'!$B$8:$AV$128, 43)</f>
        <v>12.380342562935184</v>
      </c>
      <c r="S409" s="46">
        <f>VLOOKUP(I409, '[1]Lapse Rates'!$A$4:$F$24, 3)</f>
        <v>2.7812204999999998E-3</v>
      </c>
      <c r="T409" s="33">
        <f>W408</f>
        <v>0.95986188141028728</v>
      </c>
      <c r="U409" s="33">
        <f t="shared" si="413"/>
        <v>1.1883418904962823E-2</v>
      </c>
      <c r="V409" s="39">
        <f t="shared" si="410"/>
        <v>2.6695875417468598E-3</v>
      </c>
      <c r="W409" s="32">
        <f t="shared" si="414"/>
        <v>0.94530887496357763</v>
      </c>
      <c r="X409" s="32"/>
      <c r="Y409" s="5">
        <f>AA408</f>
        <v>0</v>
      </c>
      <c r="Z409" s="5">
        <f t="shared" si="411"/>
        <v>5.7805666097983588</v>
      </c>
      <c r="AA409" s="5">
        <f t="shared" si="415"/>
        <v>0</v>
      </c>
      <c r="AB409" s="5">
        <f t="shared" si="404"/>
        <v>5.6929241846044034</v>
      </c>
      <c r="AC409" s="32"/>
      <c r="AD409" s="5">
        <f>$W409*J409</f>
        <v>15560.025054780775</v>
      </c>
      <c r="AE409" s="5">
        <f t="shared" si="405"/>
        <v>-155.60025054780775</v>
      </c>
      <c r="AF409" s="5">
        <f t="shared" ref="AF409:AF425" si="418">-$W409*L409</f>
        <v>-1703.7625221497062</v>
      </c>
      <c r="AG409" s="5">
        <f t="shared" si="406"/>
        <v>-7156.539483716856</v>
      </c>
      <c r="AH409" s="5">
        <f t="shared" si="407"/>
        <v>6544.1227983664057</v>
      </c>
      <c r="AI409" s="42">
        <f t="shared" ref="AI409:AI425" si="419">-M409*($W408*N409-$W407*N408)/1000</f>
        <v>0</v>
      </c>
      <c r="AJ409" s="42">
        <f>$D$6*SUM(Y409:Z409,AD409:AE409)</f>
        <v>1511.7411468796754</v>
      </c>
      <c r="AK409" s="42">
        <f t="shared" si="416"/>
        <v>8055.8639452460811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408"/>
        <v>5</v>
      </c>
      <c r="J410" s="11">
        <f t="shared" si="400"/>
        <v>16460.254914437672</v>
      </c>
      <c r="K410" s="11">
        <f t="shared" si="409"/>
        <v>164.60254914437672</v>
      </c>
      <c r="L410" s="24">
        <f t="shared" si="412"/>
        <v>1802.3342076581598</v>
      </c>
      <c r="M410" s="11">
        <f t="shared" si="399"/>
        <v>602229</v>
      </c>
      <c r="N410" s="78">
        <f t="shared" si="401"/>
        <v>0</v>
      </c>
      <c r="O410" s="35">
        <f t="shared" si="402"/>
        <v>0</v>
      </c>
      <c r="P410" s="35">
        <f t="shared" si="417"/>
        <v>6.0222899999999999</v>
      </c>
      <c r="Q410">
        <f t="shared" si="403"/>
        <v>69</v>
      </c>
      <c r="R410" s="45">
        <f>1000*VLOOKUP(Q410, '[1]Mortality (Interventions) H'!$B$8:$AV$128, 43)</f>
        <v>13.575372158594284</v>
      </c>
      <c r="S410" s="46">
        <f>VLOOKUP(I410, '[1]Lapse Rates'!$A$4:$F$24, 3)</f>
        <v>2.4845683E-3</v>
      </c>
      <c r="T410" s="33">
        <f>W409</f>
        <v>0.94530887496357763</v>
      </c>
      <c r="U410" s="33">
        <f t="shared" si="413"/>
        <v>1.2832919782452636E-2</v>
      </c>
      <c r="V410" s="39">
        <f t="shared" si="410"/>
        <v>2.3486844644431686E-3</v>
      </c>
      <c r="W410" s="32">
        <f t="shared" si="414"/>
        <v>0.93012727071668178</v>
      </c>
      <c r="X410" s="32"/>
      <c r="Y410" s="5">
        <f t="shared" ref="Y410:Y425" si="420">AA409</f>
        <v>0</v>
      </c>
      <c r="Z410" s="5">
        <f t="shared" si="411"/>
        <v>5.6929241846044034</v>
      </c>
      <c r="AA410" s="5">
        <f t="shared" si="415"/>
        <v>0</v>
      </c>
      <c r="AB410" s="5">
        <f t="shared" si="404"/>
        <v>5.6014961611643654</v>
      </c>
      <c r="AC410" s="32"/>
      <c r="AD410" s="5">
        <f t="shared" ref="AD410:AD424" si="421">$W410*J410</f>
        <v>15310.131978866761</v>
      </c>
      <c r="AE410" s="5">
        <f t="shared" si="405"/>
        <v>-153.10131978866761</v>
      </c>
      <c r="AF410" s="5">
        <f t="shared" si="418"/>
        <v>-1676.4001974883975</v>
      </c>
      <c r="AG410" s="5">
        <f t="shared" si="406"/>
        <v>-7728.3564476666679</v>
      </c>
      <c r="AH410" s="5">
        <f t="shared" si="407"/>
        <v>5752.2740139230273</v>
      </c>
      <c r="AI410" s="42">
        <f t="shared" si="419"/>
        <v>0</v>
      </c>
      <c r="AJ410" s="42">
        <f t="shared" ref="AJ410:AJ425" si="422">$D$6*SUM(Y410:Z410,AD410:AE410)</f>
        <v>1487.4631835180708</v>
      </c>
      <c r="AK410" s="42">
        <f t="shared" si="416"/>
        <v>7239.737197441098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408"/>
        <v>6</v>
      </c>
      <c r="J411" s="11">
        <f t="shared" si="400"/>
        <v>16460.254914437672</v>
      </c>
      <c r="K411" s="11">
        <f t="shared" si="409"/>
        <v>164.60254914437672</v>
      </c>
      <c r="L411" s="24">
        <f t="shared" si="412"/>
        <v>1802.3342076581598</v>
      </c>
      <c r="M411" s="11">
        <f t="shared" si="399"/>
        <v>602229</v>
      </c>
      <c r="N411" s="78">
        <f t="shared" si="401"/>
        <v>0</v>
      </c>
      <c r="O411" s="35">
        <f t="shared" si="402"/>
        <v>0</v>
      </c>
      <c r="P411" s="35">
        <f t="shared" si="417"/>
        <v>6.0222899999999999</v>
      </c>
      <c r="Q411">
        <f t="shared" si="403"/>
        <v>70</v>
      </c>
      <c r="R411" s="45">
        <f>1000*VLOOKUP(Q411, '[1]Mortality (Interventions) H'!$B$8:$AV$128, 43)</f>
        <v>15.082223332535555</v>
      </c>
      <c r="S411" s="46">
        <f>VLOOKUP(I411, '[1]Lapse Rates'!$A$4:$F$24, 3)</f>
        <v>2.4510465999999999E-3</v>
      </c>
      <c r="T411" s="33">
        <f t="shared" ref="T411:T425" si="423">W410</f>
        <v>0.93012727071668178</v>
      </c>
      <c r="U411" s="33">
        <f t="shared" si="413"/>
        <v>1.4028387224630753E-2</v>
      </c>
      <c r="V411" s="39">
        <f t="shared" si="410"/>
        <v>2.2797852844574024E-3</v>
      </c>
      <c r="W411" s="32">
        <f t="shared" si="414"/>
        <v>0.91381909820759366</v>
      </c>
      <c r="X411" s="32"/>
      <c r="Y411" s="5">
        <f t="shared" si="420"/>
        <v>0</v>
      </c>
      <c r="Z411" s="5">
        <f t="shared" si="411"/>
        <v>5.6014961611643654</v>
      </c>
      <c r="AA411" s="5">
        <f t="shared" si="415"/>
        <v>0</v>
      </c>
      <c r="AB411" s="5">
        <f t="shared" si="404"/>
        <v>5.5032836169446089</v>
      </c>
      <c r="AC411" s="32"/>
      <c r="AD411" s="5">
        <f t="shared" si="421"/>
        <v>15041.695302178545</v>
      </c>
      <c r="AE411" s="5">
        <f t="shared" si="405"/>
        <v>-150.41695302178545</v>
      </c>
      <c r="AF411" s="5">
        <f t="shared" si="418"/>
        <v>-1647.0074203108775</v>
      </c>
      <c r="AG411" s="5">
        <f t="shared" si="406"/>
        <v>-8448.3016099021534</v>
      </c>
      <c r="AH411" s="5">
        <f t="shared" si="407"/>
        <v>4795.9693189437276</v>
      </c>
      <c r="AI411" s="42">
        <f t="shared" si="419"/>
        <v>0</v>
      </c>
      <c r="AJ411" s="42">
        <f t="shared" si="422"/>
        <v>1461.3839128256882</v>
      </c>
      <c r="AK411" s="42">
        <f t="shared" si="416"/>
        <v>6257.3532317694153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408"/>
        <v>7</v>
      </c>
      <c r="J412" s="11">
        <f t="shared" si="400"/>
        <v>16460.254914437672</v>
      </c>
      <c r="K412" s="11">
        <f t="shared" si="409"/>
        <v>164.60254914437672</v>
      </c>
      <c r="L412" s="24">
        <f t="shared" si="412"/>
        <v>1802.3342076581598</v>
      </c>
      <c r="M412" s="11">
        <f t="shared" si="399"/>
        <v>602229</v>
      </c>
      <c r="N412" s="78">
        <f t="shared" si="401"/>
        <v>0</v>
      </c>
      <c r="O412" s="35">
        <f t="shared" si="402"/>
        <v>0</v>
      </c>
      <c r="P412" s="35">
        <f t="shared" si="417"/>
        <v>6.0222899999999999</v>
      </c>
      <c r="Q412">
        <f t="shared" si="403"/>
        <v>71</v>
      </c>
      <c r="R412" s="45">
        <f>1000*VLOOKUP(Q412, '[1]Mortality (Interventions) H'!$B$8:$AV$128, 43)</f>
        <v>16.643466403697513</v>
      </c>
      <c r="S412" s="46">
        <f>VLOOKUP(I412, '[1]Lapse Rates'!$A$4:$F$24, 3)</f>
        <v>2.2232648999999998E-3</v>
      </c>
      <c r="T412" s="33">
        <f t="shared" si="423"/>
        <v>0.91381909820759366</v>
      </c>
      <c r="U412" s="33">
        <f t="shared" si="413"/>
        <v>1.5209117460075243E-2</v>
      </c>
      <c r="V412" s="39">
        <f t="shared" si="410"/>
        <v>2.0316619259945958E-3</v>
      </c>
      <c r="W412" s="32">
        <f t="shared" si="414"/>
        <v>0.89657831882152383</v>
      </c>
      <c r="X412" s="32"/>
      <c r="Y412" s="5">
        <f t="shared" si="420"/>
        <v>0</v>
      </c>
      <c r="Z412" s="5">
        <f t="shared" si="411"/>
        <v>5.5032836169446089</v>
      </c>
      <c r="AA412" s="5">
        <f t="shared" si="415"/>
        <v>0</v>
      </c>
      <c r="AB412" s="5">
        <f t="shared" si="404"/>
        <v>5.399454643655675</v>
      </c>
      <c r="AC412" s="32"/>
      <c r="AD412" s="5">
        <f t="shared" si="421"/>
        <v>14757.907678560254</v>
      </c>
      <c r="AE412" s="5">
        <f t="shared" si="405"/>
        <v>-147.57907678560255</v>
      </c>
      <c r="AF412" s="5">
        <f t="shared" si="418"/>
        <v>-1615.9337738566762</v>
      </c>
      <c r="AG412" s="5">
        <f t="shared" ref="AG412:AG425" si="424">-U412*M412</f>
        <v>-9159.3715988636541</v>
      </c>
      <c r="AH412" s="5">
        <f t="shared" si="407"/>
        <v>3835.0232290543208</v>
      </c>
      <c r="AI412" s="42">
        <f t="shared" si="419"/>
        <v>0</v>
      </c>
      <c r="AJ412" s="42">
        <f t="shared" si="422"/>
        <v>1433.8131079569157</v>
      </c>
      <c r="AK412" s="42">
        <f t="shared" si="416"/>
        <v>5268.8363370112365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408"/>
        <v>8</v>
      </c>
      <c r="J413" s="11">
        <f t="shared" si="400"/>
        <v>16460.254914437672</v>
      </c>
      <c r="K413" s="11">
        <f t="shared" si="409"/>
        <v>164.60254914437672</v>
      </c>
      <c r="L413" s="24">
        <f t="shared" si="412"/>
        <v>1802.3342076581598</v>
      </c>
      <c r="M413" s="11">
        <f t="shared" si="399"/>
        <v>602229</v>
      </c>
      <c r="N413" s="78">
        <f t="shared" si="401"/>
        <v>0</v>
      </c>
      <c r="O413" s="35">
        <f t="shared" si="402"/>
        <v>0</v>
      </c>
      <c r="P413" s="35">
        <f t="shared" si="417"/>
        <v>6.0222899999999999</v>
      </c>
      <c r="Q413">
        <f t="shared" si="403"/>
        <v>72</v>
      </c>
      <c r="R413" s="45">
        <f>1000*VLOOKUP(Q413, '[1]Mortality (Interventions) H'!$B$8:$AV$128, 43)</f>
        <v>18.444741569651395</v>
      </c>
      <c r="S413" s="46">
        <f>VLOOKUP(I413, '[1]Lapse Rates'!$A$4:$F$24, 3)</f>
        <v>2.1873403E-3</v>
      </c>
      <c r="T413" s="33">
        <f t="shared" si="423"/>
        <v>0.89657831882152383</v>
      </c>
      <c r="U413" s="33">
        <f t="shared" si="413"/>
        <v>1.6537155387615524E-2</v>
      </c>
      <c r="V413" s="39">
        <f t="shared" si="410"/>
        <v>1.9611218888645676E-3</v>
      </c>
      <c r="W413" s="32">
        <f t="shared" si="414"/>
        <v>0.87808004154504371</v>
      </c>
      <c r="X413" s="32"/>
      <c r="Y413" s="5">
        <f t="shared" si="420"/>
        <v>0</v>
      </c>
      <c r="Z413" s="5">
        <f t="shared" si="411"/>
        <v>5.399454643655675</v>
      </c>
      <c r="AA413" s="5">
        <f t="shared" si="415"/>
        <v>0</v>
      </c>
      <c r="AB413" s="5">
        <f t="shared" si="404"/>
        <v>5.288052653396301</v>
      </c>
      <c r="AC413" s="32"/>
      <c r="AD413" s="5">
        <f t="shared" si="421"/>
        <v>14453.421319111441</v>
      </c>
      <c r="AE413" s="5">
        <f t="shared" si="405"/>
        <v>-144.53421319111442</v>
      </c>
      <c r="AF413" s="5">
        <f t="shared" si="418"/>
        <v>-1582.5936959385303</v>
      </c>
      <c r="AG413" s="5">
        <f t="shared" si="424"/>
        <v>-9959.15455192831</v>
      </c>
      <c r="AH413" s="5">
        <f t="shared" si="407"/>
        <v>2767.1388580534858</v>
      </c>
      <c r="AI413" s="42">
        <f t="shared" si="419"/>
        <v>0</v>
      </c>
      <c r="AJ413" s="42">
        <f t="shared" si="422"/>
        <v>1404.2315115913268</v>
      </c>
      <c r="AK413" s="42">
        <f t="shared" si="416"/>
        <v>4171.3703696448129</v>
      </c>
    </row>
    <row r="414" spans="1:39" ht="15" x14ac:dyDescent="0.2">
      <c r="A414" s="12"/>
      <c r="B414" s="13">
        <v>1</v>
      </c>
      <c r="C414" s="10">
        <f>$H$404*0.14+$B$417</f>
        <v>2296.1418550912904</v>
      </c>
      <c r="D414" s="1"/>
      <c r="E414" s="81" t="s">
        <v>51</v>
      </c>
      <c r="F414" s="13"/>
      <c r="G414" s="8"/>
      <c r="I414" s="2">
        <f t="shared" si="408"/>
        <v>9</v>
      </c>
      <c r="J414" s="11">
        <f t="shared" si="400"/>
        <v>16460.254914437672</v>
      </c>
      <c r="K414" s="11">
        <f t="shared" si="409"/>
        <v>164.60254914437672</v>
      </c>
      <c r="L414" s="24">
        <f t="shared" si="412"/>
        <v>1802.3342076581598</v>
      </c>
      <c r="M414" s="11">
        <f t="shared" si="399"/>
        <v>602229</v>
      </c>
      <c r="N414" s="78">
        <f t="shared" si="401"/>
        <v>0</v>
      </c>
      <c r="O414" s="35">
        <f t="shared" si="402"/>
        <v>0</v>
      </c>
      <c r="P414" s="35">
        <f t="shared" si="417"/>
        <v>6.0222899999999999</v>
      </c>
      <c r="Q414">
        <f t="shared" si="403"/>
        <v>73</v>
      </c>
      <c r="R414" s="45">
        <f>1000*VLOOKUP(Q414, '[1]Mortality (Interventions) H'!$B$8:$AV$128, 43)</f>
        <v>20.523850293367055</v>
      </c>
      <c r="S414" s="46">
        <f>VLOOKUP(I414, '[1]Lapse Rates'!$A$4:$F$24, 3)</f>
        <v>1.9768835000000002E-3</v>
      </c>
      <c r="T414" s="33">
        <f t="shared" si="423"/>
        <v>0.87808004154504371</v>
      </c>
      <c r="U414" s="33">
        <f t="shared" si="413"/>
        <v>1.8021583318263999E-2</v>
      </c>
      <c r="V414" s="39">
        <f t="shared" si="410"/>
        <v>1.7358619458097116E-3</v>
      </c>
      <c r="W414" s="32">
        <f t="shared" si="414"/>
        <v>0.85832259628096996</v>
      </c>
      <c r="X414" s="32"/>
      <c r="Y414" s="5">
        <f t="shared" si="420"/>
        <v>0</v>
      </c>
      <c r="Z414" s="5">
        <f t="shared" si="411"/>
        <v>5.288052653396301</v>
      </c>
      <c r="AA414" s="5">
        <f t="shared" si="415"/>
        <v>0</v>
      </c>
      <c r="AB414" s="5">
        <f t="shared" si="404"/>
        <v>5.1690675883569224</v>
      </c>
      <c r="AC414" s="32"/>
      <c r="AD414" s="5">
        <f t="shared" si="421"/>
        <v>14128.208733606738</v>
      </c>
      <c r="AE414" s="5">
        <f t="shared" si="405"/>
        <v>-141.28208733606738</v>
      </c>
      <c r="AF414" s="5">
        <f t="shared" si="418"/>
        <v>-1546.9841764831565</v>
      </c>
      <c r="AG414" s="5">
        <f t="shared" si="424"/>
        <v>-10853.12010017481</v>
      </c>
      <c r="AH414" s="5">
        <f t="shared" si="407"/>
        <v>1586.8223696127043</v>
      </c>
      <c r="AI414" s="42">
        <f t="shared" si="419"/>
        <v>0</v>
      </c>
      <c r="AJ414" s="42">
        <f t="shared" si="422"/>
        <v>1372.636261964451</v>
      </c>
      <c r="AK414" s="42">
        <f t="shared" si="416"/>
        <v>2959.4586315771553</v>
      </c>
    </row>
    <row r="415" spans="1:39" ht="15" x14ac:dyDescent="0.2">
      <c r="A415" s="12"/>
      <c r="B415" s="70" t="s">
        <v>49</v>
      </c>
      <c r="C415" s="10">
        <f>$H$404*0.11+$B$417</f>
        <v>1802.3342076581598</v>
      </c>
      <c r="D415" s="1"/>
      <c r="E415" s="1"/>
      <c r="F415" s="1"/>
      <c r="I415" s="2">
        <f t="shared" si="408"/>
        <v>10</v>
      </c>
      <c r="J415" s="11">
        <f t="shared" si="400"/>
        <v>16460.254914437672</v>
      </c>
      <c r="K415" s="11">
        <f t="shared" si="409"/>
        <v>164.60254914437672</v>
      </c>
      <c r="L415" s="24">
        <f t="shared" si="412"/>
        <v>1802.3342076581598</v>
      </c>
      <c r="M415" s="11">
        <f t="shared" si="399"/>
        <v>602229</v>
      </c>
      <c r="N415" s="78">
        <f t="shared" si="401"/>
        <v>0</v>
      </c>
      <c r="O415" s="35">
        <f t="shared" si="402"/>
        <v>0</v>
      </c>
      <c r="P415" s="35">
        <f t="shared" si="417"/>
        <v>6.0222899999999999</v>
      </c>
      <c r="Q415">
        <f t="shared" si="403"/>
        <v>74</v>
      </c>
      <c r="R415" s="45">
        <f>1000*VLOOKUP(Q415, '[1]Mortality (Interventions) H'!$B$8:$AV$128, 43)</f>
        <v>23.000926496561789</v>
      </c>
      <c r="S415" s="46">
        <f>VLOOKUP(I415, '[1]Lapse Rates'!$A$4:$F$24, 3)</f>
        <v>1.6914747999999999E-3</v>
      </c>
      <c r="T415" s="33">
        <f t="shared" si="423"/>
        <v>0.85832259628096996</v>
      </c>
      <c r="U415" s="33">
        <f t="shared" si="413"/>
        <v>1.9742214947396669E-2</v>
      </c>
      <c r="V415" s="39">
        <f t="shared" si="410"/>
        <v>1.4518310418798345E-3</v>
      </c>
      <c r="W415" s="32">
        <f t="shared" si="414"/>
        <v>0.83712855029169342</v>
      </c>
      <c r="X415" s="32"/>
      <c r="Y415" s="5">
        <f t="shared" si="420"/>
        <v>0</v>
      </c>
      <c r="Z415" s="5">
        <f t="shared" si="411"/>
        <v>5.1690675883569224</v>
      </c>
      <c r="AA415" s="5">
        <f t="shared" si="415"/>
        <v>0</v>
      </c>
      <c r="AB415" s="5">
        <f t="shared" si="404"/>
        <v>5.0414308971361619</v>
      </c>
      <c r="AC415" s="32"/>
      <c r="AD415" s="5">
        <f t="shared" si="421"/>
        <v>13779.34933395493</v>
      </c>
      <c r="AE415" s="5">
        <f t="shared" si="405"/>
        <v>-137.79349333954931</v>
      </c>
      <c r="AF415" s="5">
        <f t="shared" si="418"/>
        <v>-1508.7854223980032</v>
      </c>
      <c r="AG415" s="5">
        <f t="shared" si="424"/>
        <v>-11889.334365555749</v>
      </c>
      <c r="AH415" s="5">
        <f>SUM(AD415:AG415)</f>
        <v>243.4360526616274</v>
      </c>
      <c r="AI415" s="42">
        <f t="shared" si="419"/>
        <v>0</v>
      </c>
      <c r="AJ415" s="42">
        <f t="shared" si="422"/>
        <v>1338.7437134947866</v>
      </c>
      <c r="AK415" s="42">
        <f t="shared" si="416"/>
        <v>1582.179766156414</v>
      </c>
    </row>
    <row r="416" spans="1:39" ht="15" x14ac:dyDescent="0.2">
      <c r="D416" s="1"/>
      <c r="E416" s="1"/>
      <c r="F416" s="1"/>
      <c r="I416" s="2">
        <f t="shared" si="408"/>
        <v>11</v>
      </c>
      <c r="J416" s="11">
        <f t="shared" si="400"/>
        <v>16460.254914437672</v>
      </c>
      <c r="K416" s="11">
        <f t="shared" si="409"/>
        <v>164.60254914437672</v>
      </c>
      <c r="L416" s="24">
        <f t="shared" si="412"/>
        <v>1802.3342076581598</v>
      </c>
      <c r="M416" s="11">
        <f t="shared" si="399"/>
        <v>602229</v>
      </c>
      <c r="N416" s="78">
        <f t="shared" si="401"/>
        <v>0</v>
      </c>
      <c r="O416" s="35">
        <f t="shared" si="402"/>
        <v>0</v>
      </c>
      <c r="P416" s="35">
        <f t="shared" si="417"/>
        <v>6.0222899999999999</v>
      </c>
      <c r="Q416">
        <f t="shared" si="403"/>
        <v>75</v>
      </c>
      <c r="R416" s="45">
        <f>1000*VLOOKUP(Q416, '[1]Mortality (Interventions) H'!$B$8:$AV$128, 43)</f>
        <v>25.859556306341915</v>
      </c>
      <c r="S416" s="46">
        <f>VLOOKUP(I416, '[1]Lapse Rates'!$A$4:$F$24, 3)</f>
        <v>1.5867464999999999E-3</v>
      </c>
      <c r="T416" s="33">
        <f t="shared" si="423"/>
        <v>0.83712855029169342</v>
      </c>
      <c r="U416" s="33">
        <f t="shared" si="413"/>
        <v>2.1647772881914423E-2</v>
      </c>
      <c r="V416" s="39">
        <f t="shared" si="410"/>
        <v>1.3283107972254184E-3</v>
      </c>
      <c r="W416" s="32">
        <f t="shared" si="414"/>
        <v>0.81415246661255358</v>
      </c>
      <c r="X416" s="31"/>
      <c r="Y416" s="5">
        <f t="shared" si="420"/>
        <v>0</v>
      </c>
      <c r="Z416" s="5">
        <f t="shared" si="411"/>
        <v>5.0414308971361619</v>
      </c>
      <c r="AA416" s="5">
        <f t="shared" si="415"/>
        <v>0</v>
      </c>
      <c r="AB416" s="5">
        <f t="shared" si="404"/>
        <v>4.9030622581561154</v>
      </c>
      <c r="AC416" s="32"/>
      <c r="AD416" s="5">
        <f t="shared" si="421"/>
        <v>13401.157139660838</v>
      </c>
      <c r="AE416" s="5">
        <f t="shared" si="405"/>
        <v>-134.01157139660839</v>
      </c>
      <c r="AF416" s="5">
        <f t="shared" si="418"/>
        <v>-1467.3748408250731</v>
      </c>
      <c r="AG416" s="5">
        <f t="shared" si="424"/>
        <v>-13036.91661490244</v>
      </c>
      <c r="AH416" s="5">
        <f t="shared" ref="AH416:AH425" si="425">SUM(AD416:AG416)</f>
        <v>-1237.1458874632826</v>
      </c>
      <c r="AI416" s="42">
        <f t="shared" si="419"/>
        <v>0</v>
      </c>
      <c r="AJ416" s="42">
        <f t="shared" si="422"/>
        <v>1302.0015446177301</v>
      </c>
      <c r="AK416" s="42">
        <f t="shared" ref="AK416:AK425" si="426">SUM(AH416:AJ416)</f>
        <v>64.855657154447499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408"/>
        <v>12</v>
      </c>
      <c r="J417" s="11">
        <f t="shared" si="400"/>
        <v>16460.254914437672</v>
      </c>
      <c r="K417" s="11">
        <f t="shared" si="409"/>
        <v>164.60254914437672</v>
      </c>
      <c r="L417" s="24">
        <f t="shared" si="412"/>
        <v>1802.3342076581598</v>
      </c>
      <c r="M417" s="11">
        <f t="shared" si="399"/>
        <v>602229</v>
      </c>
      <c r="N417" s="78">
        <f t="shared" si="401"/>
        <v>0</v>
      </c>
      <c r="O417" s="35">
        <f t="shared" si="402"/>
        <v>0</v>
      </c>
      <c r="P417" s="35">
        <f t="shared" si="417"/>
        <v>6.0222899999999999</v>
      </c>
      <c r="Q417">
        <f t="shared" si="403"/>
        <v>76</v>
      </c>
      <c r="R417" s="45">
        <f>1000*VLOOKUP(Q417, '[1]Mortality (Interventions) H'!$B$8:$AV$128, 43)</f>
        <v>29.145379133673206</v>
      </c>
      <c r="S417" s="46">
        <f>VLOOKUP(I417, '[1]Lapse Rates'!$A$4:$F$24, 3)</f>
        <v>1.4412507000000001E-3</v>
      </c>
      <c r="T417" s="33">
        <f t="shared" si="423"/>
        <v>0.81415246661255358</v>
      </c>
      <c r="U417" s="33">
        <f t="shared" si="413"/>
        <v>2.3728782312038094E-2</v>
      </c>
      <c r="V417" s="39">
        <f t="shared" si="410"/>
        <v>1.1733978124120695E-3</v>
      </c>
      <c r="W417" s="32">
        <f t="shared" si="414"/>
        <v>0.78925028648810347</v>
      </c>
      <c r="X417" s="31"/>
      <c r="Y417" s="5">
        <f t="shared" si="420"/>
        <v>0</v>
      </c>
      <c r="Z417" s="5">
        <f t="shared" si="411"/>
        <v>4.9030622581561154</v>
      </c>
      <c r="AA417" s="5">
        <f t="shared" si="415"/>
        <v>0</v>
      </c>
      <c r="AB417" s="5">
        <f t="shared" si="404"/>
        <v>4.7530941078144409</v>
      </c>
      <c r="AC417" s="32"/>
      <c r="AD417" s="5">
        <f t="shared" si="421"/>
        <v>12991.260906887146</v>
      </c>
      <c r="AE417" s="5">
        <f t="shared" si="405"/>
        <v>-129.91260906887146</v>
      </c>
      <c r="AF417" s="5">
        <f t="shared" si="418"/>
        <v>-1422.4927897415116</v>
      </c>
      <c r="AG417" s="5">
        <f t="shared" si="424"/>
        <v>-14290.160842996389</v>
      </c>
      <c r="AH417" s="5">
        <f t="shared" si="425"/>
        <v>-2851.3053349196252</v>
      </c>
      <c r="AI417" s="42">
        <f t="shared" si="419"/>
        <v>0</v>
      </c>
      <c r="AJ417" s="42">
        <f t="shared" si="422"/>
        <v>1262.1792584234979</v>
      </c>
      <c r="AK417" s="42">
        <f t="shared" si="426"/>
        <v>-1589.1260764961273</v>
      </c>
    </row>
    <row r="418" spans="1:37" ht="15" x14ac:dyDescent="0.2">
      <c r="A418" s="48"/>
      <c r="D418" s="1"/>
      <c r="E418" s="1"/>
      <c r="F418" s="1"/>
      <c r="I418" s="2">
        <f t="shared" si="408"/>
        <v>13</v>
      </c>
      <c r="J418" s="11">
        <f t="shared" si="400"/>
        <v>16460.254914437672</v>
      </c>
      <c r="K418" s="11">
        <f t="shared" si="409"/>
        <v>164.60254914437672</v>
      </c>
      <c r="L418" s="24">
        <f t="shared" si="412"/>
        <v>1802.3342076581598</v>
      </c>
      <c r="M418" s="11">
        <f t="shared" si="399"/>
        <v>602229</v>
      </c>
      <c r="N418" s="78">
        <f t="shared" si="401"/>
        <v>0</v>
      </c>
      <c r="O418" s="35">
        <f t="shared" si="402"/>
        <v>0</v>
      </c>
      <c r="P418" s="35">
        <f t="shared" si="417"/>
        <v>6.0222899999999999</v>
      </c>
      <c r="Q418">
        <f t="shared" si="403"/>
        <v>77</v>
      </c>
      <c r="R418" s="45">
        <f>1000*VLOOKUP(Q418, '[1]Mortality (Interventions) H'!$B$8:$AV$128, 43)</f>
        <v>32.943916361313235</v>
      </c>
      <c r="S418" s="46">
        <f>VLOOKUP(I418, '[1]Lapse Rates'!$A$4:$F$24, 3)</f>
        <v>1.3481251E-3</v>
      </c>
      <c r="T418" s="33">
        <f t="shared" si="423"/>
        <v>0.78925028648810347</v>
      </c>
      <c r="U418" s="33">
        <f t="shared" si="413"/>
        <v>2.600099542620659E-2</v>
      </c>
      <c r="V418" s="39">
        <f t="shared" si="410"/>
        <v>1.0640081213968032E-3</v>
      </c>
      <c r="W418" s="32">
        <f t="shared" si="414"/>
        <v>0.76218528294050003</v>
      </c>
      <c r="X418" s="31"/>
      <c r="Y418" s="5">
        <f t="shared" si="420"/>
        <v>0</v>
      </c>
      <c r="Z418" s="5">
        <f t="shared" si="411"/>
        <v>4.7530941078144409</v>
      </c>
      <c r="AA418" s="5">
        <f t="shared" si="415"/>
        <v>0</v>
      </c>
      <c r="AB418" s="5">
        <f t="shared" si="404"/>
        <v>4.590100807599744</v>
      </c>
      <c r="AC418" s="32"/>
      <c r="AD418" s="5">
        <f t="shared" si="421"/>
        <v>12545.764049233432</v>
      </c>
      <c r="AE418" s="5">
        <f t="shared" si="405"/>
        <v>-125.45764049233433</v>
      </c>
      <c r="AF418" s="5">
        <f t="shared" si="418"/>
        <v>-1373.7126080172766</v>
      </c>
      <c r="AG418" s="5">
        <f t="shared" si="424"/>
        <v>-15658.553474528968</v>
      </c>
      <c r="AH418" s="5">
        <f t="shared" si="425"/>
        <v>-4611.9596738051459</v>
      </c>
      <c r="AI418" s="42">
        <f t="shared" si="419"/>
        <v>0</v>
      </c>
      <c r="AJ418" s="42">
        <f t="shared" si="422"/>
        <v>1218.8983372294786</v>
      </c>
      <c r="AK418" s="42">
        <f t="shared" si="426"/>
        <v>-3393.0613365756672</v>
      </c>
    </row>
    <row r="419" spans="1:37" ht="15" x14ac:dyDescent="0.2">
      <c r="A419" s="48"/>
      <c r="D419" s="1"/>
      <c r="E419" s="1"/>
      <c r="F419" s="37"/>
      <c r="I419" s="2">
        <f t="shared" si="408"/>
        <v>14</v>
      </c>
      <c r="J419" s="11">
        <f t="shared" si="400"/>
        <v>16460.254914437672</v>
      </c>
      <c r="K419" s="11">
        <f t="shared" si="409"/>
        <v>164.60254914437672</v>
      </c>
      <c r="L419" s="24">
        <f t="shared" si="412"/>
        <v>1802.3342076581598</v>
      </c>
      <c r="M419" s="11">
        <f t="shared" si="399"/>
        <v>602229</v>
      </c>
      <c r="N419" s="78">
        <f t="shared" si="401"/>
        <v>0</v>
      </c>
      <c r="O419" s="35">
        <f t="shared" si="402"/>
        <v>0</v>
      </c>
      <c r="P419" s="35">
        <f t="shared" si="417"/>
        <v>6.0222899999999999</v>
      </c>
      <c r="Q419">
        <f t="shared" si="403"/>
        <v>78</v>
      </c>
      <c r="R419" s="45">
        <f>1000*VLOOKUP(Q419, '[1]Mortality (Interventions) H'!$B$8:$AV$128, 43)</f>
        <v>37.195726387152675</v>
      </c>
      <c r="S419" s="46">
        <f>VLOOKUP(I419, '[1]Lapse Rates'!$A$4:$F$24, 3)</f>
        <v>1.1365788999999999E-3</v>
      </c>
      <c r="T419" s="33">
        <f t="shared" si="423"/>
        <v>0.76218528294050003</v>
      </c>
      <c r="U419" s="33">
        <f t="shared" si="413"/>
        <v>2.8350035240569383E-2</v>
      </c>
      <c r="V419" s="39">
        <f t="shared" si="410"/>
        <v>8.6628371048070229E-4</v>
      </c>
      <c r="W419" s="32">
        <f t="shared" si="414"/>
        <v>0.73296896398945</v>
      </c>
      <c r="X419" s="31"/>
      <c r="Y419" s="5">
        <f t="shared" si="420"/>
        <v>0</v>
      </c>
      <c r="Z419" s="5">
        <f t="shared" si="411"/>
        <v>4.590100807599744</v>
      </c>
      <c r="AA419" s="5">
        <f t="shared" si="415"/>
        <v>0</v>
      </c>
      <c r="AB419" s="5">
        <f t="shared" si="404"/>
        <v>4.4141516621440244</v>
      </c>
      <c r="AC419" s="32"/>
      <c r="AD419" s="5">
        <f t="shared" si="421"/>
        <v>12064.855991637633</v>
      </c>
      <c r="AE419" s="5">
        <f t="shared" si="405"/>
        <v>-120.64855991637634</v>
      </c>
      <c r="AF419" s="5">
        <f t="shared" si="418"/>
        <v>-1321.0550369499476</v>
      </c>
      <c r="AG419" s="5">
        <f t="shared" si="424"/>
        <v>-17073.21337289286</v>
      </c>
      <c r="AH419" s="5">
        <f t="shared" si="425"/>
        <v>-6450.0609781215517</v>
      </c>
      <c r="AI419" s="42">
        <f t="shared" si="419"/>
        <v>0</v>
      </c>
      <c r="AJ419" s="42">
        <f t="shared" si="422"/>
        <v>1172.1770379410807</v>
      </c>
      <c r="AK419" s="42">
        <f t="shared" si="426"/>
        <v>-5277.8839401804707</v>
      </c>
    </row>
    <row r="420" spans="1:37" ht="15" x14ac:dyDescent="0.2">
      <c r="A420" s="48"/>
      <c r="D420" s="1"/>
      <c r="E420" s="1"/>
      <c r="F420" s="1"/>
      <c r="I420" s="2">
        <f t="shared" si="408"/>
        <v>15</v>
      </c>
      <c r="J420" s="11">
        <f t="shared" si="400"/>
        <v>16460.254914437672</v>
      </c>
      <c r="K420" s="11">
        <f t="shared" si="409"/>
        <v>164.60254914437672</v>
      </c>
      <c r="L420" s="24">
        <f t="shared" si="412"/>
        <v>1802.3342076581598</v>
      </c>
      <c r="M420" s="11">
        <f t="shared" si="399"/>
        <v>602229</v>
      </c>
      <c r="N420" s="78">
        <f t="shared" si="401"/>
        <v>0</v>
      </c>
      <c r="O420" s="35">
        <f t="shared" si="402"/>
        <v>0</v>
      </c>
      <c r="P420" s="35">
        <f t="shared" si="417"/>
        <v>6.0222899999999999</v>
      </c>
      <c r="Q420">
        <f t="shared" si="403"/>
        <v>79</v>
      </c>
      <c r="R420" s="45">
        <f>1000*VLOOKUP(Q420, '[1]Mortality (Interventions) H'!$B$8:$AV$128, 43)</f>
        <v>41.932240633865</v>
      </c>
      <c r="S420" s="46">
        <f>VLOOKUP(I420, '[1]Lapse Rates'!$A$4:$F$24, 3)</f>
        <v>1.0075606E-3</v>
      </c>
      <c r="T420" s="33">
        <f t="shared" si="423"/>
        <v>0.73296896398945</v>
      </c>
      <c r="U420" s="33">
        <f t="shared" si="413"/>
        <v>3.0735030975160345E-2</v>
      </c>
      <c r="V420" s="39">
        <f t="shared" si="410"/>
        <v>7.3851064913858864E-4</v>
      </c>
      <c r="W420" s="32">
        <f t="shared" si="414"/>
        <v>0.70149542236515106</v>
      </c>
      <c r="X420" s="31"/>
      <c r="Y420" s="5">
        <f t="shared" si="420"/>
        <v>0</v>
      </c>
      <c r="Z420" s="5">
        <f t="shared" si="411"/>
        <v>4.4141516621440244</v>
      </c>
      <c r="AA420" s="5">
        <f t="shared" si="415"/>
        <v>0</v>
      </c>
      <c r="AB420" s="5">
        <f t="shared" si="404"/>
        <v>4.2246088671554256</v>
      </c>
      <c r="AC420" s="32"/>
      <c r="AD420" s="5">
        <f t="shared" si="421"/>
        <v>11546.793473441508</v>
      </c>
      <c r="AE420" s="5">
        <f t="shared" si="405"/>
        <v>-115.46793473441508</v>
      </c>
      <c r="AF420" s="5">
        <f t="shared" si="418"/>
        <v>-1264.3291962443207</v>
      </c>
      <c r="AG420" s="5">
        <f t="shared" si="424"/>
        <v>-18509.526969139839</v>
      </c>
      <c r="AH420" s="5">
        <f t="shared" si="425"/>
        <v>-8342.5306266770658</v>
      </c>
      <c r="AI420" s="42">
        <f t="shared" si="419"/>
        <v>0</v>
      </c>
      <c r="AJ420" s="42">
        <f t="shared" si="422"/>
        <v>1121.8460636252223</v>
      </c>
      <c r="AK420" s="42">
        <f t="shared" si="426"/>
        <v>-7220.6845630518437</v>
      </c>
    </row>
    <row r="421" spans="1:37" ht="15" x14ac:dyDescent="0.2">
      <c r="I421" s="2">
        <f t="shared" si="408"/>
        <v>16</v>
      </c>
      <c r="J421" s="11">
        <f t="shared" si="400"/>
        <v>16460.254914437672</v>
      </c>
      <c r="K421" s="11">
        <f t="shared" si="409"/>
        <v>164.60254914437672</v>
      </c>
      <c r="L421" s="24">
        <f t="shared" si="412"/>
        <v>1802.3342076581598</v>
      </c>
      <c r="M421" s="11">
        <f t="shared" si="399"/>
        <v>602229</v>
      </c>
      <c r="N421" s="78">
        <f t="shared" si="401"/>
        <v>0</v>
      </c>
      <c r="O421" s="35">
        <f t="shared" si="402"/>
        <v>0</v>
      </c>
      <c r="P421" s="35">
        <f t="shared" si="417"/>
        <v>6.0222899999999999</v>
      </c>
      <c r="Q421">
        <f t="shared" si="403"/>
        <v>80</v>
      </c>
      <c r="R421" s="45">
        <f>1000*VLOOKUP(Q421, '[1]Mortality (Interventions) H'!$B$8:$AV$128, 43)</f>
        <v>47.108300895427348</v>
      </c>
      <c r="S421" s="46">
        <f>VLOOKUP(I421, '[1]Lapse Rates'!$A$4:$F$24, 3)</f>
        <v>8.9731130000000002E-4</v>
      </c>
      <c r="T421" s="33">
        <f t="shared" si="423"/>
        <v>0.70149542236515106</v>
      </c>
      <c r="U421" s="33">
        <f t="shared" si="413"/>
        <v>3.3046257433542427E-2</v>
      </c>
      <c r="V421" s="39">
        <f t="shared" si="410"/>
        <v>6.2945976938652277E-4</v>
      </c>
      <c r="W421" s="32">
        <f t="shared" si="414"/>
        <v>0.66781970516222211</v>
      </c>
      <c r="X421" s="31"/>
      <c r="Y421" s="5">
        <f t="shared" si="420"/>
        <v>0</v>
      </c>
      <c r="Z421" s="5">
        <f t="shared" si="411"/>
        <v>4.2246088671554256</v>
      </c>
      <c r="AA421" s="5">
        <f t="shared" si="415"/>
        <v>0</v>
      </c>
      <c r="AB421" s="5">
        <f t="shared" si="404"/>
        <v>4.021803932201399</v>
      </c>
      <c r="AC421" s="32"/>
      <c r="AD421" s="5">
        <f t="shared" si="421"/>
        <v>10992.482583854784</v>
      </c>
      <c r="AE421" s="5">
        <f t="shared" si="405"/>
        <v>-109.92482583854783</v>
      </c>
      <c r="AF421" s="5">
        <f t="shared" si="418"/>
        <v>-1203.6342991620595</v>
      </c>
      <c r="AG421" s="5">
        <f t="shared" si="424"/>
        <v>-19901.414567944823</v>
      </c>
      <c r="AH421" s="5">
        <f t="shared" si="425"/>
        <v>-10222.491109090646</v>
      </c>
      <c r="AI421" s="42">
        <f t="shared" si="419"/>
        <v>0</v>
      </c>
      <c r="AJ421" s="42">
        <f t="shared" si="422"/>
        <v>1067.9933501912606</v>
      </c>
      <c r="AK421" s="42">
        <f t="shared" si="426"/>
        <v>-9154.4977588993861</v>
      </c>
    </row>
    <row r="422" spans="1:37" ht="15" x14ac:dyDescent="0.2">
      <c r="I422" s="2">
        <f t="shared" si="408"/>
        <v>17</v>
      </c>
      <c r="J422" s="11">
        <f t="shared" si="400"/>
        <v>16460.254914437672</v>
      </c>
      <c r="K422" s="11">
        <f t="shared" si="409"/>
        <v>164.60254914437672</v>
      </c>
      <c r="L422" s="24">
        <f t="shared" si="412"/>
        <v>1802.3342076581598</v>
      </c>
      <c r="M422" s="11">
        <f t="shared" si="399"/>
        <v>602229</v>
      </c>
      <c r="N422" s="78">
        <f t="shared" si="401"/>
        <v>0</v>
      </c>
      <c r="O422" s="35">
        <f t="shared" si="402"/>
        <v>0</v>
      </c>
      <c r="P422" s="35">
        <f t="shared" si="417"/>
        <v>6.0222899999999999</v>
      </c>
      <c r="Q422">
        <f t="shared" si="403"/>
        <v>81</v>
      </c>
      <c r="R422" s="45">
        <f>1000*VLOOKUP(Q422, '[1]Mortality (Interventions) H'!$B$8:$AV$128, 43)</f>
        <v>52.804424858768996</v>
      </c>
      <c r="S422" s="46">
        <f>VLOOKUP(I422, '[1]Lapse Rates'!$A$4:$F$24, 3)</f>
        <v>7.4594940000000001E-4</v>
      </c>
      <c r="T422" s="33">
        <f t="shared" si="423"/>
        <v>0.66781970516222211</v>
      </c>
      <c r="U422" s="33">
        <f t="shared" si="413"/>
        <v>3.5263835440443821E-2</v>
      </c>
      <c r="V422" s="39">
        <f t="shared" si="410"/>
        <v>4.9815970837393652E-4</v>
      </c>
      <c r="W422" s="32">
        <f t="shared" si="414"/>
        <v>0.63205771001340438</v>
      </c>
      <c r="X422" s="31"/>
      <c r="Y422" s="5">
        <f t="shared" si="420"/>
        <v>0</v>
      </c>
      <c r="Z422" s="5">
        <f t="shared" si="411"/>
        <v>4.021803932201399</v>
      </c>
      <c r="AA422" s="5">
        <f t="shared" si="415"/>
        <v>0</v>
      </c>
      <c r="AB422" s="5">
        <f t="shared" si="404"/>
        <v>3.8064348264366252</v>
      </c>
      <c r="AC422" s="32"/>
      <c r="AD422" s="5">
        <f t="shared" si="421"/>
        <v>10403.831027456361</v>
      </c>
      <c r="AE422" s="5">
        <f t="shared" si="405"/>
        <v>-104.03831027456361</v>
      </c>
      <c r="AF422" s="5">
        <f t="shared" si="418"/>
        <v>-1139.1792319712401</v>
      </c>
      <c r="AG422" s="5">
        <f t="shared" si="424"/>
        <v>-21236.90435346304</v>
      </c>
      <c r="AH422" s="5">
        <f t="shared" si="425"/>
        <v>-12076.290868252483</v>
      </c>
      <c r="AI422" s="42">
        <f t="shared" si="419"/>
        <v>0</v>
      </c>
      <c r="AJ422" s="42">
        <f t="shared" si="422"/>
        <v>1010.8042045212833</v>
      </c>
      <c r="AK422" s="42">
        <f t="shared" si="426"/>
        <v>-11065.486663731201</v>
      </c>
    </row>
    <row r="423" spans="1:37" ht="15" x14ac:dyDescent="0.2">
      <c r="I423" s="2">
        <f t="shared" si="408"/>
        <v>18</v>
      </c>
      <c r="J423" s="11">
        <f t="shared" si="400"/>
        <v>16460.254914437672</v>
      </c>
      <c r="K423" s="11">
        <f t="shared" si="409"/>
        <v>164.60254914437672</v>
      </c>
      <c r="L423" s="24">
        <f t="shared" si="412"/>
        <v>1802.3342076581598</v>
      </c>
      <c r="M423" s="11">
        <f t="shared" si="399"/>
        <v>602229</v>
      </c>
      <c r="N423" s="78">
        <f t="shared" si="401"/>
        <v>0</v>
      </c>
      <c r="O423" s="35">
        <f t="shared" si="402"/>
        <v>0</v>
      </c>
      <c r="P423" s="35">
        <f t="shared" si="417"/>
        <v>6.0222899999999999</v>
      </c>
      <c r="Q423">
        <f t="shared" si="403"/>
        <v>82</v>
      </c>
      <c r="R423" s="45">
        <f>1000*VLOOKUP(Q423, '[1]Mortality (Interventions) H'!$B$8:$AV$128, 43)</f>
        <v>59.218771268613281</v>
      </c>
      <c r="S423" s="46">
        <f>VLOOKUP(I423, '[1]Lapse Rates'!$A$4:$F$24, 3)</f>
        <v>5.9837330000000002E-4</v>
      </c>
      <c r="T423" s="33">
        <f t="shared" si="423"/>
        <v>0.63205771001340438</v>
      </c>
      <c r="U423" s="33">
        <f t="shared" si="413"/>
        <v>3.7429680957847294E-2</v>
      </c>
      <c r="V423" s="39">
        <f t="shared" si="410"/>
        <v>3.7820645773116386E-4</v>
      </c>
      <c r="W423" s="32">
        <f t="shared" si="414"/>
        <v>0.59424982259782588</v>
      </c>
      <c r="X423" s="31"/>
      <c r="Y423" s="5">
        <f t="shared" si="420"/>
        <v>0</v>
      </c>
      <c r="Z423" s="5">
        <f t="shared" si="411"/>
        <v>3.8064348264366252</v>
      </c>
      <c r="AA423" s="5">
        <f t="shared" si="415"/>
        <v>0</v>
      </c>
      <c r="AB423" s="5">
        <f t="shared" si="404"/>
        <v>3.5787447641326606</v>
      </c>
      <c r="AC423" s="32"/>
      <c r="AD423" s="5">
        <f t="shared" si="421"/>
        <v>9781.5035628195783</v>
      </c>
      <c r="AE423" s="5">
        <f t="shared" si="405"/>
        <v>-97.815035628195787</v>
      </c>
      <c r="AF423" s="5">
        <f t="shared" si="418"/>
        <v>-1071.0367831628546</v>
      </c>
      <c r="AG423" s="5">
        <f t="shared" si="424"/>
        <v>-22541.239333563419</v>
      </c>
      <c r="AH423" s="5">
        <f t="shared" si="425"/>
        <v>-13928.587589534891</v>
      </c>
      <c r="AI423" s="42">
        <f t="shared" si="419"/>
        <v>0</v>
      </c>
      <c r="AJ423" s="42">
        <f t="shared" si="422"/>
        <v>950.34325577394816</v>
      </c>
      <c r="AK423" s="42">
        <f t="shared" si="426"/>
        <v>-12978.244333760942</v>
      </c>
    </row>
    <row r="424" spans="1:37" ht="15" x14ac:dyDescent="0.2">
      <c r="I424" s="2">
        <f t="shared" si="408"/>
        <v>19</v>
      </c>
      <c r="J424" s="11">
        <f t="shared" si="400"/>
        <v>16460.254914437672</v>
      </c>
      <c r="K424" s="11">
        <f t="shared" si="409"/>
        <v>164.60254914437672</v>
      </c>
      <c r="L424" s="24">
        <f t="shared" si="412"/>
        <v>1802.3342076581598</v>
      </c>
      <c r="M424" s="11">
        <f t="shared" si="399"/>
        <v>602229</v>
      </c>
      <c r="N424" s="78">
        <f t="shared" si="401"/>
        <v>0</v>
      </c>
      <c r="O424" s="35">
        <f t="shared" si="402"/>
        <v>0</v>
      </c>
      <c r="P424" s="35">
        <f t="shared" si="417"/>
        <v>6.0222899999999999</v>
      </c>
      <c r="Q424">
        <f t="shared" si="403"/>
        <v>83</v>
      </c>
      <c r="R424" s="45">
        <f>1000*VLOOKUP(Q424, '[1]Mortality (Interventions) H'!$B$8:$AV$128, 43)</f>
        <v>66.433073540946538</v>
      </c>
      <c r="S424" s="46">
        <f>VLOOKUP(I424, '[1]Lapse Rates'!$A$4:$F$24, 3)</f>
        <v>4.66450453E-2</v>
      </c>
      <c r="T424" s="33">
        <f t="shared" si="423"/>
        <v>0.59424982259782588</v>
      </c>
      <c r="U424" s="33">
        <f t="shared" si="413"/>
        <v>3.9477842166335798E-2</v>
      </c>
      <c r="V424" s="39">
        <f t="shared" si="410"/>
        <v>2.7718809894592553E-2</v>
      </c>
      <c r="W424" s="32">
        <f t="shared" si="414"/>
        <v>0.52705317053689749</v>
      </c>
      <c r="X424" s="31"/>
      <c r="Y424" s="5">
        <f t="shared" si="420"/>
        <v>0</v>
      </c>
      <c r="Z424" s="5">
        <f t="shared" si="411"/>
        <v>3.5787447641326606</v>
      </c>
      <c r="AA424" s="5">
        <f t="shared" si="415"/>
        <v>0</v>
      </c>
      <c r="AB424" s="5">
        <f t="shared" si="404"/>
        <v>3.1740670383926521</v>
      </c>
      <c r="AC424" s="32"/>
      <c r="AD424" s="5">
        <f t="shared" si="421"/>
        <v>8675.429540499923</v>
      </c>
      <c r="AE424" s="5">
        <f t="shared" si="405"/>
        <v>-86.75429540499924</v>
      </c>
      <c r="AF424" s="5">
        <f t="shared" si="418"/>
        <v>-949.92595851334011</v>
      </c>
      <c r="AG424" s="5">
        <f t="shared" si="424"/>
        <v>-23774.701409990241</v>
      </c>
      <c r="AH424" s="5">
        <f t="shared" si="425"/>
        <v>-16135.952123408657</v>
      </c>
      <c r="AI424" s="42">
        <f t="shared" si="419"/>
        <v>0</v>
      </c>
      <c r="AJ424" s="42">
        <f t="shared" si="422"/>
        <v>842.90011640517355</v>
      </c>
      <c r="AK424" s="42">
        <f t="shared" si="426"/>
        <v>-15293.052007003484</v>
      </c>
    </row>
    <row r="425" spans="1:37" ht="15" x14ac:dyDescent="0.2">
      <c r="I425" s="2">
        <f t="shared" si="408"/>
        <v>20</v>
      </c>
      <c r="J425" s="11">
        <f t="shared" si="400"/>
        <v>16460.254914437672</v>
      </c>
      <c r="K425" s="11">
        <f t="shared" si="409"/>
        <v>164.60254914437672</v>
      </c>
      <c r="L425" s="24">
        <f t="shared" si="412"/>
        <v>1802.3342076581598</v>
      </c>
      <c r="M425" s="11">
        <f t="shared" si="399"/>
        <v>602229</v>
      </c>
      <c r="N425" s="78">
        <f t="shared" si="401"/>
        <v>0</v>
      </c>
      <c r="O425" s="35">
        <f t="shared" si="402"/>
        <v>0</v>
      </c>
      <c r="P425" s="35">
        <f t="shared" si="417"/>
        <v>6.0222899999999999</v>
      </c>
      <c r="Q425">
        <f t="shared" si="403"/>
        <v>84</v>
      </c>
      <c r="R425" s="45">
        <f>1000*VLOOKUP(Q425, '[1]Mortality (Interventions) H'!$B$8:$AV$128, 43)</f>
        <v>74.576727092355839</v>
      </c>
      <c r="S425" s="46">
        <f>VLOOKUP(I425, '[1]Lapse Rates'!$A$4:$F$24, 3)</f>
        <v>0</v>
      </c>
      <c r="T425" s="33">
        <f t="shared" si="423"/>
        <v>0.52705317053689749</v>
      </c>
      <c r="U425" s="33">
        <f t="shared" si="413"/>
        <v>3.9305900462291085E-2</v>
      </c>
      <c r="V425" s="39">
        <f t="shared" si="410"/>
        <v>0</v>
      </c>
      <c r="W425" s="32">
        <f t="shared" si="414"/>
        <v>0.48774727007460639</v>
      </c>
      <c r="X425" s="31"/>
      <c r="Y425" s="5">
        <f t="shared" si="420"/>
        <v>0</v>
      </c>
      <c r="Z425" s="5">
        <f t="shared" si="411"/>
        <v>3.1740670383926521</v>
      </c>
      <c r="AA425" s="5">
        <f t="shared" si="415"/>
        <v>0</v>
      </c>
      <c r="AB425" s="5">
        <f t="shared" si="404"/>
        <v>2.9373555070976014</v>
      </c>
      <c r="AC425" s="32"/>
      <c r="AD425" s="5">
        <f>$W425*J425</f>
        <v>8028.4443992490978</v>
      </c>
      <c r="AE425" s="5">
        <f t="shared" si="405"/>
        <v>-80.284443992490978</v>
      </c>
      <c r="AF425" s="5">
        <f t="shared" si="418"/>
        <v>-879.08358954734615</v>
      </c>
      <c r="AG425" s="5">
        <f t="shared" si="424"/>
        <v>-23671.153129505099</v>
      </c>
      <c r="AH425" s="5">
        <f t="shared" si="425"/>
        <v>-16602.076763795838</v>
      </c>
      <c r="AI425" s="42">
        <f t="shared" si="419"/>
        <v>0</v>
      </c>
      <c r="AJ425" s="42">
        <f t="shared" si="422"/>
        <v>780.02586758713949</v>
      </c>
      <c r="AK425" s="42">
        <f t="shared" si="426"/>
        <v>-15822.050896208699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277999.33363481966</v>
      </c>
      <c r="AE428" s="21">
        <f t="shared" ref="AE428:AK428" si="427">SUM(AE405:AE425)</f>
        <v>-9037.0056909810864</v>
      </c>
      <c r="AF428" s="21">
        <f t="shared" si="427"/>
        <v>-29154.488308481985</v>
      </c>
      <c r="AG428" s="21">
        <f t="shared" si="427"/>
        <v>-273318.55416758283</v>
      </c>
      <c r="AH428" s="21">
        <f t="shared" si="427"/>
        <v>-33510.714532226251</v>
      </c>
      <c r="AI428" s="21">
        <f t="shared" si="427"/>
        <v>0</v>
      </c>
      <c r="AJ428" s="21">
        <f t="shared" si="427"/>
        <v>25426.043483122176</v>
      </c>
      <c r="AK428" s="21">
        <f t="shared" si="427"/>
        <v>-8084.6710491040885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139261.41779239109</v>
      </c>
      <c r="AE430" s="21">
        <f t="shared" ref="AE430:AK430" si="428">AE405+NPV($D$6,AE406:AE425)</f>
        <v>-7664.1424972066379</v>
      </c>
      <c r="AF430" s="21">
        <f t="shared" si="428"/>
        <v>-14122.167670457067</v>
      </c>
      <c r="AG430" s="21">
        <f t="shared" si="428"/>
        <v>-92360.262468570305</v>
      </c>
      <c r="AH430" s="21">
        <f t="shared" si="428"/>
        <v>25114.845156157062</v>
      </c>
      <c r="AI430" s="21">
        <f t="shared" si="428"/>
        <v>0</v>
      </c>
      <c r="AJ430" s="21">
        <f t="shared" si="428"/>
        <v>11945.353522685044</v>
      </c>
      <c r="AK430" s="21">
        <f t="shared" si="428"/>
        <v>37060.198678842091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206655.08653651527</v>
      </c>
      <c r="AE432" s="21">
        <f t="shared" ref="AE432:AK432" si="429">AE405+NPV($D$7,AE406:AE425)</f>
        <v>-8329.2738711929051</v>
      </c>
      <c r="AF432" s="21">
        <f t="shared" si="429"/>
        <v>-21405.098792444966</v>
      </c>
      <c r="AG432" s="21">
        <f t="shared" si="429"/>
        <v>-174749.13671985382</v>
      </c>
      <c r="AH432" s="21">
        <f t="shared" si="429"/>
        <v>2171.5771530235961</v>
      </c>
      <c r="AI432" s="21">
        <f t="shared" si="429"/>
        <v>0</v>
      </c>
      <c r="AJ432" s="21">
        <f t="shared" si="429"/>
        <v>18493.93220907162</v>
      </c>
      <c r="AK432" s="21">
        <f t="shared" si="429"/>
        <v>20665.509362095196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14352.184584476769</v>
      </c>
    </row>
    <row r="436" spans="1:39" ht="15" x14ac:dyDescent="0.2">
      <c r="G436" s="58" t="s">
        <v>123</v>
      </c>
      <c r="H436" s="57"/>
      <c r="I436" s="57"/>
      <c r="J436" s="11">
        <f>H$435</f>
        <v>14352.184584476769</v>
      </c>
      <c r="K436" s="11">
        <f>J436*$C$10</f>
        <v>5740.873833790708</v>
      </c>
      <c r="L436" s="24">
        <f>$C$445</f>
        <v>2185.1656338967637</v>
      </c>
      <c r="M436" s="11">
        <f t="shared" ref="M436:M456" si="430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>O436*W436</f>
        <v>0</v>
      </c>
      <c r="AB436" s="5">
        <f>P436*W436</f>
        <v>6.0222899999999999</v>
      </c>
      <c r="AC436" s="32"/>
      <c r="AD436" s="5">
        <f>$W436*J436</f>
        <v>14352.184584476769</v>
      </c>
      <c r="AE436" s="5">
        <f>-$W436*K436</f>
        <v>-5740.873833790708</v>
      </c>
      <c r="AF436" s="5">
        <f>-$W436*L436</f>
        <v>-2185.1656338967637</v>
      </c>
      <c r="AG436" s="5"/>
      <c r="AH436" s="5">
        <f>SUM(AD436:AG436)</f>
        <v>6426.1451167892974</v>
      </c>
      <c r="AI436" s="42">
        <f>Y436-AA436</f>
        <v>0</v>
      </c>
      <c r="AJ436" s="42"/>
      <c r="AK436" s="42">
        <f>SUM(AH436:AJ436)</f>
        <v>6426.1451167892974</v>
      </c>
      <c r="AL436" s="6" t="s">
        <v>39</v>
      </c>
      <c r="AM436" s="36">
        <f>AK463</f>
        <v>18451.352934502218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431">H$435</f>
        <v>14352.184584476769</v>
      </c>
      <c r="K437" s="11"/>
      <c r="L437" s="24"/>
      <c r="M437" s="11">
        <f t="shared" si="430"/>
        <v>602229</v>
      </c>
      <c r="N437" s="78">
        <f t="shared" ref="N437:N456" si="432">N405</f>
        <v>0</v>
      </c>
      <c r="O437" s="35">
        <f t="shared" ref="O437:O456" si="433">M437*N437/1000</f>
        <v>0</v>
      </c>
      <c r="P437" s="35">
        <f>$H$14*M437/1000</f>
        <v>6.0222899999999999</v>
      </c>
      <c r="Q437">
        <f t="shared" ref="Q437:Q456" si="434">Q5</f>
        <v>65</v>
      </c>
      <c r="R437" s="45">
        <f>1000*VLOOKUP(Q437, '[1]Mortality (Interventions) H'!$B$8:$AV$128, 46)</f>
        <v>7.6188360267839466</v>
      </c>
      <c r="S437" s="46">
        <f>AVERAGE(VLOOKUP(I436,'[1]Lapse Rates'!$A$4:$F$24,3),VLOOKUP(I437,'[1]Lapse Rates'!$A$4:$F$24,3))</f>
        <v>3.4608985999999998E-3</v>
      </c>
      <c r="T437" s="33">
        <f>W436</f>
        <v>1</v>
      </c>
      <c r="U437" s="33">
        <f>T437*R437/1000</f>
        <v>7.6188360267839469E-3</v>
      </c>
      <c r="V437" s="39">
        <f>MIN(S437*T437,T437-U437)</f>
        <v>3.4608985999999998E-3</v>
      </c>
      <c r="W437" s="32">
        <f>T437-SUM(U437:V437)</f>
        <v>0.98892026537321609</v>
      </c>
      <c r="X437" s="32"/>
      <c r="Y437" s="5">
        <f>AA436</f>
        <v>0</v>
      </c>
      <c r="Z437" s="5">
        <f>AB436</f>
        <v>6.0222899999999999</v>
      </c>
      <c r="AA437" s="5">
        <f>O437*W437</f>
        <v>0</v>
      </c>
      <c r="AB437" s="5">
        <f t="shared" ref="AB437:AB456" si="435">P437*W437</f>
        <v>5.9555646249544658</v>
      </c>
      <c r="AC437" s="32"/>
      <c r="AD437" s="5">
        <f>$W437*J437</f>
        <v>14193.166187966148</v>
      </c>
      <c r="AE437" s="5">
        <f t="shared" ref="AE437:AE456" si="436">-$W437*K437</f>
        <v>0</v>
      </c>
      <c r="AF437" s="5">
        <f>-$W437*L437</f>
        <v>0</v>
      </c>
      <c r="AG437" s="5">
        <f t="shared" ref="AG437:AG442" si="437">-U437*M437</f>
        <v>-4588.2840015740694</v>
      </c>
      <c r="AH437" s="5">
        <f t="shared" ref="AH437:AH445" si="438">SUM(AD437:AG437)</f>
        <v>9604.8821863920784</v>
      </c>
      <c r="AI437" s="42">
        <f>-M437*$W436*(N437-N436)/1000</f>
        <v>0</v>
      </c>
      <c r="AJ437" s="42">
        <f>$D$6*SUM(Y437:Z437,AD437:AE437)</f>
        <v>1392.9403896884792</v>
      </c>
      <c r="AK437" s="42">
        <f>SUM(AH437:AJ437)</f>
        <v>10997.822576080558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439">I437+1</f>
        <v>2</v>
      </c>
      <c r="J438" s="11">
        <f t="shared" si="431"/>
        <v>14352.184584476769</v>
      </c>
      <c r="K438" s="11">
        <f t="shared" ref="K438:K456" si="440">J438*$C$11</f>
        <v>143.52184584476768</v>
      </c>
      <c r="L438" s="24">
        <f>$C$446</f>
        <v>1754.6000963624604</v>
      </c>
      <c r="M438" s="11">
        <f t="shared" si="430"/>
        <v>602229</v>
      </c>
      <c r="N438" s="78">
        <f t="shared" si="432"/>
        <v>0</v>
      </c>
      <c r="O438" s="35">
        <f t="shared" si="433"/>
        <v>0</v>
      </c>
      <c r="P438" s="35">
        <f>$H$14*M438/1000</f>
        <v>6.0222899999999999</v>
      </c>
      <c r="Q438">
        <f t="shared" si="434"/>
        <v>66</v>
      </c>
      <c r="R438" s="45">
        <f>1000*VLOOKUP(Q438, '[1]Mortality (Interventions) H'!$B$8:$AV$128, 46)</f>
        <v>8.4102294556478014</v>
      </c>
      <c r="S438" s="46">
        <f>VLOOKUP(I438, '[1]Lapse Rates'!$A$4:$F$24, 3)</f>
        <v>3.2267923000000001E-3</v>
      </c>
      <c r="T438" s="33">
        <f>W437</f>
        <v>0.98892026537321609</v>
      </c>
      <c r="U438" s="33">
        <f>T438*R438/1000</f>
        <v>8.3170463451288611E-3</v>
      </c>
      <c r="V438" s="39">
        <f t="shared" ref="V438:V456" si="441">MIN(S438*T438,T438-U438)</f>
        <v>3.1910402976202505E-3</v>
      </c>
      <c r="W438" s="32">
        <f>T438-SUM(U438:V438)</f>
        <v>0.97741217873046693</v>
      </c>
      <c r="X438" s="32"/>
      <c r="Y438" s="5">
        <f>AA437</f>
        <v>0</v>
      </c>
      <c r="Z438" s="5">
        <f t="shared" ref="Z438:Z456" si="442">AB437</f>
        <v>5.9555646249544658</v>
      </c>
      <c r="AA438" s="5">
        <f>O438*W438</f>
        <v>0</v>
      </c>
      <c r="AB438" s="5">
        <f t="shared" si="435"/>
        <v>5.8862595898467038</v>
      </c>
      <c r="AC438" s="32"/>
      <c r="AD438" s="5">
        <f>$W438*J438</f>
        <v>14028.00000425526</v>
      </c>
      <c r="AE438" s="5">
        <f t="shared" si="436"/>
        <v>-140.28000004255259</v>
      </c>
      <c r="AF438" s="5">
        <f>-$W438*L438</f>
        <v>-1714.9675029863197</v>
      </c>
      <c r="AG438" s="5">
        <f t="shared" si="437"/>
        <v>-5008.7665033806088</v>
      </c>
      <c r="AH438" s="5">
        <f t="shared" si="438"/>
        <v>7163.9859978457798</v>
      </c>
      <c r="AI438" s="42">
        <f>-M438*($W437*N438-$W436*N437)/1000</f>
        <v>0</v>
      </c>
      <c r="AJ438" s="42">
        <f>$D$6*SUM(Y438:Z438,AD438:AE438)</f>
        <v>1362.9695733029746</v>
      </c>
      <c r="AK438" s="42">
        <f>SUM(AH438:AJ438)</f>
        <v>8526.9555711487537</v>
      </c>
      <c r="AL438" s="48" t="s">
        <v>59</v>
      </c>
      <c r="AM438" s="54">
        <f>AK463/AD463</f>
        <v>9.999999621054885E-2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439"/>
        <v>3</v>
      </c>
      <c r="J439" s="11">
        <f t="shared" si="431"/>
        <v>14352.184584476769</v>
      </c>
      <c r="K439" s="11">
        <f t="shared" si="440"/>
        <v>143.52184584476768</v>
      </c>
      <c r="L439" s="24">
        <f t="shared" ref="L439:L456" si="443">$C$446</f>
        <v>1754.6000963624604</v>
      </c>
      <c r="M439" s="11">
        <f t="shared" si="430"/>
        <v>602229</v>
      </c>
      <c r="N439" s="78">
        <f t="shared" si="432"/>
        <v>0</v>
      </c>
      <c r="O439" s="35">
        <f t="shared" si="433"/>
        <v>0</v>
      </c>
      <c r="P439" s="35">
        <f>$H$14*M439/1000</f>
        <v>6.0222899999999999</v>
      </c>
      <c r="Q439">
        <f t="shared" si="434"/>
        <v>67</v>
      </c>
      <c r="R439" s="45">
        <f>1000*VLOOKUP(Q439, '[1]Mortality (Interventions) H'!$B$8:$AV$128, 46)</f>
        <v>9.260735129560878</v>
      </c>
      <c r="S439" s="46">
        <f>VLOOKUP(I439, '[1]Lapse Rates'!$A$4:$F$24, 3)</f>
        <v>2.9657235000000001E-3</v>
      </c>
      <c r="T439" s="33">
        <f>W438</f>
        <v>0.97741217873046693</v>
      </c>
      <c r="U439" s="33">
        <f t="shared" ref="U439:U456" si="444">T439*R439/1000</f>
        <v>9.0515552996298706E-3</v>
      </c>
      <c r="V439" s="39">
        <f t="shared" si="441"/>
        <v>2.8987342676471462E-3</v>
      </c>
      <c r="W439" s="32">
        <f t="shared" ref="W439:W456" si="445">T439-SUM(U439:V439)</f>
        <v>0.96546188916318987</v>
      </c>
      <c r="X439" s="32"/>
      <c r="Y439" s="5">
        <f>AA438</f>
        <v>0</v>
      </c>
      <c r="Z439" s="5">
        <f t="shared" si="442"/>
        <v>5.8862595898467038</v>
      </c>
      <c r="AA439" s="5">
        <f t="shared" ref="AA439:AA456" si="446">O439*W439</f>
        <v>0</v>
      </c>
      <c r="AB439" s="5">
        <f t="shared" si="435"/>
        <v>5.8142914804885866</v>
      </c>
      <c r="AC439" s="32"/>
      <c r="AD439" s="5">
        <f>$W439*J439</f>
        <v>13856.487242547752</v>
      </c>
      <c r="AE439" s="5">
        <f t="shared" si="436"/>
        <v>-138.56487242547752</v>
      </c>
      <c r="AF439" s="5">
        <f>-$W439*L439</f>
        <v>-1693.999523760016</v>
      </c>
      <c r="AG439" s="5">
        <f t="shared" si="437"/>
        <v>-5451.1090965407975</v>
      </c>
      <c r="AH439" s="5">
        <f t="shared" si="438"/>
        <v>6572.813749821461</v>
      </c>
      <c r="AI439" s="42">
        <f>-M439*($W438*N439-$W437*N438)/1000</f>
        <v>0</v>
      </c>
      <c r="AJ439" s="42">
        <f>$D$6*SUM(Y439:Z439,AD439:AE439)</f>
        <v>1346.3056265747591</v>
      </c>
      <c r="AK439" s="42">
        <f t="shared" ref="AK439:AK446" si="447">SUM(AH439:AJ439)</f>
        <v>7919.1193763962201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439"/>
        <v>4</v>
      </c>
      <c r="J440" s="11">
        <f t="shared" si="431"/>
        <v>14352.184584476769</v>
      </c>
      <c r="K440" s="11">
        <f t="shared" si="440"/>
        <v>143.52184584476768</v>
      </c>
      <c r="L440" s="24">
        <f t="shared" si="443"/>
        <v>1754.6000963624604</v>
      </c>
      <c r="M440" s="11">
        <f t="shared" si="430"/>
        <v>602229</v>
      </c>
      <c r="N440" s="78">
        <f t="shared" si="432"/>
        <v>0</v>
      </c>
      <c r="O440" s="35">
        <f t="shared" si="433"/>
        <v>0</v>
      </c>
      <c r="P440" s="35">
        <f t="shared" ref="P440:P456" si="448">$H$14*M440/1000</f>
        <v>6.0222899999999999</v>
      </c>
      <c r="Q440">
        <f t="shared" si="434"/>
        <v>68</v>
      </c>
      <c r="R440" s="45">
        <f>1000*VLOOKUP(Q440, '[1]Mortality (Interventions) H'!$B$8:$AV$128, 46)</f>
        <v>10.171301046803602</v>
      </c>
      <c r="S440" s="46">
        <f>VLOOKUP(I440, '[1]Lapse Rates'!$A$4:$F$24, 3)</f>
        <v>2.7812204999999998E-3</v>
      </c>
      <c r="T440" s="33">
        <f>W439</f>
        <v>0.96546188916318987</v>
      </c>
      <c r="U440" s="33">
        <f t="shared" si="444"/>
        <v>9.8200035238945362E-3</v>
      </c>
      <c r="V440" s="39">
        <f t="shared" si="441"/>
        <v>2.6851623981093914E-3</v>
      </c>
      <c r="W440" s="32">
        <f t="shared" si="445"/>
        <v>0.95295672324118597</v>
      </c>
      <c r="X440" s="32"/>
      <c r="Y440" s="5">
        <f>AA439</f>
        <v>0</v>
      </c>
      <c r="Z440" s="5">
        <f t="shared" si="442"/>
        <v>5.8142914804885866</v>
      </c>
      <c r="AA440" s="5">
        <f t="shared" si="446"/>
        <v>0</v>
      </c>
      <c r="AB440" s="5">
        <f t="shared" si="435"/>
        <v>5.7389817448081617</v>
      </c>
      <c r="AC440" s="32"/>
      <c r="AD440" s="5">
        <f>$W440*J440</f>
        <v>13677.010792975643</v>
      </c>
      <c r="AE440" s="5">
        <f t="shared" si="436"/>
        <v>-136.77010792975642</v>
      </c>
      <c r="AF440" s="5">
        <f t="shared" ref="AF440:AF456" si="449">-$W440*L440</f>
        <v>-1672.0579584282393</v>
      </c>
      <c r="AG440" s="5">
        <f t="shared" si="437"/>
        <v>-5913.8909021914824</v>
      </c>
      <c r="AH440" s="5">
        <f t="shared" si="438"/>
        <v>5954.2918244261655</v>
      </c>
      <c r="AI440" s="42">
        <f t="shared" ref="AI440:AI456" si="450">-M440*($W439*N440-$W438*N439)/1000</f>
        <v>0</v>
      </c>
      <c r="AJ440" s="42">
        <f>$D$6*SUM(Y440:Z440,AD440:AE440)</f>
        <v>1328.8679931972374</v>
      </c>
      <c r="AK440" s="42">
        <f t="shared" si="447"/>
        <v>7283.1598176234029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439"/>
        <v>5</v>
      </c>
      <c r="J441" s="11">
        <f t="shared" si="431"/>
        <v>14352.184584476769</v>
      </c>
      <c r="K441" s="11">
        <f t="shared" si="440"/>
        <v>143.52184584476768</v>
      </c>
      <c r="L441" s="24">
        <f t="shared" si="443"/>
        <v>1754.6000963624604</v>
      </c>
      <c r="M441" s="11">
        <f t="shared" si="430"/>
        <v>602229</v>
      </c>
      <c r="N441" s="78">
        <f t="shared" si="432"/>
        <v>0</v>
      </c>
      <c r="O441" s="35">
        <f t="shared" si="433"/>
        <v>0</v>
      </c>
      <c r="P441" s="35">
        <f t="shared" si="448"/>
        <v>6.0222899999999999</v>
      </c>
      <c r="Q441">
        <f t="shared" si="434"/>
        <v>69</v>
      </c>
      <c r="R441" s="45">
        <f>1000*VLOOKUP(Q441, '[1]Mortality (Interventions) H'!$B$8:$AV$128, 46)</f>
        <v>11.199682030840277</v>
      </c>
      <c r="S441" s="46">
        <f>VLOOKUP(I441, '[1]Lapse Rates'!$A$4:$F$24, 3)</f>
        <v>2.4845683E-3</v>
      </c>
      <c r="T441" s="33">
        <f>W440</f>
        <v>0.95295672324118597</v>
      </c>
      <c r="U441" s="33">
        <f t="shared" si="444"/>
        <v>1.0672812289452742E-2</v>
      </c>
      <c r="V441" s="39">
        <f t="shared" si="441"/>
        <v>2.3676860658369239E-3</v>
      </c>
      <c r="W441" s="32">
        <f t="shared" si="445"/>
        <v>0.93991622488589632</v>
      </c>
      <c r="X441" s="32"/>
      <c r="Y441" s="5">
        <f t="shared" ref="Y441:Y456" si="451">AA440</f>
        <v>0</v>
      </c>
      <c r="Z441" s="5">
        <f t="shared" si="442"/>
        <v>5.7389817448081617</v>
      </c>
      <c r="AA441" s="5">
        <f t="shared" si="446"/>
        <v>0</v>
      </c>
      <c r="AB441" s="5">
        <f t="shared" si="435"/>
        <v>5.6604480819680845</v>
      </c>
      <c r="AC441" s="32"/>
      <c r="AD441" s="5">
        <f t="shared" ref="AD441:AD455" si="452">$W441*J441</f>
        <v>13489.851153506961</v>
      </c>
      <c r="AE441" s="5">
        <f t="shared" si="436"/>
        <v>-134.89851153506962</v>
      </c>
      <c r="AF441" s="5">
        <f t="shared" si="449"/>
        <v>-1649.1770987574337</v>
      </c>
      <c r="AG441" s="5">
        <f t="shared" si="437"/>
        <v>-6427.4770722648354</v>
      </c>
      <c r="AH441" s="5">
        <f t="shared" si="438"/>
        <v>5278.2984709496232</v>
      </c>
      <c r="AI441" s="42">
        <f t="shared" si="450"/>
        <v>0</v>
      </c>
      <c r="AJ441" s="42">
        <f t="shared" ref="AJ441:AJ456" si="453">$D$6*SUM(Y441:Z441,AD441:AE441)</f>
        <v>1310.6838482866083</v>
      </c>
      <c r="AK441" s="42">
        <f t="shared" si="447"/>
        <v>6588.982319236231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439"/>
        <v>6</v>
      </c>
      <c r="J442" s="11">
        <f t="shared" si="431"/>
        <v>14352.184584476769</v>
      </c>
      <c r="K442" s="11">
        <f t="shared" si="440"/>
        <v>143.52184584476768</v>
      </c>
      <c r="L442" s="24">
        <f t="shared" si="443"/>
        <v>1754.6000963624604</v>
      </c>
      <c r="M442" s="11">
        <f t="shared" si="430"/>
        <v>602229</v>
      </c>
      <c r="N442" s="78">
        <f t="shared" si="432"/>
        <v>0</v>
      </c>
      <c r="O442" s="35">
        <f t="shared" si="433"/>
        <v>0</v>
      </c>
      <c r="P442" s="35">
        <f t="shared" si="448"/>
        <v>6.0222899999999999</v>
      </c>
      <c r="Q442">
        <f t="shared" si="434"/>
        <v>70</v>
      </c>
      <c r="R442" s="45">
        <f>1000*VLOOKUP(Q442, '[1]Mortality (Interventions) H'!$B$8:$AV$128, 46)</f>
        <v>12.494586976463268</v>
      </c>
      <c r="S442" s="46">
        <f>VLOOKUP(I442, '[1]Lapse Rates'!$A$4:$F$24, 3)</f>
        <v>2.4510465999999999E-3</v>
      </c>
      <c r="T442" s="33">
        <f t="shared" ref="T442:T456" si="454">W441</f>
        <v>0.93991622488589632</v>
      </c>
      <c r="U442" s="33">
        <f t="shared" si="444"/>
        <v>1.174386502242584E-2</v>
      </c>
      <c r="V442" s="39">
        <f t="shared" si="441"/>
        <v>2.3037784672914115E-3</v>
      </c>
      <c r="W442" s="32">
        <f t="shared" si="445"/>
        <v>0.92586858139617911</v>
      </c>
      <c r="X442" s="32"/>
      <c r="Y442" s="5">
        <f t="shared" si="451"/>
        <v>0</v>
      </c>
      <c r="Z442" s="5">
        <f t="shared" si="442"/>
        <v>5.6604480819680845</v>
      </c>
      <c r="AA442" s="5">
        <f t="shared" si="446"/>
        <v>0</v>
      </c>
      <c r="AB442" s="5">
        <f t="shared" si="435"/>
        <v>5.5758490990563958</v>
      </c>
      <c r="AC442" s="32"/>
      <c r="AD442" s="5">
        <f t="shared" si="452"/>
        <v>13288.236781165617</v>
      </c>
      <c r="AE442" s="5">
        <f t="shared" si="436"/>
        <v>-132.88236781165617</v>
      </c>
      <c r="AF442" s="5">
        <f t="shared" si="449"/>
        <v>-1624.5291021367104</v>
      </c>
      <c r="AG442" s="5">
        <f t="shared" si="437"/>
        <v>-7072.4960885904911</v>
      </c>
      <c r="AH442" s="5">
        <f t="shared" si="438"/>
        <v>4458.3292226267586</v>
      </c>
      <c r="AI442" s="42">
        <f t="shared" si="450"/>
        <v>0</v>
      </c>
      <c r="AJ442" s="42">
        <f t="shared" si="453"/>
        <v>1291.0955579068645</v>
      </c>
      <c r="AK442" s="42">
        <f t="shared" si="447"/>
        <v>5749.4247805336236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439"/>
        <v>7</v>
      </c>
      <c r="J443" s="11">
        <f t="shared" si="431"/>
        <v>14352.184584476769</v>
      </c>
      <c r="K443" s="11">
        <f t="shared" si="440"/>
        <v>143.52184584476768</v>
      </c>
      <c r="L443" s="24">
        <f t="shared" si="443"/>
        <v>1754.6000963624604</v>
      </c>
      <c r="M443" s="11">
        <f t="shared" si="430"/>
        <v>602229</v>
      </c>
      <c r="N443" s="78">
        <f t="shared" si="432"/>
        <v>0</v>
      </c>
      <c r="O443" s="35">
        <f t="shared" si="433"/>
        <v>0</v>
      </c>
      <c r="P443" s="35">
        <f t="shared" si="448"/>
        <v>6.0222899999999999</v>
      </c>
      <c r="Q443">
        <f t="shared" si="434"/>
        <v>71</v>
      </c>
      <c r="R443" s="45">
        <f>1000*VLOOKUP(Q443, '[1]Mortality (Interventions) H'!$B$8:$AV$128, 46)</f>
        <v>13.845079650526792</v>
      </c>
      <c r="S443" s="46">
        <f>VLOOKUP(I443, '[1]Lapse Rates'!$A$4:$F$24, 3)</f>
        <v>2.2232648999999998E-3</v>
      </c>
      <c r="T443" s="33">
        <f t="shared" si="454"/>
        <v>0.92586858139617911</v>
      </c>
      <c r="U443" s="33">
        <f t="shared" si="444"/>
        <v>1.2818724255350349E-2</v>
      </c>
      <c r="V443" s="39">
        <f t="shared" si="441"/>
        <v>2.0584511190309177E-3</v>
      </c>
      <c r="W443" s="32">
        <f t="shared" si="445"/>
        <v>0.91099140602179784</v>
      </c>
      <c r="X443" s="32"/>
      <c r="Y443" s="5">
        <f t="shared" si="451"/>
        <v>0</v>
      </c>
      <c r="Z443" s="5">
        <f t="shared" si="442"/>
        <v>5.5758490990563958</v>
      </c>
      <c r="AA443" s="5">
        <f t="shared" si="446"/>
        <v>0</v>
      </c>
      <c r="AB443" s="5">
        <f t="shared" si="435"/>
        <v>5.4862544345710127</v>
      </c>
      <c r="AC443" s="32"/>
      <c r="AD443" s="5">
        <f t="shared" si="452"/>
        <v>13074.716814096864</v>
      </c>
      <c r="AE443" s="5">
        <f t="shared" si="436"/>
        <v>-130.74716814096863</v>
      </c>
      <c r="AF443" s="5">
        <f t="shared" si="449"/>
        <v>-1598.4256087912197</v>
      </c>
      <c r="AG443" s="5">
        <f t="shared" ref="AG443:AG456" si="455">-U443*M443</f>
        <v>-7719.8074895753853</v>
      </c>
      <c r="AH443" s="5">
        <f t="shared" si="438"/>
        <v>3625.7365475892911</v>
      </c>
      <c r="AI443" s="42">
        <f t="shared" si="450"/>
        <v>0</v>
      </c>
      <c r="AJ443" s="42">
        <f t="shared" si="453"/>
        <v>1270.350413064891</v>
      </c>
      <c r="AK443" s="42">
        <f t="shared" si="447"/>
        <v>4896.0869606541819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439"/>
        <v>8</v>
      </c>
      <c r="J444" s="11">
        <f t="shared" si="431"/>
        <v>14352.184584476769</v>
      </c>
      <c r="K444" s="11">
        <f t="shared" si="440"/>
        <v>143.52184584476768</v>
      </c>
      <c r="L444" s="24">
        <f t="shared" si="443"/>
        <v>1754.6000963624604</v>
      </c>
      <c r="M444" s="11">
        <f t="shared" si="430"/>
        <v>602229</v>
      </c>
      <c r="N444" s="78">
        <f t="shared" si="432"/>
        <v>0</v>
      </c>
      <c r="O444" s="35">
        <f t="shared" si="433"/>
        <v>0</v>
      </c>
      <c r="P444" s="35">
        <f t="shared" si="448"/>
        <v>6.0222899999999999</v>
      </c>
      <c r="Q444">
        <f t="shared" si="434"/>
        <v>72</v>
      </c>
      <c r="R444" s="45">
        <f>1000*VLOOKUP(Q444, '[1]Mortality (Interventions) H'!$B$8:$AV$128, 46)</f>
        <v>15.406784134649978</v>
      </c>
      <c r="S444" s="46">
        <f>VLOOKUP(I444, '[1]Lapse Rates'!$A$4:$F$24, 3)</f>
        <v>2.1873403E-3</v>
      </c>
      <c r="T444" s="33">
        <f t="shared" si="454"/>
        <v>0.91099140602179784</v>
      </c>
      <c r="U444" s="33">
        <f t="shared" si="444"/>
        <v>1.4035447941099111E-2</v>
      </c>
      <c r="V444" s="39">
        <f t="shared" si="441"/>
        <v>1.9926482153451411E-3</v>
      </c>
      <c r="W444" s="32">
        <f t="shared" si="445"/>
        <v>0.89496330986535355</v>
      </c>
      <c r="X444" s="32"/>
      <c r="Y444" s="5">
        <f t="shared" si="451"/>
        <v>0</v>
      </c>
      <c r="Z444" s="5">
        <f t="shared" si="442"/>
        <v>5.4862544345710127</v>
      </c>
      <c r="AA444" s="5">
        <f t="shared" si="446"/>
        <v>0</v>
      </c>
      <c r="AB444" s="5">
        <f t="shared" si="435"/>
        <v>5.3897285913690203</v>
      </c>
      <c r="AC444" s="32"/>
      <c r="AD444" s="5">
        <f t="shared" si="452"/>
        <v>12844.678619521832</v>
      </c>
      <c r="AE444" s="5">
        <f t="shared" si="436"/>
        <v>-128.44678619521832</v>
      </c>
      <c r="AF444" s="5">
        <f t="shared" si="449"/>
        <v>-1570.3027097306158</v>
      </c>
      <c r="AG444" s="5">
        <f t="shared" si="455"/>
        <v>-8452.5537781201765</v>
      </c>
      <c r="AH444" s="5">
        <f t="shared" si="438"/>
        <v>2693.3753454758207</v>
      </c>
      <c r="AI444" s="42">
        <f t="shared" si="450"/>
        <v>0</v>
      </c>
      <c r="AJ444" s="42">
        <f t="shared" si="453"/>
        <v>1248.0005444093722</v>
      </c>
      <c r="AK444" s="42">
        <f t="shared" si="447"/>
        <v>3941.3758898851929</v>
      </c>
    </row>
    <row r="445" spans="1:39" ht="15" x14ac:dyDescent="0.2">
      <c r="A445" s="12"/>
      <c r="B445" s="13">
        <v>1</v>
      </c>
      <c r="C445" s="10">
        <f>$H$435*0.14+$B$448</f>
        <v>2185.1656338967637</v>
      </c>
      <c r="D445" s="1"/>
      <c r="E445" s="81" t="s">
        <v>51</v>
      </c>
      <c r="F445" s="13"/>
      <c r="G445" s="8"/>
      <c r="I445" s="2">
        <f t="shared" si="439"/>
        <v>9</v>
      </c>
      <c r="J445" s="11">
        <f t="shared" si="431"/>
        <v>14352.184584476769</v>
      </c>
      <c r="K445" s="11">
        <f t="shared" si="440"/>
        <v>143.52184584476768</v>
      </c>
      <c r="L445" s="24">
        <f t="shared" si="443"/>
        <v>1754.6000963624604</v>
      </c>
      <c r="M445" s="11">
        <f t="shared" si="430"/>
        <v>602229</v>
      </c>
      <c r="N445" s="78">
        <f t="shared" si="432"/>
        <v>0</v>
      </c>
      <c r="O445" s="35">
        <f t="shared" si="433"/>
        <v>0</v>
      </c>
      <c r="P445" s="35">
        <f t="shared" si="448"/>
        <v>6.0222899999999999</v>
      </c>
      <c r="Q445">
        <f t="shared" si="434"/>
        <v>73</v>
      </c>
      <c r="R445" s="45">
        <f>1000*VLOOKUP(Q445, '[1]Mortality (Interventions) H'!$B$8:$AV$128, 46)</f>
        <v>17.213876398015199</v>
      </c>
      <c r="S445" s="46">
        <f>VLOOKUP(I445, '[1]Lapse Rates'!$A$4:$F$24, 3)</f>
        <v>1.9768835000000002E-3</v>
      </c>
      <c r="T445" s="33">
        <f t="shared" si="454"/>
        <v>0.89496330986535355</v>
      </c>
      <c r="U445" s="33">
        <f t="shared" si="444"/>
        <v>1.5405787796780772E-2</v>
      </c>
      <c r="V445" s="39">
        <f t="shared" si="441"/>
        <v>1.7692382003782049E-3</v>
      </c>
      <c r="W445" s="32">
        <f t="shared" si="445"/>
        <v>0.87778828386819452</v>
      </c>
      <c r="X445" s="32"/>
      <c r="Y445" s="5">
        <f t="shared" si="451"/>
        <v>0</v>
      </c>
      <c r="Z445" s="5">
        <f t="shared" si="442"/>
        <v>5.3897285913690203</v>
      </c>
      <c r="AA445" s="5">
        <f t="shared" si="446"/>
        <v>0</v>
      </c>
      <c r="AB445" s="5">
        <f t="shared" si="435"/>
        <v>5.2862956040565887</v>
      </c>
      <c r="AC445" s="32"/>
      <c r="AD445" s="5">
        <f t="shared" si="452"/>
        <v>12598.179476167419</v>
      </c>
      <c r="AE445" s="5">
        <f t="shared" si="436"/>
        <v>-125.98179476167419</v>
      </c>
      <c r="AF445" s="5">
        <f t="shared" si="449"/>
        <v>-1540.1674074609728</v>
      </c>
      <c r="AG445" s="5">
        <f t="shared" si="455"/>
        <v>-9277.8121790674868</v>
      </c>
      <c r="AH445" s="5">
        <f t="shared" si="438"/>
        <v>1654.2180948772857</v>
      </c>
      <c r="AI445" s="42">
        <f t="shared" si="450"/>
        <v>0</v>
      </c>
      <c r="AJ445" s="42">
        <f t="shared" si="453"/>
        <v>1224.051324920717</v>
      </c>
      <c r="AK445" s="42">
        <f t="shared" si="447"/>
        <v>2878.2694197980027</v>
      </c>
    </row>
    <row r="446" spans="1:39" ht="15" x14ac:dyDescent="0.2">
      <c r="A446" s="12"/>
      <c r="B446" s="70" t="s">
        <v>49</v>
      </c>
      <c r="C446" s="10">
        <f>$H$435*0.11+$B$448</f>
        <v>1754.6000963624604</v>
      </c>
      <c r="D446" s="1"/>
      <c r="E446" s="1"/>
      <c r="F446" s="1"/>
      <c r="I446" s="2">
        <f t="shared" si="439"/>
        <v>10</v>
      </c>
      <c r="J446" s="11">
        <f t="shared" si="431"/>
        <v>14352.184584476769</v>
      </c>
      <c r="K446" s="11">
        <f t="shared" si="440"/>
        <v>143.52184584476768</v>
      </c>
      <c r="L446" s="24">
        <f t="shared" si="443"/>
        <v>1754.6000963624604</v>
      </c>
      <c r="M446" s="11">
        <f t="shared" si="430"/>
        <v>602229</v>
      </c>
      <c r="N446" s="78">
        <f t="shared" si="432"/>
        <v>0</v>
      </c>
      <c r="O446" s="35">
        <f t="shared" si="433"/>
        <v>0</v>
      </c>
      <c r="P446" s="35">
        <f t="shared" si="448"/>
        <v>6.0222899999999999</v>
      </c>
      <c r="Q446">
        <f t="shared" si="434"/>
        <v>74</v>
      </c>
      <c r="R446" s="45">
        <f>1000*VLOOKUP(Q446, '[1]Mortality (Interventions) H'!$B$8:$AV$128, 46)</f>
        <v>19.370388098575059</v>
      </c>
      <c r="S446" s="46">
        <f>VLOOKUP(I446, '[1]Lapse Rates'!$A$4:$F$24, 3)</f>
        <v>1.6914747999999999E-3</v>
      </c>
      <c r="T446" s="33">
        <f t="shared" si="454"/>
        <v>0.87778828386819452</v>
      </c>
      <c r="U446" s="33">
        <f t="shared" si="444"/>
        <v>1.7003099726909103E-2</v>
      </c>
      <c r="V446" s="39">
        <f t="shared" si="441"/>
        <v>1.4847567618982975E-3</v>
      </c>
      <c r="W446" s="32">
        <f t="shared" si="445"/>
        <v>0.85930042737938717</v>
      </c>
      <c r="X446" s="32"/>
      <c r="Y446" s="5">
        <f t="shared" si="451"/>
        <v>0</v>
      </c>
      <c r="Z446" s="5">
        <f t="shared" si="442"/>
        <v>5.2862956040565887</v>
      </c>
      <c r="AA446" s="5">
        <f t="shared" si="446"/>
        <v>0</v>
      </c>
      <c r="AB446" s="5">
        <f t="shared" si="435"/>
        <v>5.1749563708026098</v>
      </c>
      <c r="AC446" s="32"/>
      <c r="AD446" s="5">
        <f t="shared" si="452"/>
        <v>12332.83834726874</v>
      </c>
      <c r="AE446" s="5">
        <f t="shared" si="436"/>
        <v>-123.32838347268739</v>
      </c>
      <c r="AF446" s="5">
        <f t="shared" si="449"/>
        <v>-1507.7286126841761</v>
      </c>
      <c r="AG446" s="5">
        <f t="shared" si="455"/>
        <v>-10239.759745436742</v>
      </c>
      <c r="AH446" s="5">
        <f>SUM(AD446:AG446)</f>
        <v>462.0216056751342</v>
      </c>
      <c r="AI446" s="42">
        <f t="shared" si="450"/>
        <v>0</v>
      </c>
      <c r="AJ446" s="42">
        <f t="shared" si="453"/>
        <v>1198.2715130471508</v>
      </c>
      <c r="AK446" s="42">
        <f t="shared" si="447"/>
        <v>1660.293118722285</v>
      </c>
    </row>
    <row r="447" spans="1:39" ht="15" x14ac:dyDescent="0.2">
      <c r="D447" s="1"/>
      <c r="E447" s="1"/>
      <c r="F447" s="1"/>
      <c r="I447" s="2">
        <f t="shared" si="439"/>
        <v>11</v>
      </c>
      <c r="J447" s="11">
        <f t="shared" si="431"/>
        <v>14352.184584476769</v>
      </c>
      <c r="K447" s="11">
        <f t="shared" si="440"/>
        <v>143.52184584476768</v>
      </c>
      <c r="L447" s="24">
        <f t="shared" si="443"/>
        <v>1754.6000963624604</v>
      </c>
      <c r="M447" s="11">
        <f t="shared" si="430"/>
        <v>602229</v>
      </c>
      <c r="N447" s="78">
        <f t="shared" si="432"/>
        <v>0</v>
      </c>
      <c r="O447" s="35">
        <f t="shared" si="433"/>
        <v>0</v>
      </c>
      <c r="P447" s="35">
        <f t="shared" si="448"/>
        <v>6.0222899999999999</v>
      </c>
      <c r="Q447">
        <f t="shared" si="434"/>
        <v>75</v>
      </c>
      <c r="R447" s="45">
        <f>1000*VLOOKUP(Q447, '[1]Mortality (Interventions) H'!$B$8:$AV$128, 46)</f>
        <v>21.866536582568518</v>
      </c>
      <c r="S447" s="46">
        <f>VLOOKUP(I447, '[1]Lapse Rates'!$A$4:$F$24, 3)</f>
        <v>1.5867464999999999E-3</v>
      </c>
      <c r="T447" s="33">
        <f t="shared" si="454"/>
        <v>0.85930042737938717</v>
      </c>
      <c r="U447" s="33">
        <f t="shared" si="444"/>
        <v>1.8789924230708129E-2</v>
      </c>
      <c r="V447" s="39">
        <f t="shared" si="441"/>
        <v>1.3634919455927468E-3</v>
      </c>
      <c r="W447" s="32">
        <f t="shared" si="445"/>
        <v>0.83914701120308632</v>
      </c>
      <c r="X447" s="31"/>
      <c r="Y447" s="5">
        <f t="shared" si="451"/>
        <v>0</v>
      </c>
      <c r="Z447" s="5">
        <f t="shared" si="442"/>
        <v>5.1749563708026098</v>
      </c>
      <c r="AA447" s="5">
        <f t="shared" si="446"/>
        <v>0</v>
      </c>
      <c r="AB447" s="5">
        <f t="shared" si="435"/>
        <v>5.0535866540982344</v>
      </c>
      <c r="AC447" s="32"/>
      <c r="AD447" s="5">
        <f t="shared" si="452"/>
        <v>12043.59279829869</v>
      </c>
      <c r="AE447" s="5">
        <f t="shared" si="436"/>
        <v>-120.4359279829869</v>
      </c>
      <c r="AF447" s="5">
        <f t="shared" si="449"/>
        <v>-1472.3674267192059</v>
      </c>
      <c r="AG447" s="5">
        <f t="shared" si="455"/>
        <v>-11315.837279535126</v>
      </c>
      <c r="AH447" s="5">
        <f t="shared" ref="AH447:AH456" si="456">SUM(AD447:AG447)</f>
        <v>-865.04783593862885</v>
      </c>
      <c r="AI447" s="42">
        <f t="shared" si="450"/>
        <v>0</v>
      </c>
      <c r="AJ447" s="42">
        <f t="shared" si="453"/>
        <v>1170.1693521979462</v>
      </c>
      <c r="AK447" s="42">
        <f t="shared" ref="AK447:AK456" si="457">SUM(AH447:AJ447)</f>
        <v>305.12151625931733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439"/>
        <v>12</v>
      </c>
      <c r="J448" s="11">
        <f t="shared" si="431"/>
        <v>14352.184584476769</v>
      </c>
      <c r="K448" s="11">
        <f t="shared" si="440"/>
        <v>143.52184584476768</v>
      </c>
      <c r="L448" s="24">
        <f t="shared" si="443"/>
        <v>1754.6000963624604</v>
      </c>
      <c r="M448" s="11">
        <f t="shared" si="430"/>
        <v>602229</v>
      </c>
      <c r="N448" s="78">
        <f t="shared" si="432"/>
        <v>0</v>
      </c>
      <c r="O448" s="35">
        <f t="shared" si="433"/>
        <v>0</v>
      </c>
      <c r="P448" s="35">
        <f t="shared" si="448"/>
        <v>6.0222899999999999</v>
      </c>
      <c r="Q448">
        <f t="shared" si="434"/>
        <v>76</v>
      </c>
      <c r="R448" s="45">
        <f>1000*VLOOKUP(Q448, '[1]Mortality (Interventions) H'!$B$8:$AV$128, 46)</f>
        <v>24.744998362510763</v>
      </c>
      <c r="S448" s="46">
        <f>VLOOKUP(I448, '[1]Lapse Rates'!$A$4:$F$24, 3)</f>
        <v>1.4412507000000001E-3</v>
      </c>
      <c r="T448" s="33">
        <f t="shared" si="454"/>
        <v>0.83914701120308632</v>
      </c>
      <c r="U448" s="33">
        <f t="shared" si="444"/>
        <v>2.0764691418126174E-2</v>
      </c>
      <c r="V448" s="39">
        <f t="shared" si="441"/>
        <v>1.209421217299356E-3</v>
      </c>
      <c r="W448" s="32">
        <f t="shared" si="445"/>
        <v>0.81717289856766084</v>
      </c>
      <c r="X448" s="31"/>
      <c r="Y448" s="5">
        <f t="shared" si="451"/>
        <v>0</v>
      </c>
      <c r="Z448" s="5">
        <f t="shared" si="442"/>
        <v>5.0535866540982344</v>
      </c>
      <c r="AA448" s="5">
        <f t="shared" si="446"/>
        <v>0</v>
      </c>
      <c r="AB448" s="5">
        <f t="shared" si="435"/>
        <v>4.921252175315038</v>
      </c>
      <c r="AC448" s="32"/>
      <c r="AD448" s="5">
        <f t="shared" si="452"/>
        <v>11728.216277674979</v>
      </c>
      <c r="AE448" s="5">
        <f t="shared" si="436"/>
        <v>-117.2821627767498</v>
      </c>
      <c r="AF448" s="5">
        <f t="shared" si="449"/>
        <v>-1433.8116465716087</v>
      </c>
      <c r="AG448" s="5">
        <f t="shared" si="455"/>
        <v>-12505.099348046708</v>
      </c>
      <c r="AH448" s="5">
        <f t="shared" si="456"/>
        <v>-2327.9768797200868</v>
      </c>
      <c r="AI448" s="42">
        <f t="shared" si="450"/>
        <v>0</v>
      </c>
      <c r="AJ448" s="42">
        <f t="shared" si="453"/>
        <v>1139.5283935222833</v>
      </c>
      <c r="AK448" s="42">
        <f t="shared" si="457"/>
        <v>-1188.4484861978035</v>
      </c>
    </row>
    <row r="449" spans="1:37" ht="15" x14ac:dyDescent="0.2">
      <c r="A449" s="48"/>
      <c r="D449" s="1"/>
      <c r="E449" s="1"/>
      <c r="F449" s="1"/>
      <c r="I449" s="2">
        <f t="shared" si="439"/>
        <v>13</v>
      </c>
      <c r="J449" s="11">
        <f t="shared" si="431"/>
        <v>14352.184584476769</v>
      </c>
      <c r="K449" s="11">
        <f t="shared" si="440"/>
        <v>143.52184584476768</v>
      </c>
      <c r="L449" s="24">
        <f t="shared" si="443"/>
        <v>1754.6000963624604</v>
      </c>
      <c r="M449" s="11">
        <f t="shared" si="430"/>
        <v>602229</v>
      </c>
      <c r="N449" s="78">
        <f t="shared" si="432"/>
        <v>0</v>
      </c>
      <c r="O449" s="35">
        <f t="shared" si="433"/>
        <v>0</v>
      </c>
      <c r="P449" s="35">
        <f t="shared" si="448"/>
        <v>6.0222899999999999</v>
      </c>
      <c r="Q449">
        <f t="shared" si="434"/>
        <v>77</v>
      </c>
      <c r="R449" s="45">
        <f>1000*VLOOKUP(Q449, '[1]Mortality (Interventions) H'!$B$8:$AV$128, 46)</f>
        <v>28.083073800158658</v>
      </c>
      <c r="S449" s="46">
        <f>VLOOKUP(I449, '[1]Lapse Rates'!$A$4:$F$24, 3)</f>
        <v>1.3481251E-3</v>
      </c>
      <c r="T449" s="33">
        <f t="shared" si="454"/>
        <v>0.81717289856766084</v>
      </c>
      <c r="U449" s="33">
        <f t="shared" si="444"/>
        <v>2.2948726817965184E-2</v>
      </c>
      <c r="V449" s="39">
        <f t="shared" si="441"/>
        <v>1.1016512955988177E-3</v>
      </c>
      <c r="W449" s="32">
        <f t="shared" si="445"/>
        <v>0.79312252045409681</v>
      </c>
      <c r="X449" s="31"/>
      <c r="Y449" s="5">
        <f t="shared" si="451"/>
        <v>0</v>
      </c>
      <c r="Z449" s="5">
        <f t="shared" si="442"/>
        <v>4.921252175315038</v>
      </c>
      <c r="AA449" s="5">
        <f t="shared" si="446"/>
        <v>0</v>
      </c>
      <c r="AB449" s="5">
        <f t="shared" si="435"/>
        <v>4.7764138237055027</v>
      </c>
      <c r="AC449" s="32"/>
      <c r="AD449" s="5">
        <f t="shared" si="452"/>
        <v>11383.04081166265</v>
      </c>
      <c r="AE449" s="5">
        <f t="shared" si="436"/>
        <v>-113.83040811662649</v>
      </c>
      <c r="AF449" s="5">
        <f t="shared" si="449"/>
        <v>-1391.6128508159957</v>
      </c>
      <c r="AG449" s="5">
        <f t="shared" si="455"/>
        <v>-13820.388802856354</v>
      </c>
      <c r="AH449" s="5">
        <f t="shared" si="456"/>
        <v>-3942.7912501263272</v>
      </c>
      <c r="AI449" s="42">
        <f t="shared" si="450"/>
        <v>0</v>
      </c>
      <c r="AJ449" s="42">
        <f t="shared" si="453"/>
        <v>1105.9923154262633</v>
      </c>
      <c r="AK449" s="42">
        <f t="shared" si="457"/>
        <v>-2836.7989347000639</v>
      </c>
    </row>
    <row r="450" spans="1:37" ht="15" x14ac:dyDescent="0.2">
      <c r="A450" s="48"/>
      <c r="D450" s="1"/>
      <c r="E450" s="1"/>
      <c r="F450" s="37"/>
      <c r="I450" s="2">
        <f t="shared" si="439"/>
        <v>14</v>
      </c>
      <c r="J450" s="11">
        <f t="shared" si="431"/>
        <v>14352.184584476769</v>
      </c>
      <c r="K450" s="11">
        <f t="shared" si="440"/>
        <v>143.52184584476768</v>
      </c>
      <c r="L450" s="24">
        <f t="shared" si="443"/>
        <v>1754.6000963624604</v>
      </c>
      <c r="M450" s="11">
        <f t="shared" si="430"/>
        <v>602229</v>
      </c>
      <c r="N450" s="78">
        <f t="shared" si="432"/>
        <v>0</v>
      </c>
      <c r="O450" s="35">
        <f t="shared" si="433"/>
        <v>0</v>
      </c>
      <c r="P450" s="35">
        <f t="shared" si="448"/>
        <v>6.0222899999999999</v>
      </c>
      <c r="Q450">
        <f t="shared" si="434"/>
        <v>78</v>
      </c>
      <c r="R450" s="45">
        <f>1000*VLOOKUP(Q450, '[1]Mortality (Interventions) H'!$B$8:$AV$128, 46)</f>
        <v>31.835165819592408</v>
      </c>
      <c r="S450" s="46">
        <f>VLOOKUP(I450, '[1]Lapse Rates'!$A$4:$F$24, 3)</f>
        <v>1.1365788999999999E-3</v>
      </c>
      <c r="T450" s="33">
        <f t="shared" si="454"/>
        <v>0.79312252045409681</v>
      </c>
      <c r="U450" s="33">
        <f t="shared" si="444"/>
        <v>2.5249186953909243E-2</v>
      </c>
      <c r="V450" s="39">
        <f t="shared" si="441"/>
        <v>9.014463218629448E-4</v>
      </c>
      <c r="W450" s="32">
        <f t="shared" si="445"/>
        <v>0.76697188717832465</v>
      </c>
      <c r="X450" s="31"/>
      <c r="Y450" s="5">
        <f t="shared" si="451"/>
        <v>0</v>
      </c>
      <c r="Z450" s="5">
        <f t="shared" si="442"/>
        <v>4.7764138237055027</v>
      </c>
      <c r="AA450" s="5">
        <f t="shared" si="446"/>
        <v>0</v>
      </c>
      <c r="AB450" s="5">
        <f t="shared" si="435"/>
        <v>4.6189271264351524</v>
      </c>
      <c r="AC450" s="32"/>
      <c r="AD450" s="5">
        <f t="shared" si="452"/>
        <v>11007.722095887806</v>
      </c>
      <c r="AE450" s="5">
        <f t="shared" si="436"/>
        <v>-110.07722095887806</v>
      </c>
      <c r="AF450" s="5">
        <f t="shared" si="449"/>
        <v>-1345.7289471503866</v>
      </c>
      <c r="AG450" s="5">
        <f t="shared" si="455"/>
        <v>-15205.79261006581</v>
      </c>
      <c r="AH450" s="5">
        <f t="shared" si="456"/>
        <v>-5653.8766822872676</v>
      </c>
      <c r="AI450" s="42">
        <f t="shared" si="450"/>
        <v>0</v>
      </c>
      <c r="AJ450" s="42">
        <f t="shared" si="453"/>
        <v>1069.5275284266334</v>
      </c>
      <c r="AK450" s="42">
        <f t="shared" si="457"/>
        <v>-4584.349153860634</v>
      </c>
    </row>
    <row r="451" spans="1:37" ht="15" x14ac:dyDescent="0.2">
      <c r="A451" s="48"/>
      <c r="D451" s="1"/>
      <c r="E451" s="1"/>
      <c r="F451" s="1"/>
      <c r="I451" s="2">
        <f t="shared" si="439"/>
        <v>15</v>
      </c>
      <c r="J451" s="11">
        <f t="shared" si="431"/>
        <v>14352.184584476769</v>
      </c>
      <c r="K451" s="11">
        <f t="shared" si="440"/>
        <v>143.52184584476768</v>
      </c>
      <c r="L451" s="24">
        <f t="shared" si="443"/>
        <v>1754.6000963624604</v>
      </c>
      <c r="M451" s="11">
        <f t="shared" si="430"/>
        <v>602229</v>
      </c>
      <c r="N451" s="78">
        <f t="shared" si="432"/>
        <v>0</v>
      </c>
      <c r="O451" s="35">
        <f t="shared" si="433"/>
        <v>0</v>
      </c>
      <c r="P451" s="35">
        <f t="shared" si="448"/>
        <v>6.0222899999999999</v>
      </c>
      <c r="Q451">
        <f t="shared" si="434"/>
        <v>79</v>
      </c>
      <c r="R451" s="45">
        <f>1000*VLOOKUP(Q451, '[1]Mortality (Interventions) H'!$B$8:$AV$128, 46)</f>
        <v>36.032949917237886</v>
      </c>
      <c r="S451" s="46">
        <f>VLOOKUP(I451, '[1]Lapse Rates'!$A$4:$F$24, 3)</f>
        <v>1.0075606E-3</v>
      </c>
      <c r="T451" s="33">
        <f t="shared" si="454"/>
        <v>0.76697188717832465</v>
      </c>
      <c r="U451" s="33">
        <f t="shared" si="444"/>
        <v>2.7636259598625999E-2</v>
      </c>
      <c r="V451" s="39">
        <f t="shared" si="441"/>
        <v>7.7277065482852505E-4</v>
      </c>
      <c r="W451" s="32">
        <f t="shared" si="445"/>
        <v>0.73856285692487011</v>
      </c>
      <c r="X451" s="31"/>
      <c r="Y451" s="5">
        <f t="shared" si="451"/>
        <v>0</v>
      </c>
      <c r="Z451" s="5">
        <f t="shared" si="442"/>
        <v>4.6189271264351524</v>
      </c>
      <c r="AA451" s="5">
        <f t="shared" si="446"/>
        <v>0</v>
      </c>
      <c r="AB451" s="5">
        <f t="shared" si="435"/>
        <v>4.4478397076300764</v>
      </c>
      <c r="AC451" s="32"/>
      <c r="AD451" s="5">
        <f t="shared" si="452"/>
        <v>10599.990449824241</v>
      </c>
      <c r="AE451" s="5">
        <f t="shared" si="436"/>
        <v>-105.99990449824242</v>
      </c>
      <c r="AF451" s="5">
        <f t="shared" si="449"/>
        <v>-1295.8824599301111</v>
      </c>
      <c r="AG451" s="5">
        <f t="shared" si="455"/>
        <v>-16643.356981820936</v>
      </c>
      <c r="AH451" s="5">
        <f t="shared" si="456"/>
        <v>-7445.2488964250497</v>
      </c>
      <c r="AI451" s="42">
        <f t="shared" si="450"/>
        <v>0</v>
      </c>
      <c r="AJ451" s="42">
        <f t="shared" si="453"/>
        <v>1029.9135892475838</v>
      </c>
      <c r="AK451" s="42">
        <f t="shared" si="457"/>
        <v>-6415.3353071774654</v>
      </c>
    </row>
    <row r="452" spans="1:37" ht="15" x14ac:dyDescent="0.2">
      <c r="I452" s="2">
        <f t="shared" si="439"/>
        <v>16</v>
      </c>
      <c r="J452" s="11">
        <f t="shared" si="431"/>
        <v>14352.184584476769</v>
      </c>
      <c r="K452" s="11">
        <f t="shared" si="440"/>
        <v>143.52184584476768</v>
      </c>
      <c r="L452" s="24">
        <f t="shared" si="443"/>
        <v>1754.6000963624604</v>
      </c>
      <c r="M452" s="11">
        <f t="shared" si="430"/>
        <v>602229</v>
      </c>
      <c r="N452" s="78">
        <f t="shared" si="432"/>
        <v>0</v>
      </c>
      <c r="O452" s="35">
        <f t="shared" si="433"/>
        <v>0</v>
      </c>
      <c r="P452" s="35">
        <f t="shared" si="448"/>
        <v>6.0222899999999999</v>
      </c>
      <c r="Q452">
        <f t="shared" si="434"/>
        <v>80</v>
      </c>
      <c r="R452" s="45">
        <f>1000*VLOOKUP(Q452, '[1]Mortality (Interventions) H'!$B$8:$AV$128, 46)</f>
        <v>40.642455674486307</v>
      </c>
      <c r="S452" s="46">
        <f>VLOOKUP(I452, '[1]Lapse Rates'!$A$4:$F$24, 3)</f>
        <v>8.9731130000000002E-4</v>
      </c>
      <c r="T452" s="33">
        <f t="shared" si="454"/>
        <v>0.73856285692487011</v>
      </c>
      <c r="U452" s="33">
        <f t="shared" si="444"/>
        <v>3.0017008175391005E-2</v>
      </c>
      <c r="V452" s="39">
        <f t="shared" si="441"/>
        <v>6.6272079727896919E-4</v>
      </c>
      <c r="W452" s="32">
        <f t="shared" si="445"/>
        <v>0.7078831279522001</v>
      </c>
      <c r="X452" s="31"/>
      <c r="Y452" s="5">
        <f t="shared" si="451"/>
        <v>0</v>
      </c>
      <c r="Z452" s="5">
        <f t="shared" si="442"/>
        <v>4.4478397076300764</v>
      </c>
      <c r="AA452" s="5">
        <f t="shared" si="446"/>
        <v>0</v>
      </c>
      <c r="AB452" s="5">
        <f t="shared" si="435"/>
        <v>4.2630774826352553</v>
      </c>
      <c r="AC452" s="32"/>
      <c r="AD452" s="5">
        <f t="shared" si="452"/>
        <v>10159.669316606762</v>
      </c>
      <c r="AE452" s="5">
        <f t="shared" si="436"/>
        <v>-101.59669316606762</v>
      </c>
      <c r="AF452" s="5">
        <f t="shared" si="449"/>
        <v>-1242.0518045182901</v>
      </c>
      <c r="AG452" s="5">
        <f t="shared" si="455"/>
        <v>-18077.112816457549</v>
      </c>
      <c r="AH452" s="5">
        <f t="shared" si="456"/>
        <v>-9261.0919975351462</v>
      </c>
      <c r="AI452" s="42">
        <f t="shared" si="450"/>
        <v>0</v>
      </c>
      <c r="AJ452" s="42">
        <f t="shared" si="453"/>
        <v>987.13325743485075</v>
      </c>
      <c r="AK452" s="42">
        <f t="shared" si="457"/>
        <v>-8273.9587401002955</v>
      </c>
    </row>
    <row r="453" spans="1:37" ht="15" x14ac:dyDescent="0.2">
      <c r="I453" s="2">
        <f t="shared" si="439"/>
        <v>17</v>
      </c>
      <c r="J453" s="11">
        <f t="shared" si="431"/>
        <v>14352.184584476769</v>
      </c>
      <c r="K453" s="11">
        <f t="shared" si="440"/>
        <v>143.52184584476768</v>
      </c>
      <c r="L453" s="24">
        <f t="shared" si="443"/>
        <v>1754.6000963624604</v>
      </c>
      <c r="M453" s="11">
        <f t="shared" si="430"/>
        <v>602229</v>
      </c>
      <c r="N453" s="78">
        <f t="shared" si="432"/>
        <v>0</v>
      </c>
      <c r="O453" s="35">
        <f t="shared" si="433"/>
        <v>0</v>
      </c>
      <c r="P453" s="35">
        <f t="shared" si="448"/>
        <v>6.0222899999999999</v>
      </c>
      <c r="Q453">
        <f t="shared" si="434"/>
        <v>81</v>
      </c>
      <c r="R453" s="45">
        <f>1000*VLOOKUP(Q453, '[1]Mortality (Interventions) H'!$B$8:$AV$128, 46)</f>
        <v>45.73795035561016</v>
      </c>
      <c r="S453" s="46">
        <f>VLOOKUP(I453, '[1]Lapse Rates'!$A$4:$F$24, 3)</f>
        <v>7.4594940000000001E-4</v>
      </c>
      <c r="T453" s="33">
        <f t="shared" si="454"/>
        <v>0.7078831279522001</v>
      </c>
      <c r="U453" s="33">
        <f t="shared" si="444"/>
        <v>3.2377123363851769E-2</v>
      </c>
      <c r="V453" s="39">
        <f t="shared" si="441"/>
        <v>5.2804499456606685E-4</v>
      </c>
      <c r="W453" s="32">
        <f t="shared" si="445"/>
        <v>0.67497795959378226</v>
      </c>
      <c r="X453" s="31"/>
      <c r="Y453" s="5">
        <f t="shared" si="451"/>
        <v>0</v>
      </c>
      <c r="Z453" s="5">
        <f t="shared" si="442"/>
        <v>4.2630774826352553</v>
      </c>
      <c r="AA453" s="5">
        <f t="shared" si="446"/>
        <v>0</v>
      </c>
      <c r="AB453" s="5">
        <f t="shared" si="435"/>
        <v>4.0649130162820386</v>
      </c>
      <c r="AC453" s="32"/>
      <c r="AD453" s="5">
        <f t="shared" si="452"/>
        <v>9687.4082665434653</v>
      </c>
      <c r="AE453" s="5">
        <f t="shared" si="436"/>
        <v>-96.874082665434642</v>
      </c>
      <c r="AF453" s="5">
        <f t="shared" si="449"/>
        <v>-1184.3163929457871</v>
      </c>
      <c r="AG453" s="5">
        <f t="shared" si="455"/>
        <v>-19498.442626289088</v>
      </c>
      <c r="AH453" s="5">
        <f t="shared" si="456"/>
        <v>-11092.224835356845</v>
      </c>
      <c r="AI453" s="42">
        <f t="shared" si="450"/>
        <v>0</v>
      </c>
      <c r="AJ453" s="42">
        <f t="shared" si="453"/>
        <v>941.24961133948148</v>
      </c>
      <c r="AK453" s="42">
        <f t="shared" si="457"/>
        <v>-10150.975224017364</v>
      </c>
    </row>
    <row r="454" spans="1:37" ht="15" x14ac:dyDescent="0.2">
      <c r="I454" s="2">
        <f t="shared" si="439"/>
        <v>18</v>
      </c>
      <c r="J454" s="11">
        <f t="shared" si="431"/>
        <v>14352.184584476769</v>
      </c>
      <c r="K454" s="11">
        <f t="shared" si="440"/>
        <v>143.52184584476768</v>
      </c>
      <c r="L454" s="24">
        <f t="shared" si="443"/>
        <v>1754.6000963624604</v>
      </c>
      <c r="M454" s="11">
        <f t="shared" si="430"/>
        <v>602229</v>
      </c>
      <c r="N454" s="78">
        <f t="shared" si="432"/>
        <v>0</v>
      </c>
      <c r="O454" s="35">
        <f t="shared" si="433"/>
        <v>0</v>
      </c>
      <c r="P454" s="35">
        <f t="shared" si="448"/>
        <v>6.0222899999999999</v>
      </c>
      <c r="Q454">
        <f t="shared" si="434"/>
        <v>82</v>
      </c>
      <c r="R454" s="45">
        <f>1000*VLOOKUP(Q454, '[1]Mortality (Interventions) H'!$B$8:$AV$128, 46)</f>
        <v>51.497107956137192</v>
      </c>
      <c r="S454" s="46">
        <f>VLOOKUP(I454, '[1]Lapse Rates'!$A$4:$F$24, 3)</f>
        <v>5.9837330000000002E-4</v>
      </c>
      <c r="T454" s="33">
        <f t="shared" si="454"/>
        <v>0.67497795959378226</v>
      </c>
      <c r="U454" s="33">
        <f t="shared" si="444"/>
        <v>3.4759412853214218E-2</v>
      </c>
      <c r="V454" s="39">
        <f t="shared" si="441"/>
        <v>4.0388878910939814E-4</v>
      </c>
      <c r="W454" s="32">
        <f t="shared" si="445"/>
        <v>0.63981465795145864</v>
      </c>
      <c r="X454" s="31"/>
      <c r="Y454" s="5">
        <f t="shared" si="451"/>
        <v>0</v>
      </c>
      <c r="Z454" s="5">
        <f t="shared" si="442"/>
        <v>4.0649130162820386</v>
      </c>
      <c r="AA454" s="5">
        <f t="shared" si="446"/>
        <v>0</v>
      </c>
      <c r="AB454" s="5">
        <f t="shared" si="435"/>
        <v>3.8531494164344897</v>
      </c>
      <c r="AC454" s="32"/>
      <c r="AD454" s="5">
        <f t="shared" si="452"/>
        <v>9182.7380707732009</v>
      </c>
      <c r="AE454" s="5">
        <f t="shared" si="436"/>
        <v>-91.827380707732004</v>
      </c>
      <c r="AF454" s="5">
        <f t="shared" si="449"/>
        <v>-1122.618860495744</v>
      </c>
      <c r="AG454" s="5">
        <f t="shared" si="455"/>
        <v>-20933.126443178346</v>
      </c>
      <c r="AH454" s="5">
        <f t="shared" si="456"/>
        <v>-12964.83461360862</v>
      </c>
      <c r="AI454" s="42">
        <f t="shared" si="450"/>
        <v>0</v>
      </c>
      <c r="AJ454" s="42">
        <f t="shared" si="453"/>
        <v>892.21710666231991</v>
      </c>
      <c r="AK454" s="42">
        <f t="shared" si="457"/>
        <v>-12072.617506946301</v>
      </c>
    </row>
    <row r="455" spans="1:37" ht="15" x14ac:dyDescent="0.2">
      <c r="I455" s="2">
        <f t="shared" si="439"/>
        <v>19</v>
      </c>
      <c r="J455" s="11">
        <f t="shared" si="431"/>
        <v>14352.184584476769</v>
      </c>
      <c r="K455" s="11">
        <f t="shared" si="440"/>
        <v>143.52184584476768</v>
      </c>
      <c r="L455" s="24">
        <f t="shared" si="443"/>
        <v>1754.6000963624604</v>
      </c>
      <c r="M455" s="11">
        <f t="shared" si="430"/>
        <v>602229</v>
      </c>
      <c r="N455" s="78">
        <f t="shared" si="432"/>
        <v>0</v>
      </c>
      <c r="O455" s="35">
        <f t="shared" si="433"/>
        <v>0</v>
      </c>
      <c r="P455" s="35">
        <f t="shared" si="448"/>
        <v>6.0222899999999999</v>
      </c>
      <c r="Q455">
        <f t="shared" si="434"/>
        <v>83</v>
      </c>
      <c r="R455" s="45">
        <f>1000*VLOOKUP(Q455, '[1]Mortality (Interventions) H'!$B$8:$AV$128, 46)</f>
        <v>57.998678419816493</v>
      </c>
      <c r="S455" s="46">
        <f>VLOOKUP(I455, '[1]Lapse Rates'!$A$4:$F$24, 3)</f>
        <v>4.66450453E-2</v>
      </c>
      <c r="T455" s="33">
        <f t="shared" si="454"/>
        <v>0.63981465795145864</v>
      </c>
      <c r="U455" s="33">
        <f t="shared" si="444"/>
        <v>3.7108404594811531E-2</v>
      </c>
      <c r="V455" s="39">
        <f t="shared" si="441"/>
        <v>2.9844183703749794E-2</v>
      </c>
      <c r="W455" s="32">
        <f t="shared" si="445"/>
        <v>0.57286206965289732</v>
      </c>
      <c r="X455" s="31"/>
      <c r="Y455" s="5">
        <f t="shared" si="451"/>
        <v>0</v>
      </c>
      <c r="Z455" s="5">
        <f t="shared" si="442"/>
        <v>3.8531494164344897</v>
      </c>
      <c r="AA455" s="5">
        <f t="shared" si="446"/>
        <v>0</v>
      </c>
      <c r="AB455" s="5">
        <f t="shared" si="435"/>
        <v>3.4499415134499469</v>
      </c>
      <c r="AC455" s="32"/>
      <c r="AD455" s="5">
        <f t="shared" si="452"/>
        <v>8221.8221651037693</v>
      </c>
      <c r="AE455" s="5">
        <f t="shared" si="436"/>
        <v>-82.218221651037695</v>
      </c>
      <c r="AF455" s="5">
        <f t="shared" si="449"/>
        <v>-1005.1438426153721</v>
      </c>
      <c r="AG455" s="5">
        <f t="shared" si="455"/>
        <v>-22347.757390728755</v>
      </c>
      <c r="AH455" s="5">
        <f t="shared" si="456"/>
        <v>-15213.297289891394</v>
      </c>
      <c r="AI455" s="42">
        <f t="shared" si="450"/>
        <v>0</v>
      </c>
      <c r="AJ455" s="42">
        <f t="shared" si="453"/>
        <v>798.87314081046532</v>
      </c>
      <c r="AK455" s="42">
        <f t="shared" si="457"/>
        <v>-14414.424149080929</v>
      </c>
    </row>
    <row r="456" spans="1:37" ht="15" x14ac:dyDescent="0.2">
      <c r="I456" s="2">
        <f t="shared" si="439"/>
        <v>20</v>
      </c>
      <c r="J456" s="11">
        <f t="shared" si="431"/>
        <v>14352.184584476769</v>
      </c>
      <c r="K456" s="11">
        <f t="shared" si="440"/>
        <v>143.52184584476768</v>
      </c>
      <c r="L456" s="24">
        <f t="shared" si="443"/>
        <v>1754.6000963624604</v>
      </c>
      <c r="M456" s="11">
        <f t="shared" si="430"/>
        <v>602229</v>
      </c>
      <c r="N456" s="78">
        <f t="shared" si="432"/>
        <v>0</v>
      </c>
      <c r="O456" s="35">
        <f t="shared" si="433"/>
        <v>0</v>
      </c>
      <c r="P456" s="35">
        <f t="shared" si="448"/>
        <v>6.0222899999999999</v>
      </c>
      <c r="Q456">
        <f t="shared" si="434"/>
        <v>84</v>
      </c>
      <c r="R456" s="45">
        <f>1000*VLOOKUP(Q456, '[1]Mortality (Interventions) H'!$B$8:$AV$128, 46)</f>
        <v>65.36430786330007</v>
      </c>
      <c r="S456" s="46">
        <f>VLOOKUP(I456, '[1]Lapse Rates'!$A$4:$F$24, 3)</f>
        <v>0</v>
      </c>
      <c r="T456" s="33">
        <f t="shared" si="454"/>
        <v>0.57286206965289732</v>
      </c>
      <c r="U456" s="33">
        <f t="shared" si="444"/>
        <v>3.7444732683999227E-2</v>
      </c>
      <c r="V456" s="39">
        <f t="shared" si="441"/>
        <v>0</v>
      </c>
      <c r="W456" s="32">
        <f t="shared" si="445"/>
        <v>0.53541733696889815</v>
      </c>
      <c r="X456" s="31"/>
      <c r="Y456" s="5">
        <f t="shared" si="451"/>
        <v>0</v>
      </c>
      <c r="Z456" s="5">
        <f t="shared" si="442"/>
        <v>3.4499415134499469</v>
      </c>
      <c r="AA456" s="5">
        <f t="shared" si="446"/>
        <v>0</v>
      </c>
      <c r="AB456" s="5">
        <f t="shared" si="435"/>
        <v>3.2244384742544256</v>
      </c>
      <c r="AC456" s="32"/>
      <c r="AD456" s="5">
        <f>$W456*J456</f>
        <v>7684.4084499066239</v>
      </c>
      <c r="AE456" s="5">
        <f t="shared" si="436"/>
        <v>-76.844084499066227</v>
      </c>
      <c r="AF456" s="5">
        <f t="shared" si="449"/>
        <v>-939.4433110397606</v>
      </c>
      <c r="AG456" s="5">
        <f t="shared" si="455"/>
        <v>-22550.303919552171</v>
      </c>
      <c r="AH456" s="5">
        <f t="shared" si="456"/>
        <v>-15882.182865184373</v>
      </c>
      <c r="AI456" s="42">
        <f t="shared" si="450"/>
        <v>0</v>
      </c>
      <c r="AJ456" s="42">
        <f t="shared" si="453"/>
        <v>746.64050350895081</v>
      </c>
      <c r="AK456" s="42">
        <f t="shared" si="457"/>
        <v>-15135.542361675423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249433.95870623121</v>
      </c>
      <c r="AE459" s="21">
        <f t="shared" ref="AE459:AK459" si="458">SUM(AE436:AE456)</f>
        <v>-7949.7599131285897</v>
      </c>
      <c r="AF459" s="21">
        <f t="shared" si="458"/>
        <v>-29189.498701434732</v>
      </c>
      <c r="AG459" s="21">
        <f t="shared" si="458"/>
        <v>-243049.17507527285</v>
      </c>
      <c r="AH459" s="21">
        <f t="shared" si="458"/>
        <v>-30754.474983605054</v>
      </c>
      <c r="AI459" s="21">
        <f t="shared" si="458"/>
        <v>0</v>
      </c>
      <c r="AJ459" s="21">
        <f t="shared" si="458"/>
        <v>22854.781582975829</v>
      </c>
      <c r="AK459" s="21">
        <f t="shared" si="458"/>
        <v>-7899.6934006292031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123526.95823151423</v>
      </c>
      <c r="AE461" s="21">
        <f t="shared" ref="AE461:AK461" si="459">AE436+NPV($D$6,AE437:AE456)</f>
        <v>-6703.3695332155849</v>
      </c>
      <c r="AF461" s="21">
        <f t="shared" si="459"/>
        <v>-13951.980901768471</v>
      </c>
      <c r="AG461" s="21">
        <f t="shared" si="459"/>
        <v>-80139.556807737856</v>
      </c>
      <c r="AH461" s="21">
        <f t="shared" si="459"/>
        <v>22732.050988792333</v>
      </c>
      <c r="AI461" s="21">
        <f t="shared" si="459"/>
        <v>0</v>
      </c>
      <c r="AJ461" s="21">
        <f t="shared" si="459"/>
        <v>10620.210691556063</v>
      </c>
      <c r="AK461" s="21">
        <f t="shared" si="459"/>
        <v>33352.261680348391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184513.5363370725</v>
      </c>
      <c r="AE463" s="21">
        <f t="shared" ref="AE463:AK463" si="460">AE436+NPV($D$7,AE437:AE456)</f>
        <v>-7305.543915604283</v>
      </c>
      <c r="AF463" s="21">
        <f t="shared" si="460"/>
        <v>-21313.753760438365</v>
      </c>
      <c r="AG463" s="21">
        <f t="shared" si="460"/>
        <v>-153989.39927259137</v>
      </c>
      <c r="AH463" s="21">
        <f t="shared" si="460"/>
        <v>1904.8393884384695</v>
      </c>
      <c r="AI463" s="21">
        <f t="shared" si="460"/>
        <v>0</v>
      </c>
      <c r="AJ463" s="21">
        <f t="shared" si="460"/>
        <v>16546.513546063758</v>
      </c>
      <c r="AK463" s="21">
        <f t="shared" si="460"/>
        <v>18451.352934502218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28B11-A3D1-1246-82DF-A3A2C705BD9C}">
  <sheetPr codeName="Sheet7"/>
  <dimension ref="A1:R314"/>
  <sheetViews>
    <sheetView tabSelected="1"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12" width="11.6640625" style="60" bestFit="1" customWidth="1"/>
    <col min="13" max="13" width="13.1640625" style="60" customWidth="1"/>
    <col min="14" max="14" width="11.6640625" style="60" bestFit="1" customWidth="1"/>
    <col min="15" max="15" width="11.832031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  <c r="H3" s="60">
        <v>0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455.83379930974246</v>
      </c>
      <c r="C19" s="60">
        <v>355.65681322707775</v>
      </c>
      <c r="D19" s="60">
        <v>330.77501431620374</v>
      </c>
      <c r="E19" s="60">
        <v>342.40319989411489</v>
      </c>
      <c r="F19" s="60">
        <v>444.08535027674037</v>
      </c>
      <c r="G19" s="60">
        <v>426.45043322977125</v>
      </c>
      <c r="H19" s="60">
        <v>435.55862328870074</v>
      </c>
      <c r="I19" s="60">
        <v>316.14057957695974</v>
      </c>
      <c r="J19" s="60">
        <v>327.49471030866221</v>
      </c>
      <c r="K19" s="60">
        <v>304.3160350965228</v>
      </c>
      <c r="L19" s="60">
        <v>415.55376016366415</v>
      </c>
      <c r="M19" s="60">
        <v>424.47645901312433</v>
      </c>
      <c r="N19" s="60">
        <v>408.00103990412089</v>
      </c>
      <c r="O19" s="60">
        <v>290.56464322538517</v>
      </c>
      <c r="P19" s="60">
        <v>397.70719273509428</v>
      </c>
    </row>
    <row r="20" spans="1:16" x14ac:dyDescent="0.15">
      <c r="A20">
        <f t="shared" si="0"/>
        <v>19</v>
      </c>
      <c r="B20" s="60">
        <v>469.83480920480559</v>
      </c>
      <c r="C20" s="60">
        <v>373.48757302218382</v>
      </c>
      <c r="D20" s="60">
        <v>347.68414101296185</v>
      </c>
      <c r="E20" s="60">
        <v>359.49560271386383</v>
      </c>
      <c r="F20" s="60">
        <v>457.5967900119951</v>
      </c>
      <c r="G20" s="60">
        <v>439.25177736068082</v>
      </c>
      <c r="H20" s="60">
        <v>448.51069530559107</v>
      </c>
      <c r="I20" s="60">
        <v>332.45887719143053</v>
      </c>
      <c r="J20" s="60">
        <v>343.98976711218336</v>
      </c>
      <c r="K20" s="60">
        <v>319.95853093857698</v>
      </c>
      <c r="L20" s="60">
        <v>427.90777727924012</v>
      </c>
      <c r="M20" s="60">
        <v>436.97550103599229</v>
      </c>
      <c r="N20" s="60">
        <v>419.84350001756758</v>
      </c>
      <c r="O20" s="60">
        <v>305.65995812084003</v>
      </c>
      <c r="P20" s="60">
        <v>409.13533211322039</v>
      </c>
    </row>
    <row r="21" spans="1:16" x14ac:dyDescent="0.15">
      <c r="A21">
        <f t="shared" si="0"/>
        <v>20</v>
      </c>
      <c r="B21" s="60">
        <v>484.39575071939134</v>
      </c>
      <c r="C21" s="60">
        <v>391.81246598890169</v>
      </c>
      <c r="D21" s="60">
        <v>365.08530592805897</v>
      </c>
      <c r="E21" s="60">
        <v>377.0622310849609</v>
      </c>
      <c r="F21" s="60">
        <v>471.64878028105801</v>
      </c>
      <c r="G21" s="60">
        <v>452.58024675812669</v>
      </c>
      <c r="H21" s="60">
        <v>461.98095046602822</v>
      </c>
      <c r="I21" s="60">
        <v>349.2520142959757</v>
      </c>
      <c r="J21" s="60">
        <v>360.94260196685133</v>
      </c>
      <c r="K21" s="60">
        <v>336.05667844538186</v>
      </c>
      <c r="L21" s="60">
        <v>440.77032371779183</v>
      </c>
      <c r="M21" s="60">
        <v>449.97488128982212</v>
      </c>
      <c r="N21" s="60">
        <v>432.17349738532573</v>
      </c>
      <c r="O21" s="60">
        <v>321.19556438426577</v>
      </c>
      <c r="P21" s="60">
        <v>421.03427091746738</v>
      </c>
    </row>
    <row r="22" spans="1:16" x14ac:dyDescent="0.15">
      <c r="A22">
        <f t="shared" si="0"/>
        <v>21</v>
      </c>
      <c r="B22" s="60">
        <v>499.97371110284121</v>
      </c>
      <c r="C22" s="60">
        <v>411.28452407373265</v>
      </c>
      <c r="D22" s="60">
        <v>383.8407162088389</v>
      </c>
      <c r="E22" s="60">
        <v>395.72902789276765</v>
      </c>
      <c r="F22" s="60">
        <v>486.68246146905</v>
      </c>
      <c r="G22" s="60">
        <v>467.03147718244122</v>
      </c>
      <c r="H22" s="60">
        <v>476.39249798492318</v>
      </c>
      <c r="I22" s="60">
        <v>367.35246354733209</v>
      </c>
      <c r="J22" s="60">
        <v>378.95754954317039</v>
      </c>
      <c r="K22" s="60">
        <v>353.40849192791967</v>
      </c>
      <c r="L22" s="60">
        <v>454.71658185731462</v>
      </c>
      <c r="M22" s="60">
        <v>463.8828377344505</v>
      </c>
      <c r="N22" s="60">
        <v>445.54255659753426</v>
      </c>
      <c r="O22" s="60">
        <v>337.94131949249498</v>
      </c>
      <c r="P22" s="60">
        <v>433.93611601777991</v>
      </c>
    </row>
    <row r="23" spans="1:16" x14ac:dyDescent="0.15">
      <c r="A23">
        <f t="shared" si="0"/>
        <v>22</v>
      </c>
      <c r="B23" s="60">
        <v>516.84519305381605</v>
      </c>
      <c r="C23" s="60">
        <v>432.25691562441625</v>
      </c>
      <c r="D23" s="60">
        <v>404.07783569374334</v>
      </c>
      <c r="E23" s="60">
        <v>415.83468453788259</v>
      </c>
      <c r="F23" s="60">
        <v>502.96474067770941</v>
      </c>
      <c r="G23" s="60">
        <v>482.70876949953993</v>
      </c>
      <c r="H23" s="60">
        <v>492.0012681971474</v>
      </c>
      <c r="I23" s="60">
        <v>386.88335289053862</v>
      </c>
      <c r="J23" s="60">
        <v>398.36155204139129</v>
      </c>
      <c r="K23" s="60">
        <v>372.13201582650515</v>
      </c>
      <c r="L23" s="60">
        <v>469.84628407942444</v>
      </c>
      <c r="M23" s="60">
        <v>478.94641343228398</v>
      </c>
      <c r="N23" s="60">
        <v>460.04632479632045</v>
      </c>
      <c r="O23" s="60">
        <v>356.01129583649561</v>
      </c>
      <c r="P23" s="60">
        <v>447.93320727553834</v>
      </c>
    </row>
    <row r="24" spans="1:16" x14ac:dyDescent="0.15">
      <c r="A24">
        <f t="shared" si="0"/>
        <v>23</v>
      </c>
      <c r="B24" s="60">
        <v>535.4381748931512</v>
      </c>
      <c r="C24" s="60">
        <v>455.33050196124219</v>
      </c>
      <c r="D24" s="60">
        <v>426.34850385692999</v>
      </c>
      <c r="E24" s="60">
        <v>437.95512239982423</v>
      </c>
      <c r="F24" s="60">
        <v>520.90860879568208</v>
      </c>
      <c r="G24" s="60">
        <v>499.9914949021682</v>
      </c>
      <c r="H24" s="60">
        <v>509.20312407525444</v>
      </c>
      <c r="I24" s="60">
        <v>408.37712023407084</v>
      </c>
      <c r="J24" s="60">
        <v>419.71034411982077</v>
      </c>
      <c r="K24" s="60">
        <v>392.73764164543923</v>
      </c>
      <c r="L24" s="60">
        <v>486.52551711554798</v>
      </c>
      <c r="M24" s="60">
        <v>495.54760914912561</v>
      </c>
      <c r="N24" s="60">
        <v>476.03570690299046</v>
      </c>
      <c r="O24" s="60">
        <v>375.89792718342426</v>
      </c>
      <c r="P24" s="60">
        <v>463.36416240923074</v>
      </c>
    </row>
    <row r="25" spans="1:16" x14ac:dyDescent="0.15">
      <c r="A25">
        <f t="shared" si="0"/>
        <v>24</v>
      </c>
      <c r="B25" s="60">
        <v>556.23315314683214</v>
      </c>
      <c r="C25" s="60">
        <v>481.14076177946174</v>
      </c>
      <c r="D25" s="60">
        <v>451.25457027197825</v>
      </c>
      <c r="E25" s="60">
        <v>462.69956087817792</v>
      </c>
      <c r="F25" s="60">
        <v>540.97780431633578</v>
      </c>
      <c r="G25" s="60">
        <v>519.31933327677564</v>
      </c>
      <c r="H25" s="60">
        <v>528.4426428519057</v>
      </c>
      <c r="I25" s="60">
        <v>432.4146448953374</v>
      </c>
      <c r="J25" s="60">
        <v>443.59190985074827</v>
      </c>
      <c r="K25" s="60">
        <v>415.78222970468744</v>
      </c>
      <c r="L25" s="60">
        <v>505.17862268836552</v>
      </c>
      <c r="M25" s="60">
        <v>514.11549286494312</v>
      </c>
      <c r="N25" s="60">
        <v>493.91750723811879</v>
      </c>
      <c r="O25" s="60">
        <v>398.13866917527889</v>
      </c>
      <c r="P25" s="60">
        <v>480.62159106577604</v>
      </c>
    </row>
    <row r="26" spans="1:16" x14ac:dyDescent="0.15">
      <c r="A26">
        <f t="shared" si="0"/>
        <v>25</v>
      </c>
      <c r="B26" s="60">
        <v>580.04410031473822</v>
      </c>
      <c r="C26" s="60">
        <v>510.80359925575777</v>
      </c>
      <c r="D26" s="60">
        <v>479.84408330759078</v>
      </c>
      <c r="E26" s="60">
        <v>491.13756144351726</v>
      </c>
      <c r="F26" s="60">
        <v>563.95778796779825</v>
      </c>
      <c r="G26" s="60">
        <v>541.43073302413472</v>
      </c>
      <c r="H26" s="60">
        <v>550.47270417112759</v>
      </c>
      <c r="I26" s="60">
        <v>460.00722516888402</v>
      </c>
      <c r="J26" s="60">
        <v>471.03829638552236</v>
      </c>
      <c r="K26" s="60">
        <v>442.23508856929362</v>
      </c>
      <c r="L26" s="60">
        <v>526.51818658897969</v>
      </c>
      <c r="M26" s="60">
        <v>535.37657392620747</v>
      </c>
      <c r="N26" s="60">
        <v>514.37475741084779</v>
      </c>
      <c r="O26" s="60">
        <v>423.6688457917449</v>
      </c>
      <c r="P26" s="60">
        <v>500.36460422014676</v>
      </c>
    </row>
    <row r="27" spans="1:16" x14ac:dyDescent="0.15">
      <c r="A27">
        <f t="shared" si="0"/>
        <v>26</v>
      </c>
      <c r="B27" s="60">
        <v>607.17949200044609</v>
      </c>
      <c r="C27" s="60">
        <v>544.68805413173743</v>
      </c>
      <c r="D27" s="60">
        <v>512.46999789621475</v>
      </c>
      <c r="E27" s="60">
        <v>523.62295870746084</v>
      </c>
      <c r="F27" s="60">
        <v>590.14629617833282</v>
      </c>
      <c r="G27" s="60">
        <v>566.61034161094415</v>
      </c>
      <c r="H27" s="60">
        <v>575.5787669586548</v>
      </c>
      <c r="I27" s="60">
        <v>491.49553478145577</v>
      </c>
      <c r="J27" s="60">
        <v>502.39102723220356</v>
      </c>
      <c r="K27" s="60">
        <v>472.42284794946653</v>
      </c>
      <c r="L27" s="60">
        <v>550.8189420651986</v>
      </c>
      <c r="M27" s="60">
        <v>559.60636934616059</v>
      </c>
      <c r="N27" s="60">
        <v>537.67085666448781</v>
      </c>
      <c r="O27" s="60">
        <v>452.80371682558723</v>
      </c>
      <c r="P27" s="60">
        <v>522.84742356865991</v>
      </c>
    </row>
    <row r="28" spans="1:16" x14ac:dyDescent="0.15">
      <c r="A28">
        <f t="shared" si="0"/>
        <v>27</v>
      </c>
      <c r="B28" s="60">
        <v>637.70644568725697</v>
      </c>
      <c r="C28" s="60">
        <v>582.81792982627928</v>
      </c>
      <c r="D28" s="60">
        <v>549.16278173210753</v>
      </c>
      <c r="E28" s="60">
        <v>560.17872867420283</v>
      </c>
      <c r="F28" s="60">
        <v>619.60819826535806</v>
      </c>
      <c r="G28" s="60">
        <v>594.92528233145492</v>
      </c>
      <c r="H28" s="60">
        <v>603.82310803784935</v>
      </c>
      <c r="I28" s="60">
        <v>526.90909406989692</v>
      </c>
      <c r="J28" s="60">
        <v>537.67239794969521</v>
      </c>
      <c r="K28" s="60">
        <v>506.37393584346512</v>
      </c>
      <c r="L28" s="60">
        <v>578.14573777661849</v>
      </c>
      <c r="M28" s="60">
        <v>586.86505852071264</v>
      </c>
      <c r="N28" s="60">
        <v>563.86806086292245</v>
      </c>
      <c r="O28" s="60">
        <v>485.57081697459961</v>
      </c>
      <c r="P28" s="60">
        <v>548.13019475082183</v>
      </c>
    </row>
    <row r="29" spans="1:16" x14ac:dyDescent="0.15">
      <c r="A29">
        <f t="shared" si="0"/>
        <v>28</v>
      </c>
      <c r="B29" s="60">
        <v>672.0215930535868</v>
      </c>
      <c r="C29" s="60">
        <v>625.64853419924032</v>
      </c>
      <c r="D29" s="60">
        <v>590.36286512395748</v>
      </c>
      <c r="E29" s="60">
        <v>601.24160641266747</v>
      </c>
      <c r="F29" s="60">
        <v>652.72637026324242</v>
      </c>
      <c r="G29" s="60">
        <v>626.74498850508314</v>
      </c>
      <c r="H29" s="60">
        <v>635.57290899955387</v>
      </c>
      <c r="I29" s="60">
        <v>566.67314730115322</v>
      </c>
      <c r="J29" s="60">
        <v>577.30409347802436</v>
      </c>
      <c r="K29" s="60">
        <v>544.49621938716678</v>
      </c>
      <c r="L29" s="60">
        <v>608.85520964103182</v>
      </c>
      <c r="M29" s="60">
        <v>617.50709240585559</v>
      </c>
      <c r="N29" s="60">
        <v>593.30832350483195</v>
      </c>
      <c r="O29" s="60">
        <v>522.36393407885373</v>
      </c>
      <c r="P29" s="60">
        <v>576.54300217363129</v>
      </c>
    </row>
    <row r="30" spans="1:16" x14ac:dyDescent="0.15">
      <c r="A30">
        <f t="shared" si="0"/>
        <v>29</v>
      </c>
      <c r="B30" s="60">
        <v>710.66379900975551</v>
      </c>
      <c r="C30" s="60">
        <v>673.82474840197108</v>
      </c>
      <c r="D30" s="60">
        <v>636.68867799479779</v>
      </c>
      <c r="E30" s="60">
        <v>647.4300606310934</v>
      </c>
      <c r="F30" s="60">
        <v>690.02103847296348</v>
      </c>
      <c r="G30" s="60">
        <v>662.56796429588087</v>
      </c>
      <c r="H30" s="60">
        <v>671.32703694478732</v>
      </c>
      <c r="I30" s="60">
        <v>611.3847225093582</v>
      </c>
      <c r="J30" s="60">
        <v>621.88318597718558</v>
      </c>
      <c r="K30" s="60">
        <v>587.36224447804159</v>
      </c>
      <c r="L30" s="60">
        <v>643.42857227020977</v>
      </c>
      <c r="M30" s="60">
        <v>652.01405499712178</v>
      </c>
      <c r="N30" s="60">
        <v>626.45313005523496</v>
      </c>
      <c r="O30" s="60">
        <v>563.73578310216226</v>
      </c>
      <c r="P30" s="60">
        <v>608.53132896504098</v>
      </c>
    </row>
    <row r="31" spans="1:16" x14ac:dyDescent="0.15">
      <c r="A31">
        <f t="shared" si="0"/>
        <v>30</v>
      </c>
      <c r="B31" s="60">
        <v>754.00422212234264</v>
      </c>
      <c r="C31" s="60">
        <v>727.77524941325407</v>
      </c>
      <c r="D31" s="60">
        <v>688.55151718390437</v>
      </c>
      <c r="E31" s="60">
        <v>699.15518928960432</v>
      </c>
      <c r="F31" s="60">
        <v>731.85052044983945</v>
      </c>
      <c r="G31" s="60">
        <v>702.7378186273977</v>
      </c>
      <c r="H31" s="60">
        <v>711.42909067779783</v>
      </c>
      <c r="I31" s="60">
        <v>661.44086086584343</v>
      </c>
      <c r="J31" s="60">
        <v>671.80653344427469</v>
      </c>
      <c r="K31" s="60">
        <v>635.35274974207107</v>
      </c>
      <c r="L31" s="60">
        <v>682.19750764264097</v>
      </c>
      <c r="M31" s="60">
        <v>690.71761846795471</v>
      </c>
      <c r="N31" s="60">
        <v>663.62050885302813</v>
      </c>
      <c r="O31" s="60">
        <v>610.05389632623496</v>
      </c>
      <c r="P31" s="60">
        <v>644.40215271089414</v>
      </c>
    </row>
    <row r="32" spans="1:16" x14ac:dyDescent="0.15">
      <c r="A32">
        <f t="shared" si="0"/>
        <v>31</v>
      </c>
      <c r="B32" s="60">
        <v>802.44502099099714</v>
      </c>
      <c r="C32" s="60">
        <v>787.9484610764481</v>
      </c>
      <c r="D32" s="60">
        <v>746.68384876669381</v>
      </c>
      <c r="E32" s="60">
        <v>756.84715780052125</v>
      </c>
      <c r="F32" s="60">
        <v>778.60298398833197</v>
      </c>
      <c r="G32" s="60">
        <v>747.87774713271949</v>
      </c>
      <c r="H32" s="60">
        <v>756.25136986287725</v>
      </c>
      <c r="I32" s="60">
        <v>717.54900206805155</v>
      </c>
      <c r="J32" s="60">
        <v>727.48950175792993</v>
      </c>
      <c r="K32" s="60">
        <v>689.14651686188733</v>
      </c>
      <c r="L32" s="60">
        <v>725.76376460901815</v>
      </c>
      <c r="M32" s="60">
        <v>733.97722322447805</v>
      </c>
      <c r="N32" s="60">
        <v>705.38766606492629</v>
      </c>
      <c r="O32" s="60">
        <v>661.97382024731269</v>
      </c>
      <c r="P32" s="60">
        <v>684.71279002794381</v>
      </c>
    </row>
    <row r="33" spans="1:16" x14ac:dyDescent="0.15">
      <c r="A33">
        <f t="shared" si="0"/>
        <v>32</v>
      </c>
      <c r="B33" s="60">
        <v>856.1789159580519</v>
      </c>
      <c r="C33" s="60">
        <v>854.50078141643291</v>
      </c>
      <c r="D33" s="60">
        <v>811.02483645694531</v>
      </c>
      <c r="E33" s="60">
        <v>820.6562986189989</v>
      </c>
      <c r="F33" s="60">
        <v>830.4647633565952</v>
      </c>
      <c r="G33" s="60">
        <v>797.98697900791342</v>
      </c>
      <c r="H33" s="60">
        <v>805.97274736038128</v>
      </c>
      <c r="I33" s="60">
        <v>779.65050143317762</v>
      </c>
      <c r="J33" s="60">
        <v>789.07748884117996</v>
      </c>
      <c r="K33" s="60">
        <v>748.68739980595876</v>
      </c>
      <c r="L33" s="60">
        <v>774.12666581021438</v>
      </c>
      <c r="M33" s="60">
        <v>781.96569015504485</v>
      </c>
      <c r="N33" s="60">
        <v>751.75402115134898</v>
      </c>
      <c r="O33" s="60">
        <v>719.4414272542856</v>
      </c>
      <c r="P33" s="60">
        <v>729.46273733732789</v>
      </c>
    </row>
    <row r="34" spans="1:16" x14ac:dyDescent="0.15">
      <c r="A34">
        <f t="shared" si="0"/>
        <v>33</v>
      </c>
      <c r="B34" s="60">
        <v>915.87244966248397</v>
      </c>
      <c r="C34" s="60">
        <v>928.19699520205188</v>
      </c>
      <c r="D34" s="60">
        <v>882.29313513417162</v>
      </c>
      <c r="E34" s="60">
        <v>891.31639132881446</v>
      </c>
      <c r="F34" s="60">
        <v>888.07944120696459</v>
      </c>
      <c r="G34" s="60">
        <v>853.67157523142498</v>
      </c>
      <c r="H34" s="60">
        <v>861.21057471692734</v>
      </c>
      <c r="I34" s="60">
        <v>848.43940502829082</v>
      </c>
      <c r="J34" s="60">
        <v>857.27913815400723</v>
      </c>
      <c r="K34" s="60">
        <v>814.64126520331695</v>
      </c>
      <c r="L34" s="60">
        <v>827.8714066288511</v>
      </c>
      <c r="M34" s="60">
        <v>835.27911240557023</v>
      </c>
      <c r="N34" s="60">
        <v>803.28089204121466</v>
      </c>
      <c r="O34" s="60">
        <v>783.09974115025773</v>
      </c>
      <c r="P34" s="60">
        <v>779.19396322819784</v>
      </c>
    </row>
    <row r="35" spans="1:16" x14ac:dyDescent="0.15">
      <c r="A35">
        <f t="shared" si="0"/>
        <v>34</v>
      </c>
      <c r="B35" s="60">
        <v>982.49096290209729</v>
      </c>
      <c r="C35" s="60">
        <v>1010.1918046751841</v>
      </c>
      <c r="D35" s="60">
        <v>961.60370455167299</v>
      </c>
      <c r="E35" s="60">
        <v>969.9350133871767</v>
      </c>
      <c r="F35" s="60">
        <v>952.37902017021065</v>
      </c>
      <c r="G35" s="60">
        <v>915.83148052767592</v>
      </c>
      <c r="H35" s="60">
        <v>922.85871460403212</v>
      </c>
      <c r="I35" s="60">
        <v>924.99224176349571</v>
      </c>
      <c r="J35" s="60">
        <v>933.16383801523966</v>
      </c>
      <c r="K35" s="60">
        <v>888.04065909723386</v>
      </c>
      <c r="L35" s="60">
        <v>887.86682283891491</v>
      </c>
      <c r="M35" s="60">
        <v>894.78045159970236</v>
      </c>
      <c r="N35" s="60">
        <v>860.80152739619257</v>
      </c>
      <c r="O35" s="60">
        <v>853.94566826637003</v>
      </c>
      <c r="P35" s="60">
        <v>834.71088573277109</v>
      </c>
    </row>
    <row r="36" spans="1:16" x14ac:dyDescent="0.15">
      <c r="A36">
        <f t="shared" si="0"/>
        <v>35</v>
      </c>
      <c r="B36" s="60">
        <v>1056.6354431969694</v>
      </c>
      <c r="C36" s="60">
        <v>1101.1354754595768</v>
      </c>
      <c r="D36" s="60">
        <v>1049.5941789158414</v>
      </c>
      <c r="E36" s="60">
        <v>1057.1363983106223</v>
      </c>
      <c r="F36" s="60">
        <v>1023.9440090371621</v>
      </c>
      <c r="G36" s="60">
        <v>985.03406854204457</v>
      </c>
      <c r="H36" s="60">
        <v>991.47421985469543</v>
      </c>
      <c r="I36" s="60">
        <v>1009.9250298485535</v>
      </c>
      <c r="J36" s="60">
        <v>1017.3346967263241</v>
      </c>
      <c r="K36" s="60">
        <v>969.47685774196475</v>
      </c>
      <c r="L36" s="60">
        <v>954.66090891621957</v>
      </c>
      <c r="M36" s="60">
        <v>961.00773962573294</v>
      </c>
      <c r="N36" s="60">
        <v>924.84172935566551</v>
      </c>
      <c r="O36" s="60">
        <v>932.55041182194134</v>
      </c>
      <c r="P36" s="60">
        <v>896.52131394902312</v>
      </c>
    </row>
    <row r="37" spans="1:16" x14ac:dyDescent="0.15">
      <c r="A37">
        <f t="shared" si="0"/>
        <v>36</v>
      </c>
      <c r="B37" s="60">
        <v>1139.4256916499794</v>
      </c>
      <c r="C37" s="60">
        <v>1202.3407378190125</v>
      </c>
      <c r="D37" s="60">
        <v>1147.5348053499617</v>
      </c>
      <c r="E37" s="60">
        <v>1154.1800489272086</v>
      </c>
      <c r="F37" s="60">
        <v>1103.8557419125218</v>
      </c>
      <c r="G37" s="60">
        <v>1062.3253695829885</v>
      </c>
      <c r="H37" s="60">
        <v>1068.0943977606491</v>
      </c>
      <c r="I37" s="60">
        <v>1104.464495609288</v>
      </c>
      <c r="J37" s="60">
        <v>1111.0080615347194</v>
      </c>
      <c r="K37" s="60">
        <v>1060.1267608771439</v>
      </c>
      <c r="L37" s="60">
        <v>1029.2637104727821</v>
      </c>
      <c r="M37" s="60">
        <v>1034.9625996484081</v>
      </c>
      <c r="N37" s="60">
        <v>996.37036241009935</v>
      </c>
      <c r="O37" s="60">
        <v>1020.0504788885894</v>
      </c>
      <c r="P37" s="60">
        <v>965.56069391660913</v>
      </c>
    </row>
    <row r="38" spans="1:16" x14ac:dyDescent="0.15">
      <c r="A38">
        <f t="shared" si="0"/>
        <v>37</v>
      </c>
      <c r="B38" s="60">
        <v>1231.9042245573892</v>
      </c>
      <c r="C38" s="60">
        <v>1314.9832817528068</v>
      </c>
      <c r="D38" s="60">
        <v>1256.5703207687093</v>
      </c>
      <c r="E38" s="60">
        <v>1262.1945283392934</v>
      </c>
      <c r="F38" s="60">
        <v>1193.1212192419262</v>
      </c>
      <c r="G38" s="60">
        <v>1148.6844216852985</v>
      </c>
      <c r="H38" s="60">
        <v>1153.685574798104</v>
      </c>
      <c r="I38" s="60">
        <v>1209.7165712637689</v>
      </c>
      <c r="J38" s="60">
        <v>1215.2742489852546</v>
      </c>
      <c r="K38" s="60">
        <v>1161.0518377979843</v>
      </c>
      <c r="L38" s="60">
        <v>1112.6208351580528</v>
      </c>
      <c r="M38" s="60">
        <v>1117.5783690695234</v>
      </c>
      <c r="N38" s="60">
        <v>1076.294755456606</v>
      </c>
      <c r="O38" s="60">
        <v>1117.4712833926644</v>
      </c>
      <c r="P38" s="60">
        <v>1042.7054470358089</v>
      </c>
    </row>
    <row r="39" spans="1:16" x14ac:dyDescent="0.15">
      <c r="A39">
        <f t="shared" si="0"/>
        <v>38</v>
      </c>
      <c r="B39" s="60">
        <v>1334.2060661321948</v>
      </c>
      <c r="C39" s="60">
        <v>1439.0617630760737</v>
      </c>
      <c r="D39" s="60">
        <v>1376.7227624675647</v>
      </c>
      <c r="E39" s="60">
        <v>1381.1800691544408</v>
      </c>
      <c r="F39" s="60">
        <v>1291.8716785658812</v>
      </c>
      <c r="G39" s="60">
        <v>1244.2546450618463</v>
      </c>
      <c r="H39" s="60">
        <v>1248.3745756823287</v>
      </c>
      <c r="I39" s="60">
        <v>1325.703730237821</v>
      </c>
      <c r="J39" s="60">
        <v>1330.1346739567689</v>
      </c>
      <c r="K39" s="60">
        <v>1272.2749221557533</v>
      </c>
      <c r="L39" s="60">
        <v>1204.871484352976</v>
      </c>
      <c r="M39" s="60">
        <v>1208.978237778033</v>
      </c>
      <c r="N39" s="60">
        <v>1164.749215503799</v>
      </c>
      <c r="O39" s="60">
        <v>1224.8358080924909</v>
      </c>
      <c r="P39" s="60">
        <v>1128.0856693081582</v>
      </c>
    </row>
    <row r="40" spans="1:16" x14ac:dyDescent="0.15">
      <c r="A40">
        <f t="shared" si="0"/>
        <v>39</v>
      </c>
      <c r="B40" s="60">
        <v>1446.91668175479</v>
      </c>
      <c r="C40" s="60">
        <v>1575.1558319154569</v>
      </c>
      <c r="D40" s="60">
        <v>1508.5682610178053</v>
      </c>
      <c r="E40" s="60">
        <v>1511.6940879637234</v>
      </c>
      <c r="F40" s="60">
        <v>1400.6732225211736</v>
      </c>
      <c r="G40" s="60">
        <v>1349.5945211807382</v>
      </c>
      <c r="H40" s="60">
        <v>1352.7053097680009</v>
      </c>
      <c r="I40" s="60">
        <v>1452.9832340562623</v>
      </c>
      <c r="J40" s="60">
        <v>1456.1286484401367</v>
      </c>
      <c r="K40" s="60">
        <v>1394.3316970744561</v>
      </c>
      <c r="L40" s="60">
        <v>1306.5555540955661</v>
      </c>
      <c r="M40" s="60">
        <v>1309.688044571247</v>
      </c>
      <c r="N40" s="60">
        <v>1262.2523461694266</v>
      </c>
      <c r="O40" s="60">
        <v>1342.6622429218123</v>
      </c>
      <c r="P40" s="60">
        <v>1222.2027982499433</v>
      </c>
    </row>
    <row r="41" spans="1:16" x14ac:dyDescent="0.15">
      <c r="A41">
        <f t="shared" si="0"/>
        <v>40</v>
      </c>
      <c r="B41" s="60">
        <v>1571.2992461286578</v>
      </c>
      <c r="C41" s="60">
        <v>1724.7038261268606</v>
      </c>
      <c r="D41" s="60">
        <v>1653.5022363591456</v>
      </c>
      <c r="E41" s="60">
        <v>1655.1174463821621</v>
      </c>
      <c r="F41" s="60">
        <v>1520.7461942187695</v>
      </c>
      <c r="G41" s="60">
        <v>1465.8875046717542</v>
      </c>
      <c r="H41" s="60">
        <v>1467.8489285409803</v>
      </c>
      <c r="I41" s="60">
        <v>1592.9034922636877</v>
      </c>
      <c r="J41" s="60">
        <v>1594.5903813338559</v>
      </c>
      <c r="K41" s="60">
        <v>1528.5164960705113</v>
      </c>
      <c r="L41" s="60">
        <v>1418.8162491995506</v>
      </c>
      <c r="M41" s="60">
        <v>1420.8391320655019</v>
      </c>
      <c r="N41" s="60">
        <v>1369.9011404056046</v>
      </c>
      <c r="O41" s="60">
        <v>1472.2010157826103</v>
      </c>
      <c r="P41" s="60">
        <v>1326.1164577658458</v>
      </c>
    </row>
    <row r="42" spans="1:16" x14ac:dyDescent="0.15">
      <c r="A42">
        <f t="shared" si="0"/>
        <v>41</v>
      </c>
      <c r="B42" s="60">
        <v>1709.6667443688216</v>
      </c>
      <c r="C42" s="60">
        <v>1890.3890382273046</v>
      </c>
      <c r="D42" s="60">
        <v>1815.0429831155191</v>
      </c>
      <c r="E42" s="60">
        <v>1814.0264014229417</v>
      </c>
      <c r="F42" s="60">
        <v>1654.3252056232841</v>
      </c>
      <c r="G42" s="60">
        <v>1596.0775363555802</v>
      </c>
      <c r="H42" s="60">
        <v>1595.9503639409843</v>
      </c>
      <c r="I42" s="60">
        <v>1748.8649213702115</v>
      </c>
      <c r="J42" s="60">
        <v>1748.0092326734907</v>
      </c>
      <c r="K42" s="60">
        <v>1678.0947359598988</v>
      </c>
      <c r="L42" s="60">
        <v>1544.4979951066653</v>
      </c>
      <c r="M42" s="60">
        <v>1544.5035703091899</v>
      </c>
      <c r="N42" s="60">
        <v>1490.4260855021305</v>
      </c>
      <c r="O42" s="60">
        <v>1616.6079086320979</v>
      </c>
      <c r="P42" s="60">
        <v>1442.464394445404</v>
      </c>
    </row>
    <row r="43" spans="1:16" x14ac:dyDescent="0.15">
      <c r="A43">
        <f t="shared" si="0"/>
        <v>42</v>
      </c>
      <c r="B43" s="60">
        <v>1862.931591949058</v>
      </c>
      <c r="C43" s="60">
        <v>2073.1281112043334</v>
      </c>
      <c r="D43" s="60">
        <v>1993.3767056224369</v>
      </c>
      <c r="E43" s="60">
        <v>1989.3030504887317</v>
      </c>
      <c r="F43" s="60">
        <v>1802.2929622299016</v>
      </c>
      <c r="G43" s="60">
        <v>1740.4221061414487</v>
      </c>
      <c r="H43" s="60">
        <v>1737.858125700056</v>
      </c>
      <c r="I43" s="60">
        <v>1921.0485240189637</v>
      </c>
      <c r="J43" s="60">
        <v>1917.2391316278868</v>
      </c>
      <c r="K43" s="60">
        <v>1843.2413014989163</v>
      </c>
      <c r="L43" s="60">
        <v>1683.8503310482849</v>
      </c>
      <c r="M43" s="60">
        <v>1681.5020765462548</v>
      </c>
      <c r="N43" s="60">
        <v>1624.0674997796737</v>
      </c>
      <c r="O43" s="60">
        <v>1776.0527721266128</v>
      </c>
      <c r="P43" s="60">
        <v>1571.4795771398353</v>
      </c>
    </row>
    <row r="44" spans="1:16" x14ac:dyDescent="0.15">
      <c r="A44">
        <f t="shared" si="0"/>
        <v>43</v>
      </c>
      <c r="B44" s="60">
        <v>2031.7222287056022</v>
      </c>
      <c r="C44" s="60">
        <v>2273.5612539543104</v>
      </c>
      <c r="D44" s="60">
        <v>2189.0642841019585</v>
      </c>
      <c r="E44" s="60">
        <v>2181.5623165073571</v>
      </c>
      <c r="F44" s="60">
        <v>1965.2569814026854</v>
      </c>
      <c r="G44" s="60">
        <v>1899.4639702335476</v>
      </c>
      <c r="H44" s="60">
        <v>1894.1557253040166</v>
      </c>
      <c r="I44" s="60">
        <v>2109.9965927472663</v>
      </c>
      <c r="J44" s="60">
        <v>2102.8744544788597</v>
      </c>
      <c r="K44" s="60">
        <v>2024.477084803028</v>
      </c>
      <c r="L44" s="60">
        <v>1837.3979514905673</v>
      </c>
      <c r="M44" s="60">
        <v>1832.3986581171039</v>
      </c>
      <c r="N44" s="60">
        <v>1771.329353335864</v>
      </c>
      <c r="O44" s="60">
        <v>1951.0391086811376</v>
      </c>
      <c r="P44" s="60">
        <v>1713.6490973832178</v>
      </c>
    </row>
    <row r="45" spans="1:16" x14ac:dyDescent="0.15">
      <c r="A45">
        <f t="shared" si="0"/>
        <v>44</v>
      </c>
      <c r="B45" s="60">
        <v>2217.404519563343</v>
      </c>
      <c r="C45" s="60">
        <v>2493.1329035903777</v>
      </c>
      <c r="D45" s="60">
        <v>2403.5342469688676</v>
      </c>
      <c r="E45" s="60">
        <v>2392.1930802539914</v>
      </c>
      <c r="F45" s="60">
        <v>2144.5381783044918</v>
      </c>
      <c r="G45" s="60">
        <v>2074.5062751343967</v>
      </c>
      <c r="H45" s="60">
        <v>2066.1124509970982</v>
      </c>
      <c r="I45" s="60">
        <v>2317.0911421958272</v>
      </c>
      <c r="J45" s="60">
        <v>2306.2588485302686</v>
      </c>
      <c r="K45" s="60">
        <v>2223.1305827282822</v>
      </c>
      <c r="L45" s="60">
        <v>2006.4009161039389</v>
      </c>
      <c r="M45" s="60">
        <v>1998.4206241411068</v>
      </c>
      <c r="N45" s="60">
        <v>1933.4222373527887</v>
      </c>
      <c r="O45" s="60">
        <v>2142.8519356389188</v>
      </c>
      <c r="P45" s="60">
        <v>1870.1433369830463</v>
      </c>
    </row>
    <row r="46" spans="1:16" x14ac:dyDescent="0.15">
      <c r="A46">
        <f t="shared" si="0"/>
        <v>45</v>
      </c>
      <c r="B46" s="60">
        <v>2421.2889618173258</v>
      </c>
      <c r="C46" s="60">
        <v>2733.2329892799271</v>
      </c>
      <c r="D46" s="60">
        <v>2638.1574392890957</v>
      </c>
      <c r="E46" s="60">
        <v>2622.531346083073</v>
      </c>
      <c r="F46" s="60">
        <v>2341.4037864292568</v>
      </c>
      <c r="G46" s="60">
        <v>2266.7966741291643</v>
      </c>
      <c r="H46" s="60">
        <v>2254.9458595980641</v>
      </c>
      <c r="I46" s="60">
        <v>2543.6578701241046</v>
      </c>
      <c r="J46" s="60">
        <v>2528.6844435324711</v>
      </c>
      <c r="K46" s="60">
        <v>2440.4758593753086</v>
      </c>
      <c r="L46" s="60">
        <v>2192.065508316894</v>
      </c>
      <c r="M46" s="60">
        <v>2180.7451472331841</v>
      </c>
      <c r="N46" s="60">
        <v>2111.5049500138448</v>
      </c>
      <c r="O46" s="60">
        <v>2352.7231998057482</v>
      </c>
      <c r="P46" s="60">
        <v>2042.0825041295641</v>
      </c>
    </row>
    <row r="47" spans="1:16" x14ac:dyDescent="0.15">
      <c r="A47">
        <f t="shared" si="0"/>
        <v>46</v>
      </c>
      <c r="B47" s="60">
        <v>2645.394286135418</v>
      </c>
      <c r="C47" s="60">
        <v>2996.0618481250108</v>
      </c>
      <c r="D47" s="60">
        <v>2895.0987858497133</v>
      </c>
      <c r="E47" s="60">
        <v>2874.6921453896507</v>
      </c>
      <c r="F47" s="60">
        <v>2557.805881724943</v>
      </c>
      <c r="G47" s="60">
        <v>2478.2535282175536</v>
      </c>
      <c r="H47" s="60">
        <v>2462.5314939006498</v>
      </c>
      <c r="I47" s="60">
        <v>2791.790787379668</v>
      </c>
      <c r="J47" s="60">
        <v>2772.1968611284237</v>
      </c>
      <c r="K47" s="60">
        <v>2678.5252749795</v>
      </c>
      <c r="L47" s="60">
        <v>2396.2464637556795</v>
      </c>
      <c r="M47" s="60">
        <v>2381.1855545357321</v>
      </c>
      <c r="N47" s="60">
        <v>2307.359198441422</v>
      </c>
      <c r="O47" s="60">
        <v>2582.5989043318787</v>
      </c>
      <c r="P47" s="60">
        <v>2231.1890161571355</v>
      </c>
    </row>
    <row r="48" spans="1:16" x14ac:dyDescent="0.15">
      <c r="A48">
        <f t="shared" si="0"/>
        <v>47</v>
      </c>
      <c r="B48" s="60">
        <v>2892.997781092618</v>
      </c>
      <c r="C48" s="60">
        <v>3285.2835192066195</v>
      </c>
      <c r="D48" s="60">
        <v>3177.9507464703879</v>
      </c>
      <c r="E48" s="60">
        <v>3152.1971919839025</v>
      </c>
      <c r="F48" s="60">
        <v>2796.9133839578208</v>
      </c>
      <c r="G48" s="60">
        <v>2711.9817101719987</v>
      </c>
      <c r="H48" s="60">
        <v>2691.9138675179524</v>
      </c>
      <c r="I48" s="60">
        <v>3064.9642832080326</v>
      </c>
      <c r="J48" s="60">
        <v>3040.2020242852586</v>
      </c>
      <c r="K48" s="60">
        <v>2940.6175968312127</v>
      </c>
      <c r="L48" s="60">
        <v>2621.9455546659092</v>
      </c>
      <c r="M48" s="60">
        <v>2602.6852336412812</v>
      </c>
      <c r="N48" s="60">
        <v>2523.8684362636177</v>
      </c>
      <c r="O48" s="60">
        <v>2835.7075061543837</v>
      </c>
      <c r="P48" s="60">
        <v>2440.2500153137776</v>
      </c>
    </row>
    <row r="49" spans="1:16" x14ac:dyDescent="0.15">
      <c r="A49">
        <f t="shared" si="0"/>
        <v>48</v>
      </c>
      <c r="B49" s="60">
        <v>3165.5641834111134</v>
      </c>
      <c r="C49" s="60">
        <v>3602.32740400075</v>
      </c>
      <c r="D49" s="60">
        <v>3488.1461300149017</v>
      </c>
      <c r="E49" s="60">
        <v>3456.424688642916</v>
      </c>
      <c r="F49" s="60">
        <v>3060.1453470728188</v>
      </c>
      <c r="G49" s="60">
        <v>2969.3943806251837</v>
      </c>
      <c r="H49" s="60">
        <v>2944.4593324419257</v>
      </c>
      <c r="I49" s="60">
        <v>3364.5672861870453</v>
      </c>
      <c r="J49" s="60">
        <v>3334.0361966213409</v>
      </c>
      <c r="K49" s="60">
        <v>3228.0911663332463</v>
      </c>
      <c r="L49" s="60">
        <v>2870.5313579179983</v>
      </c>
      <c r="M49" s="60">
        <v>2846.5674999598818</v>
      </c>
      <c r="N49" s="60">
        <v>2762.3498561170491</v>
      </c>
      <c r="O49" s="60">
        <v>3113.3460046346081</v>
      </c>
      <c r="P49" s="60">
        <v>2670.5409358600782</v>
      </c>
    </row>
    <row r="50" spans="1:16" x14ac:dyDescent="0.15">
      <c r="A50">
        <f t="shared" si="0"/>
        <v>49</v>
      </c>
      <c r="B50" s="60">
        <v>3464.5219869902721</v>
      </c>
      <c r="C50" s="60">
        <v>3948.5630828751086</v>
      </c>
      <c r="D50" s="60">
        <v>3827.0630108379578</v>
      </c>
      <c r="E50" s="60">
        <v>3788.6961881080761</v>
      </c>
      <c r="F50" s="60">
        <v>3348.8864454517843</v>
      </c>
      <c r="G50" s="60">
        <v>3251.8742068378442</v>
      </c>
      <c r="H50" s="60">
        <v>3221.5019344263337</v>
      </c>
      <c r="I50" s="60">
        <v>3691.9366063706689</v>
      </c>
      <c r="J50" s="60">
        <v>3654.9815200630733</v>
      </c>
      <c r="K50" s="60">
        <v>3542.2349400022372</v>
      </c>
      <c r="L50" s="60">
        <v>3143.3435174779725</v>
      </c>
      <c r="M50" s="60">
        <v>3114.1250040547284</v>
      </c>
      <c r="N50" s="60">
        <v>3024.0934541793226</v>
      </c>
      <c r="O50" s="60">
        <v>3416.7641615646794</v>
      </c>
      <c r="P50" s="60">
        <v>2923.3111707220073</v>
      </c>
    </row>
    <row r="51" spans="1:16" x14ac:dyDescent="0.15">
      <c r="A51">
        <f t="shared" si="0"/>
        <v>50</v>
      </c>
      <c r="B51" s="60">
        <v>3793.2663955819048</v>
      </c>
      <c r="C51" s="60">
        <v>4327.6885182818169</v>
      </c>
      <c r="D51" s="60">
        <v>4198.3407547630713</v>
      </c>
      <c r="E51" s="60">
        <v>4152.5698173508872</v>
      </c>
      <c r="F51" s="60">
        <v>3666.4223257997091</v>
      </c>
      <c r="G51" s="60">
        <v>3562.6508721684941</v>
      </c>
      <c r="H51" s="60">
        <v>3526.2014509297901</v>
      </c>
      <c r="I51" s="60">
        <v>4050.5948239206377</v>
      </c>
      <c r="J51" s="60">
        <v>4006.4821116192538</v>
      </c>
      <c r="K51" s="60">
        <v>3886.4371505326958</v>
      </c>
      <c r="L51" s="60">
        <v>3443.5068029752706</v>
      </c>
      <c r="M51" s="60">
        <v>3408.4149522890161</v>
      </c>
      <c r="N51" s="60">
        <v>3312.1033313043827</v>
      </c>
      <c r="O51" s="60">
        <v>3749.2407129046146</v>
      </c>
      <c r="P51" s="60">
        <v>3201.4666502389741</v>
      </c>
    </row>
    <row r="52" spans="1:16" x14ac:dyDescent="0.15">
      <c r="A52">
        <f t="shared" si="0"/>
        <v>51</v>
      </c>
      <c r="B52" s="60">
        <v>4155.4479274682153</v>
      </c>
      <c r="C52" s="60">
        <v>4743.6149627818113</v>
      </c>
      <c r="D52" s="60">
        <v>4607.9756823085891</v>
      </c>
      <c r="E52" s="60">
        <v>4551.8124896081181</v>
      </c>
      <c r="F52" s="60">
        <v>4016.2881895156993</v>
      </c>
      <c r="G52" s="60">
        <v>3907.1342113159699</v>
      </c>
      <c r="H52" s="60">
        <v>3861.9598655670907</v>
      </c>
      <c r="I52" s="60">
        <v>4446.3557913824643</v>
      </c>
      <c r="J52" s="60">
        <v>4392.186967446266</v>
      </c>
      <c r="K52" s="60">
        <v>4266.3008535784147</v>
      </c>
      <c r="L52" s="60">
        <v>3776.2613494095253</v>
      </c>
      <c r="M52" s="60">
        <v>3732.7308351158063</v>
      </c>
      <c r="N52" s="60">
        <v>3631.4241336388818</v>
      </c>
      <c r="O52" s="60">
        <v>4116.2062198289395</v>
      </c>
      <c r="P52" s="60">
        <v>3509.8922665728264</v>
      </c>
    </row>
    <row r="53" spans="1:16" x14ac:dyDescent="0.15">
      <c r="A53">
        <f t="shared" si="0"/>
        <v>52</v>
      </c>
      <c r="B53" s="60">
        <v>4555.8649893024131</v>
      </c>
      <c r="C53" s="60">
        <v>5201.5419291868202</v>
      </c>
      <c r="D53" s="60">
        <v>5059.3712147000488</v>
      </c>
      <c r="E53" s="60">
        <v>4991.4321507691948</v>
      </c>
      <c r="F53" s="60">
        <v>4403.1310666998579</v>
      </c>
      <c r="G53" s="60">
        <v>4288.3549700875765</v>
      </c>
      <c r="H53" s="60">
        <v>4233.2501264579951</v>
      </c>
      <c r="I53" s="60">
        <v>4882.5144032309327</v>
      </c>
      <c r="J53" s="60">
        <v>4816.9475125724566</v>
      </c>
      <c r="K53" s="60">
        <v>4684.9956286854122</v>
      </c>
      <c r="L53" s="60">
        <v>4144.5406785865298</v>
      </c>
      <c r="M53" s="60">
        <v>4091.4033372297354</v>
      </c>
      <c r="N53" s="60">
        <v>3984.8773177566004</v>
      </c>
      <c r="O53" s="60">
        <v>4520.728186141906</v>
      </c>
      <c r="P53" s="60">
        <v>3851.3184384840956</v>
      </c>
    </row>
    <row r="54" spans="1:16" x14ac:dyDescent="0.15">
      <c r="A54">
        <f t="shared" si="0"/>
        <v>53</v>
      </c>
      <c r="B54" s="60">
        <v>4999.4944409293912</v>
      </c>
      <c r="C54" s="60">
        <v>5706.7030011944616</v>
      </c>
      <c r="D54" s="60">
        <v>5557.5823207301237</v>
      </c>
      <c r="E54" s="60">
        <v>5476.4800469495749</v>
      </c>
      <c r="F54" s="60">
        <v>4831.7773869926214</v>
      </c>
      <c r="G54" s="60">
        <v>4710.979549740784</v>
      </c>
      <c r="H54" s="60">
        <v>4644.7244422484318</v>
      </c>
      <c r="I54" s="60">
        <v>5363.9764175716236</v>
      </c>
      <c r="J54" s="60">
        <v>5285.6652971391477</v>
      </c>
      <c r="K54" s="60">
        <v>5147.2548285575731</v>
      </c>
      <c r="L54" s="60">
        <v>4552.8690913909941</v>
      </c>
      <c r="M54" s="60">
        <v>4488.9422436627037</v>
      </c>
      <c r="N54" s="60">
        <v>4376.8230035892393</v>
      </c>
      <c r="O54" s="60">
        <v>4967.3983879761281</v>
      </c>
      <c r="P54" s="60">
        <v>4229.970861291079</v>
      </c>
    </row>
    <row r="55" spans="1:16" x14ac:dyDescent="0.15">
      <c r="A55">
        <f t="shared" si="0"/>
        <v>54</v>
      </c>
      <c r="B55" s="60">
        <v>5492.0762644309152</v>
      </c>
      <c r="C55" s="60">
        <v>6265.1102168326643</v>
      </c>
      <c r="D55" s="60">
        <v>6108.5983628019367</v>
      </c>
      <c r="E55" s="60">
        <v>6012.7650211162381</v>
      </c>
      <c r="F55" s="60">
        <v>5307.7980795897129</v>
      </c>
      <c r="G55" s="60">
        <v>5180.5479257974775</v>
      </c>
      <c r="H55" s="60">
        <v>5101.7576002899386</v>
      </c>
      <c r="I55" s="60">
        <v>5896.5597718935551</v>
      </c>
      <c r="J55" s="60">
        <v>5803.9819046076118</v>
      </c>
      <c r="K55" s="60">
        <v>5658.6966642870166</v>
      </c>
      <c r="L55" s="60">
        <v>5006.6213520915308</v>
      </c>
      <c r="M55" s="60">
        <v>4930.5614957922462</v>
      </c>
      <c r="N55" s="60">
        <v>4812.4446741723332</v>
      </c>
      <c r="O55" s="60">
        <v>5461.6712199438271</v>
      </c>
      <c r="P55" s="60">
        <v>4650.8761455725944</v>
      </c>
    </row>
    <row r="56" spans="1:16" x14ac:dyDescent="0.15">
      <c r="A56">
        <f t="shared" si="0"/>
        <v>55</v>
      </c>
      <c r="B56" s="60">
        <v>6042.074788777114</v>
      </c>
      <c r="C56" s="60">
        <v>6885.7943266203074</v>
      </c>
      <c r="D56" s="60">
        <v>6721.3887056446993</v>
      </c>
      <c r="E56" s="60">
        <v>6609.0119610751708</v>
      </c>
      <c r="F56" s="60">
        <v>5839.4082166471544</v>
      </c>
      <c r="G56" s="60">
        <v>5705.2091814708838</v>
      </c>
      <c r="H56" s="60">
        <v>5612.2761412646296</v>
      </c>
      <c r="I56" s="60">
        <v>6488.9759653176025</v>
      </c>
      <c r="J56" s="60">
        <v>6380.370519650055</v>
      </c>
      <c r="K56" s="60">
        <v>6227.7334268153127</v>
      </c>
      <c r="L56" s="60">
        <v>5513.7039651226196</v>
      </c>
      <c r="M56" s="60">
        <v>5423.9508094916391</v>
      </c>
      <c r="N56" s="60">
        <v>5299.3679464049956</v>
      </c>
      <c r="O56" s="60">
        <v>6011.7127933687643</v>
      </c>
      <c r="P56" s="60">
        <v>5121.4298524938686</v>
      </c>
    </row>
    <row r="57" spans="1:16" x14ac:dyDescent="0.15">
      <c r="A57">
        <f t="shared" si="0"/>
        <v>56</v>
      </c>
      <c r="B57" s="60">
        <v>6657.2051812301488</v>
      </c>
      <c r="C57" s="60">
        <v>7576.7333606265875</v>
      </c>
      <c r="D57" s="60">
        <v>7412.6150746025351</v>
      </c>
      <c r="E57" s="60">
        <v>7272.9526288999195</v>
      </c>
      <c r="F57" s="60">
        <v>6434.1118753045776</v>
      </c>
      <c r="G57" s="60">
        <v>6292.4334478865976</v>
      </c>
      <c r="H57" s="60">
        <v>6183.5377188921429</v>
      </c>
      <c r="I57" s="60">
        <v>7148.9752317385955</v>
      </c>
      <c r="J57" s="60">
        <v>7022.3585137735781</v>
      </c>
      <c r="K57" s="60">
        <v>6861.8704833788897</v>
      </c>
      <c r="L57" s="60">
        <v>6081.3787461823949</v>
      </c>
      <c r="M57" s="60">
        <v>5976.1644743074885</v>
      </c>
      <c r="N57" s="60">
        <v>5844.6118651796451</v>
      </c>
      <c r="O57" s="60">
        <v>6624.8255888554331</v>
      </c>
      <c r="P57" s="60">
        <v>5648.4511637701989</v>
      </c>
    </row>
    <row r="58" spans="1:16" x14ac:dyDescent="0.15">
      <c r="A58">
        <f t="shared" si="0"/>
        <v>57</v>
      </c>
      <c r="B58" s="60">
        <v>7345.8859582153909</v>
      </c>
      <c r="C58" s="60">
        <v>8346.5452793903296</v>
      </c>
      <c r="D58" s="60">
        <v>8175.0581383928529</v>
      </c>
      <c r="E58" s="60">
        <v>8012.9569179726441</v>
      </c>
      <c r="F58" s="60">
        <v>7100.1095278683433</v>
      </c>
      <c r="G58" s="60">
        <v>6950.3935689690925</v>
      </c>
      <c r="H58" s="60">
        <v>6823.4873278066207</v>
      </c>
      <c r="I58" s="60">
        <v>7884.9574767354734</v>
      </c>
      <c r="J58" s="60">
        <v>7738.1085238301976</v>
      </c>
      <c r="K58" s="60">
        <v>7569.2580189796245</v>
      </c>
      <c r="L58" s="60">
        <v>6717.6018068446538</v>
      </c>
      <c r="M58" s="60">
        <v>6594.93558061556</v>
      </c>
      <c r="N58" s="60">
        <v>6455.8791300459525</v>
      </c>
      <c r="O58" s="60">
        <v>7308.9520350726443</v>
      </c>
      <c r="P58" s="60">
        <v>6239.4326463027728</v>
      </c>
    </row>
    <row r="59" spans="1:16" x14ac:dyDescent="0.15">
      <c r="A59">
        <f t="shared" si="0"/>
        <v>58</v>
      </c>
      <c r="B59" s="60">
        <v>8119.5086200933174</v>
      </c>
      <c r="C59" s="60">
        <v>9207.2022566003325</v>
      </c>
      <c r="D59" s="60">
        <v>9015.8943461566887</v>
      </c>
      <c r="E59" s="60">
        <v>8840.6391084905063</v>
      </c>
      <c r="F59" s="60">
        <v>7848.4929312144222</v>
      </c>
      <c r="G59" s="60">
        <v>7690.0973420394148</v>
      </c>
      <c r="H59" s="60">
        <v>7542.8655636272488</v>
      </c>
      <c r="I59" s="60">
        <v>8708.5174070176781</v>
      </c>
      <c r="J59" s="60">
        <v>8538.9369394110036</v>
      </c>
      <c r="K59" s="60">
        <v>8361.1352599207621</v>
      </c>
      <c r="L59" s="60">
        <v>7433.0850240090977</v>
      </c>
      <c r="M59" s="60">
        <v>7290.7141169609367</v>
      </c>
      <c r="N59" s="60">
        <v>7143.5358358300127</v>
      </c>
      <c r="O59" s="60">
        <v>8075.0361613158102</v>
      </c>
      <c r="P59" s="60">
        <v>6904.4547903649163</v>
      </c>
    </row>
    <row r="60" spans="1:16" x14ac:dyDescent="0.15">
      <c r="A60">
        <f t="shared" si="0"/>
        <v>59</v>
      </c>
      <c r="B60" s="60">
        <v>8987.8948380341644</v>
      </c>
      <c r="C60" s="60">
        <v>10168.721344856032</v>
      </c>
      <c r="D60" s="60">
        <v>9967.2527649483636</v>
      </c>
      <c r="E60" s="60">
        <v>9765.7582880285008</v>
      </c>
      <c r="F60" s="60">
        <v>8732.7271189725507</v>
      </c>
      <c r="G60" s="60">
        <v>8521.1008922202309</v>
      </c>
      <c r="H60" s="60">
        <v>8350.9935462224421</v>
      </c>
      <c r="I60" s="60">
        <v>9629.4370100590168</v>
      </c>
      <c r="J60" s="60">
        <v>9434.3849110388237</v>
      </c>
      <c r="K60" s="60">
        <v>9247.0211296192574</v>
      </c>
      <c r="L60" s="60">
        <v>8237.1536854825827</v>
      </c>
      <c r="M60" s="60">
        <v>8072.5941103268815</v>
      </c>
      <c r="N60" s="60">
        <v>7916.6348427047524</v>
      </c>
      <c r="O60" s="60">
        <v>8932.3754418924163</v>
      </c>
      <c r="P60" s="60">
        <v>7686.400814813177</v>
      </c>
    </row>
    <row r="61" spans="1:16" x14ac:dyDescent="0.15">
      <c r="A61">
        <f t="shared" si="0"/>
        <v>60</v>
      </c>
      <c r="B61" s="60">
        <v>9960.5193394715243</v>
      </c>
      <c r="C61" s="60">
        <v>11240.505588548987</v>
      </c>
      <c r="D61" s="60">
        <v>11028.313228889847</v>
      </c>
      <c r="E61" s="60">
        <v>10797.519702617232</v>
      </c>
      <c r="F61" s="60">
        <v>9630.4788512138748</v>
      </c>
      <c r="G61" s="60">
        <v>9452.7016383127284</v>
      </c>
      <c r="H61" s="60">
        <v>9256.9268959398614</v>
      </c>
      <c r="I61" s="60">
        <v>10656.998225977593</v>
      </c>
      <c r="J61" s="60">
        <v>10433.487012720696</v>
      </c>
      <c r="K61" s="60">
        <v>10235.986006241515</v>
      </c>
      <c r="L61" s="60">
        <v>9138.9074175802944</v>
      </c>
      <c r="M61" s="60">
        <v>8949.4368314123458</v>
      </c>
      <c r="N61" s="60">
        <v>8784.0393067968016</v>
      </c>
      <c r="O61" s="60">
        <v>9889.8592448629552</v>
      </c>
      <c r="P61" s="60">
        <v>8491.761499865579</v>
      </c>
    </row>
    <row r="62" spans="1:16" x14ac:dyDescent="0.15">
      <c r="A62">
        <f t="shared" si="0"/>
        <v>61</v>
      </c>
      <c r="B62" s="60">
        <v>11043.201558091492</v>
      </c>
      <c r="C62" s="60">
        <v>12427.470565216607</v>
      </c>
      <c r="D62" s="60">
        <v>12200.243680677499</v>
      </c>
      <c r="E62" s="60">
        <v>11940.865008465076</v>
      </c>
      <c r="F62" s="60">
        <v>10679.151772179481</v>
      </c>
      <c r="G62" s="60">
        <v>10487.750589479825</v>
      </c>
      <c r="H62" s="60">
        <v>10266.399600389028</v>
      </c>
      <c r="I62" s="60">
        <v>11792.53361652887</v>
      </c>
      <c r="J62" s="60">
        <v>11541.192655355615</v>
      </c>
      <c r="K62" s="60">
        <v>11329.533986148765</v>
      </c>
      <c r="L62" s="60">
        <v>10141.262669799789</v>
      </c>
      <c r="M62" s="60">
        <v>9926.9234212989486</v>
      </c>
      <c r="N62" s="60">
        <v>9748.7269360860191</v>
      </c>
      <c r="O62" s="60">
        <v>10949.117732981184</v>
      </c>
      <c r="P62" s="60">
        <v>9425.726343146127</v>
      </c>
    </row>
    <row r="63" spans="1:16" x14ac:dyDescent="0.15">
      <c r="A63">
        <f t="shared" si="0"/>
        <v>62</v>
      </c>
      <c r="B63" s="60">
        <v>12245.589598610166</v>
      </c>
      <c r="C63" s="60">
        <v>13739.025574467592</v>
      </c>
      <c r="D63" s="60">
        <v>13495.769379638237</v>
      </c>
      <c r="E63" s="60">
        <v>13205.07468529682</v>
      </c>
      <c r="F63" s="60">
        <v>11844.382106537052</v>
      </c>
      <c r="G63" s="60">
        <v>11638.305651873179</v>
      </c>
      <c r="H63" s="60">
        <v>11388.745663154417</v>
      </c>
      <c r="I63" s="60">
        <v>13048.527710337768</v>
      </c>
      <c r="J63" s="60">
        <v>12766.664447592169</v>
      </c>
      <c r="K63" s="60">
        <v>12539.859206113661</v>
      </c>
      <c r="L63" s="60">
        <v>11256.029387821691</v>
      </c>
      <c r="M63" s="60">
        <v>11014.234155153383</v>
      </c>
      <c r="N63" s="60">
        <v>10822.210598238591</v>
      </c>
      <c r="O63" s="60">
        <v>12122.097630131228</v>
      </c>
      <c r="P63" s="60">
        <v>10465.499258061132</v>
      </c>
    </row>
    <row r="64" spans="1:16" x14ac:dyDescent="0.15">
      <c r="A64">
        <f t="shared" si="0"/>
        <v>63</v>
      </c>
      <c r="B64" s="60">
        <v>13582.655525496093</v>
      </c>
      <c r="C64" s="60">
        <v>15190.55375190491</v>
      </c>
      <c r="D64" s="60">
        <v>14930.189592551133</v>
      </c>
      <c r="E64" s="60">
        <v>14605.215440861721</v>
      </c>
      <c r="F64" s="60">
        <v>13140.866223052606</v>
      </c>
      <c r="G64" s="60">
        <v>12918.966853759237</v>
      </c>
      <c r="H64" s="60">
        <v>12638.327458980151</v>
      </c>
      <c r="I64" s="60">
        <v>14440.009774672366</v>
      </c>
      <c r="J64" s="60">
        <v>14124.696108560143</v>
      </c>
      <c r="K64" s="60">
        <v>13881.66283182541</v>
      </c>
      <c r="L64" s="60">
        <v>12497.523842611427</v>
      </c>
      <c r="M64" s="60">
        <v>12225.446170879228</v>
      </c>
      <c r="N64" s="60">
        <v>12018.464847935362</v>
      </c>
      <c r="O64" s="60">
        <v>13423.218965408409</v>
      </c>
      <c r="P64" s="60">
        <v>11624.764401665734</v>
      </c>
    </row>
    <row r="65" spans="1:16" x14ac:dyDescent="0.15">
      <c r="A65">
        <f t="shared" si="0"/>
        <v>64</v>
      </c>
      <c r="B65" s="60">
        <v>15067.081929347294</v>
      </c>
      <c r="C65" s="60">
        <v>16794.340887401773</v>
      </c>
      <c r="D65" s="60">
        <v>16515.844384029024</v>
      </c>
      <c r="E65" s="60">
        <v>16153.467519275744</v>
      </c>
      <c r="F65" s="60">
        <v>15769.039467663126</v>
      </c>
      <c r="G65" s="60">
        <v>14342.295740557684</v>
      </c>
      <c r="H65" s="60">
        <v>14027.52491621851</v>
      </c>
      <c r="I65" s="60">
        <v>15979.221114561569</v>
      </c>
      <c r="J65" s="60">
        <v>15627.36240061579</v>
      </c>
      <c r="K65" s="60">
        <v>15367.04998683634</v>
      </c>
      <c r="L65" s="60">
        <v>13878.155146036175</v>
      </c>
      <c r="M65" s="60">
        <v>13572.781673960541</v>
      </c>
      <c r="N65" s="60">
        <v>13349.703145373242</v>
      </c>
      <c r="O65" s="60">
        <v>14864.457577403471</v>
      </c>
      <c r="P65" s="60">
        <v>12915.559795734556</v>
      </c>
    </row>
    <row r="66" spans="1:16" x14ac:dyDescent="0.15">
      <c r="A66">
        <f t="shared" si="0"/>
        <v>65</v>
      </c>
      <c r="B66" s="60">
        <v>16713.917408318041</v>
      </c>
      <c r="C66" s="60">
        <v>18565.247808650754</v>
      </c>
      <c r="D66" s="60">
        <v>18267.64342540763</v>
      </c>
      <c r="E66" s="60">
        <v>17864.549539638076</v>
      </c>
      <c r="F66" s="60">
        <v>16180.148339476475</v>
      </c>
      <c r="G66" s="60">
        <v>15923.195648599358</v>
      </c>
      <c r="H66" s="60">
        <v>15571.036664853662</v>
      </c>
      <c r="I66" s="60">
        <v>17680.940776255138</v>
      </c>
      <c r="J66" s="60">
        <v>17289.244969513111</v>
      </c>
      <c r="K66" s="60">
        <v>17010.624414116002</v>
      </c>
      <c r="L66" s="60">
        <v>15412.650612586232</v>
      </c>
      <c r="M66" s="60">
        <v>15070.757449262237</v>
      </c>
      <c r="N66" s="60">
        <v>14830.42707702876</v>
      </c>
      <c r="O66" s="60">
        <v>16460.254914437672</v>
      </c>
      <c r="P66" s="60">
        <v>14352.184584476769</v>
      </c>
    </row>
    <row r="102" spans="13:16" x14ac:dyDescent="0.15">
      <c r="M102" s="63"/>
      <c r="P102" s="63"/>
    </row>
    <row r="284" spans="8:8" x14ac:dyDescent="0.15">
      <c r="H284" s="60">
        <v>0</v>
      </c>
    </row>
    <row r="314" spans="8:8" x14ac:dyDescent="0.15">
      <c r="H314" s="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A8468-E6FA-1D48-B902-D43E41F37CF7}">
  <sheetPr codeName="Sheet9"/>
  <dimension ref="A1:A419"/>
  <sheetViews>
    <sheetView workbookViewId="0">
      <selection activeCell="C15" sqref="C15"/>
    </sheetView>
  </sheetViews>
  <sheetFormatPr baseColWidth="10" defaultColWidth="11.5" defaultRowHeight="13" x14ac:dyDescent="0.15"/>
  <sheetData>
    <row r="1" spans="1:1" x14ac:dyDescent="0.15">
      <c r="A1" t="s">
        <v>125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126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127</v>
      </c>
    </row>
    <row r="15" spans="1:1" x14ac:dyDescent="0.15">
      <c r="A15" t="s">
        <v>74</v>
      </c>
    </row>
    <row r="16" spans="1:1" x14ac:dyDescent="0.15">
      <c r="A16" t="s">
        <v>128</v>
      </c>
    </row>
    <row r="17" spans="1:1" x14ac:dyDescent="0.15">
      <c r="A17" t="s">
        <v>74</v>
      </c>
    </row>
    <row r="18" spans="1:1" x14ac:dyDescent="0.15">
      <c r="A18" t="s">
        <v>129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130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131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126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127</v>
      </c>
    </row>
    <row r="43" spans="1:1" x14ac:dyDescent="0.15">
      <c r="A43" t="s">
        <v>74</v>
      </c>
    </row>
    <row r="44" spans="1:1" x14ac:dyDescent="0.15">
      <c r="A44" t="s">
        <v>132</v>
      </c>
    </row>
    <row r="45" spans="1:1" x14ac:dyDescent="0.15">
      <c r="A45" t="s">
        <v>74</v>
      </c>
    </row>
    <row r="46" spans="1:1" x14ac:dyDescent="0.15">
      <c r="A46" t="s">
        <v>133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134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135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126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127</v>
      </c>
    </row>
    <row r="71" spans="1:1" x14ac:dyDescent="0.15">
      <c r="A71" t="s">
        <v>74</v>
      </c>
    </row>
    <row r="72" spans="1:1" x14ac:dyDescent="0.15">
      <c r="A72" t="s">
        <v>136</v>
      </c>
    </row>
    <row r="73" spans="1:1" x14ac:dyDescent="0.15">
      <c r="A73" t="s">
        <v>74</v>
      </c>
    </row>
    <row r="74" spans="1:1" x14ac:dyDescent="0.15">
      <c r="A74" t="s">
        <v>137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138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139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126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127</v>
      </c>
    </row>
    <row r="99" spans="1:1" x14ac:dyDescent="0.15">
      <c r="A99" t="s">
        <v>74</v>
      </c>
    </row>
    <row r="100" spans="1:1" x14ac:dyDescent="0.15">
      <c r="A100" t="s">
        <v>140</v>
      </c>
    </row>
    <row r="101" spans="1:1" x14ac:dyDescent="0.15">
      <c r="A101" t="s">
        <v>74</v>
      </c>
    </row>
    <row r="102" spans="1:1" x14ac:dyDescent="0.15">
      <c r="A102" t="s">
        <v>141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142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143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126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127</v>
      </c>
    </row>
    <row r="127" spans="1:1" x14ac:dyDescent="0.15">
      <c r="A127" t="s">
        <v>74</v>
      </c>
    </row>
    <row r="128" spans="1:1" x14ac:dyDescent="0.15">
      <c r="A128" t="s">
        <v>144</v>
      </c>
    </row>
    <row r="129" spans="1:1" x14ac:dyDescent="0.15">
      <c r="A129" t="s">
        <v>74</v>
      </c>
    </row>
    <row r="130" spans="1:1" x14ac:dyDescent="0.15">
      <c r="A130" t="s">
        <v>145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146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148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126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127</v>
      </c>
    </row>
    <row r="155" spans="1:1" x14ac:dyDescent="0.15">
      <c r="A155" t="s">
        <v>74</v>
      </c>
    </row>
    <row r="156" spans="1:1" x14ac:dyDescent="0.15">
      <c r="A156" t="s">
        <v>149</v>
      </c>
    </row>
    <row r="157" spans="1:1" x14ac:dyDescent="0.15">
      <c r="A157" t="s">
        <v>74</v>
      </c>
    </row>
    <row r="158" spans="1:1" x14ac:dyDescent="0.15">
      <c r="A158" t="s">
        <v>150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151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153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126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127</v>
      </c>
    </row>
    <row r="183" spans="1:1" x14ac:dyDescent="0.15">
      <c r="A183" t="s">
        <v>74</v>
      </c>
    </row>
    <row r="184" spans="1:1" x14ac:dyDescent="0.15">
      <c r="A184" t="s">
        <v>154</v>
      </c>
    </row>
    <row r="185" spans="1:1" x14ac:dyDescent="0.15">
      <c r="A185" t="s">
        <v>74</v>
      </c>
    </row>
    <row r="186" spans="1:1" x14ac:dyDescent="0.15">
      <c r="A186" t="s">
        <v>155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156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158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126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127</v>
      </c>
    </row>
    <row r="211" spans="1:1" x14ac:dyDescent="0.15">
      <c r="A211" t="s">
        <v>74</v>
      </c>
    </row>
    <row r="212" spans="1:1" x14ac:dyDescent="0.15">
      <c r="A212" t="s">
        <v>159</v>
      </c>
    </row>
    <row r="213" spans="1:1" x14ac:dyDescent="0.15">
      <c r="A213" t="s">
        <v>74</v>
      </c>
    </row>
    <row r="214" spans="1:1" x14ac:dyDescent="0.15">
      <c r="A214" t="s">
        <v>160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161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163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126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127</v>
      </c>
    </row>
    <row r="239" spans="1:1" x14ac:dyDescent="0.15">
      <c r="A239" t="s">
        <v>74</v>
      </c>
    </row>
    <row r="240" spans="1:1" x14ac:dyDescent="0.15">
      <c r="A240" t="s">
        <v>164</v>
      </c>
    </row>
    <row r="241" spans="1:1" x14ac:dyDescent="0.15">
      <c r="A241" t="s">
        <v>74</v>
      </c>
    </row>
    <row r="242" spans="1:1" x14ac:dyDescent="0.15">
      <c r="A242" t="s">
        <v>165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166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168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126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127</v>
      </c>
    </row>
    <row r="267" spans="1:1" x14ac:dyDescent="0.15">
      <c r="A267" t="s">
        <v>74</v>
      </c>
    </row>
    <row r="268" spans="1:1" x14ac:dyDescent="0.15">
      <c r="A268" t="s">
        <v>169</v>
      </c>
    </row>
    <row r="269" spans="1:1" x14ac:dyDescent="0.15">
      <c r="A269" t="s">
        <v>74</v>
      </c>
    </row>
    <row r="270" spans="1:1" x14ac:dyDescent="0.15">
      <c r="A270" t="s">
        <v>170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171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173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126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127</v>
      </c>
    </row>
    <row r="295" spans="1:1" x14ac:dyDescent="0.15">
      <c r="A295" t="s">
        <v>74</v>
      </c>
    </row>
    <row r="296" spans="1:1" x14ac:dyDescent="0.15">
      <c r="A296" t="s">
        <v>174</v>
      </c>
    </row>
    <row r="297" spans="1:1" x14ac:dyDescent="0.15">
      <c r="A297" t="s">
        <v>74</v>
      </c>
    </row>
    <row r="298" spans="1:1" x14ac:dyDescent="0.15">
      <c r="A298" t="s">
        <v>175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176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178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126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127</v>
      </c>
    </row>
    <row r="323" spans="1:1" x14ac:dyDescent="0.15">
      <c r="A323" t="s">
        <v>74</v>
      </c>
    </row>
    <row r="324" spans="1:1" x14ac:dyDescent="0.15">
      <c r="A324" t="s">
        <v>179</v>
      </c>
    </row>
    <row r="325" spans="1:1" x14ac:dyDescent="0.15">
      <c r="A325" t="s">
        <v>74</v>
      </c>
    </row>
    <row r="326" spans="1:1" x14ac:dyDescent="0.15">
      <c r="A326" t="s">
        <v>180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181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183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126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127</v>
      </c>
    </row>
    <row r="351" spans="1:1" x14ac:dyDescent="0.15">
      <c r="A351" t="s">
        <v>74</v>
      </c>
    </row>
    <row r="352" spans="1:1" x14ac:dyDescent="0.15">
      <c r="A352" t="s">
        <v>184</v>
      </c>
    </row>
    <row r="353" spans="1:1" x14ac:dyDescent="0.15">
      <c r="A353" t="s">
        <v>74</v>
      </c>
    </row>
    <row r="354" spans="1:1" x14ac:dyDescent="0.15">
      <c r="A354" t="s">
        <v>185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186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188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126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127</v>
      </c>
    </row>
    <row r="379" spans="1:1" x14ac:dyDescent="0.15">
      <c r="A379" t="s">
        <v>74</v>
      </c>
    </row>
    <row r="380" spans="1:1" x14ac:dyDescent="0.15">
      <c r="A380" t="s">
        <v>189</v>
      </c>
    </row>
    <row r="381" spans="1:1" x14ac:dyDescent="0.15">
      <c r="A381" t="s">
        <v>74</v>
      </c>
    </row>
    <row r="382" spans="1:1" x14ac:dyDescent="0.15">
      <c r="A382" t="s">
        <v>190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191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193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126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127</v>
      </c>
    </row>
    <row r="407" spans="1:1" x14ac:dyDescent="0.15">
      <c r="A407" t="s">
        <v>74</v>
      </c>
    </row>
    <row r="408" spans="1:1" x14ac:dyDescent="0.15">
      <c r="A408" t="s">
        <v>194</v>
      </c>
    </row>
    <row r="409" spans="1:1" x14ac:dyDescent="0.15">
      <c r="A409" t="s">
        <v>74</v>
      </c>
    </row>
    <row r="410" spans="1:1" x14ac:dyDescent="0.15">
      <c r="A410" t="s">
        <v>195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196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51D22-A3FA-BA4D-8561-88793A01B0B9}">
  <sheetPr codeName="Sheet10"/>
  <dimension ref="A1:AV463"/>
  <sheetViews>
    <sheetView workbookViewId="0">
      <pane ySplit="3" topLeftCell="A4" activePane="bottomLeft" state="frozen"/>
      <selection pane="bottomLeft" activeCell="F12" sqref="F12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198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17336.44761918431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17336.44761918431</v>
      </c>
      <c r="K4" s="11">
        <f>J4*C10</f>
        <v>6934.5790476737238</v>
      </c>
      <c r="L4" s="24">
        <f>$C$14</f>
        <v>2611.2562916858037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17336.44761918431</v>
      </c>
      <c r="AE4" s="5">
        <f>-$W4*K4</f>
        <v>-6934.5790476737238</v>
      </c>
      <c r="AF4" s="5">
        <f>-$W4*L4</f>
        <v>-2611.2562916858037</v>
      </c>
      <c r="AG4" s="5"/>
      <c r="AH4" s="5">
        <f>SUM(AD4:AG4)</f>
        <v>7790.6122798247816</v>
      </c>
      <c r="AI4" s="42">
        <f>Y4-AA4</f>
        <v>0</v>
      </c>
      <c r="AJ4" s="42"/>
      <c r="AK4" s="42">
        <f>SUM(AH4:AJ4)</f>
        <v>7790.6122798247816</v>
      </c>
      <c r="AM4" s="36">
        <f>AK31</f>
        <v>21760.731175851535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17336.44761918431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H'!$B$136:$AV$256, 4)</f>
        <v>9.5330147235614611</v>
      </c>
      <c r="S5" s="46">
        <f>AVERAGE(VLOOKUP(I4,'[1]Lapse Rates'!$A$4:$F$24,4),VLOOKUP(I5,'[1]Lapse Rates'!$A$4:$F$24,4))</f>
        <v>2.6703721500000001E-3</v>
      </c>
      <c r="T5" s="56">
        <f>W4</f>
        <v>1</v>
      </c>
      <c r="U5" s="33">
        <f>T5*R5/1000</f>
        <v>9.5330147235614619E-3</v>
      </c>
      <c r="V5" s="39">
        <f>MIN(S5*T5,T5-U5)</f>
        <v>2.6703721500000001E-3</v>
      </c>
      <c r="W5" s="32">
        <f>T5-SUM(U5:V5)</f>
        <v>0.98779661312643852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5.9487976652652197</v>
      </c>
      <c r="AC5" s="32"/>
      <c r="AD5" s="5">
        <f t="shared" ref="AD5:AD24" si="6">$W5*J5</f>
        <v>17124.88424187417</v>
      </c>
      <c r="AE5" s="5">
        <f t="shared" ref="AE5:AF20" si="7">-$W5*K5</f>
        <v>0</v>
      </c>
      <c r="AF5" s="5">
        <f t="shared" si="7"/>
        <v>0</v>
      </c>
      <c r="AG5" s="5">
        <f>-U5*M5</f>
        <v>-5741.0579239556955</v>
      </c>
      <c r="AH5" s="5">
        <f t="shared" ref="AH5:AH13" si="8">SUM(AD5:AG5)</f>
        <v>11383.826317918474</v>
      </c>
      <c r="AI5" s="42">
        <f>-M5*$W4*(N5-N4)/1000</f>
        <v>0</v>
      </c>
      <c r="AJ5" s="42">
        <f>$D$6*SUM(Y5:Z5,AD5:AE5)</f>
        <v>1680.5419307768561</v>
      </c>
      <c r="AK5" s="42">
        <f t="shared" ref="AK5:AK14" si="9">SUM(AH5:AJ5)</f>
        <v>13064.368248695329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17336.44761918431</v>
      </c>
      <c r="K6" s="11">
        <f t="shared" ref="K6:K24" si="11">J6*$C$11</f>
        <v>173.3644761918431</v>
      </c>
      <c r="L6" s="24">
        <f>$C$15</f>
        <v>2091.162863110274</v>
      </c>
      <c r="M6" s="11">
        <f t="shared" si="0"/>
        <v>602229</v>
      </c>
      <c r="N6" s="28">
        <f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H'!$B$136:$AV$256, 4)</f>
        <v>10.513670570241008</v>
      </c>
      <c r="S6" s="46">
        <f>VLOOKUP(I6, '[1]Lapse Rates'!$A$4:$F$24, 4)</f>
        <v>2.4152155999999998E-3</v>
      </c>
      <c r="T6" s="56">
        <f t="shared" ref="T6:T24" si="12">W5</f>
        <v>0.98779661312643852</v>
      </c>
      <c r="U6" s="33">
        <f>T6*R6/1000</f>
        <v>1.0385368180811179E-2</v>
      </c>
      <c r="V6" s="39">
        <f t="shared" ref="V6:V24" si="13">MIN(S6*T6,T6-U6)</f>
        <v>2.3857417896501389E-3</v>
      </c>
      <c r="W6" s="32">
        <f>T6-SUM(U6:V6)</f>
        <v>0.97502550315597725</v>
      </c>
      <c r="X6" s="32"/>
      <c r="Y6" s="5">
        <f t="shared" ref="Y6:Z21" si="14">AA5</f>
        <v>0</v>
      </c>
      <c r="Z6" s="5">
        <f t="shared" si="14"/>
        <v>5.9487976652652197</v>
      </c>
      <c r="AA6" s="5">
        <f>O6*W6</f>
        <v>0</v>
      </c>
      <c r="AB6" s="5">
        <f t="shared" si="5"/>
        <v>5.87188633740121</v>
      </c>
      <c r="AC6" s="32"/>
      <c r="AD6" s="5">
        <f t="shared" si="6"/>
        <v>16903.478562832424</v>
      </c>
      <c r="AE6" s="5">
        <f t="shared" si="7"/>
        <v>-169.03478562832424</v>
      </c>
      <c r="AF6" s="5">
        <f t="shared" si="7"/>
        <v>-2038.9371227851889</v>
      </c>
      <c r="AG6" s="5">
        <f t="shared" ref="AG6:AG24" si="15">-U6*M6</f>
        <v>-6254.3698941617358</v>
      </c>
      <c r="AH6" s="5">
        <f t="shared" si="8"/>
        <v>8441.1367602571736</v>
      </c>
      <c r="AI6" s="42">
        <f>-M6*($W5*N6-$W4*N5)/1000</f>
        <v>0</v>
      </c>
      <c r="AJ6" s="42">
        <f t="shared" ref="AJ6:AJ24" si="16">$D$6*SUM(Y6:Z6,AD6:AE6)</f>
        <v>1642.2325115946849</v>
      </c>
      <c r="AK6" s="42">
        <f>SUM(AH6:AJ6)</f>
        <v>10083.369271851858</v>
      </c>
      <c r="AL6" s="48" t="s">
        <v>43</v>
      </c>
      <c r="AM6" s="54">
        <f>AK31/AD31</f>
        <v>0.10000000391164955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17336.44761918431</v>
      </c>
      <c r="K7" s="11">
        <f t="shared" si="11"/>
        <v>173.3644761918431</v>
      </c>
      <c r="L7" s="24">
        <f t="shared" ref="L7:L24" si="17">$C$15</f>
        <v>2091.162863110274</v>
      </c>
      <c r="M7" s="11">
        <f t="shared" si="0"/>
        <v>602229</v>
      </c>
      <c r="N7" s="28">
        <f t="shared" ref="N7:N24" si="18">$N$4</f>
        <v>0</v>
      </c>
      <c r="O7" s="35">
        <f>M7*N7/1000</f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H'!$B$136:$AV$256, 4)</f>
        <v>11.566375281155644</v>
      </c>
      <c r="S7" s="46">
        <f>VLOOKUP(I7, '[1]Lapse Rates'!$A$4:$F$24, 4)</f>
        <v>2.3963082999999999E-3</v>
      </c>
      <c r="T7" s="56">
        <f t="shared" si="12"/>
        <v>0.97502550315597725</v>
      </c>
      <c r="U7" s="33">
        <f t="shared" ref="U7:U24" si="20">T7*R7/1000</f>
        <v>1.1277510878199639E-2</v>
      </c>
      <c r="V7" s="39">
        <f t="shared" si="13"/>
        <v>2.3364617059243443E-3</v>
      </c>
      <c r="W7" s="32">
        <f t="shared" ref="W7:W24" si="21">T7-SUM(U7:V7)</f>
        <v>0.96141153057185325</v>
      </c>
      <c r="X7" s="32"/>
      <c r="Y7" s="5">
        <f t="shared" si="14"/>
        <v>0</v>
      </c>
      <c r="Z7" s="5">
        <f t="shared" si="14"/>
        <v>5.87188633740121</v>
      </c>
      <c r="AA7" s="5">
        <f t="shared" si="1"/>
        <v>0</v>
      </c>
      <c r="AB7" s="5">
        <f t="shared" si="5"/>
        <v>5.7898990464475659</v>
      </c>
      <c r="AC7" s="32"/>
      <c r="AD7" s="5">
        <f t="shared" si="6"/>
        <v>16667.460640238747</v>
      </c>
      <c r="AE7" s="5">
        <f t="shared" si="7"/>
        <v>-166.6746064023875</v>
      </c>
      <c r="AF7" s="5">
        <f>-$W7*L7</f>
        <v>-2010.4680888978673</v>
      </c>
      <c r="AG7" s="5">
        <f t="shared" si="15"/>
        <v>-6791.6440986672906</v>
      </c>
      <c r="AH7" s="5">
        <f t="shared" si="8"/>
        <v>7698.6738462712028</v>
      </c>
      <c r="AI7" s="42">
        <f>-M7*($W6*N7-$W5*N6)/1000</f>
        <v>0</v>
      </c>
      <c r="AJ7" s="42">
        <f t="shared" si="16"/>
        <v>1619.3031419690462</v>
      </c>
      <c r="AK7" s="42">
        <f t="shared" si="9"/>
        <v>9317.9769882402488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17336.44761918431</v>
      </c>
      <c r="K8" s="11">
        <f t="shared" si="11"/>
        <v>173.3644761918431</v>
      </c>
      <c r="L8" s="24">
        <f t="shared" si="17"/>
        <v>2091.162863110274</v>
      </c>
      <c r="M8" s="11">
        <f t="shared" si="0"/>
        <v>602229</v>
      </c>
      <c r="N8" s="28">
        <f t="shared" si="18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H'!$B$136:$AV$256, 4)</f>
        <v>12.692116018898279</v>
      </c>
      <c r="S8" s="46">
        <f>VLOOKUP(I8, '[1]Lapse Rates'!$A$4:$F$24, 4)</f>
        <v>2.1941491999999999E-3</v>
      </c>
      <c r="T8" s="56">
        <f t="shared" si="12"/>
        <v>0.96141153057185325</v>
      </c>
      <c r="U8" s="33">
        <f t="shared" si="20"/>
        <v>1.2202346687924531E-2</v>
      </c>
      <c r="V8" s="39">
        <f t="shared" si="13"/>
        <v>2.1094803406750073E-3</v>
      </c>
      <c r="W8" s="32">
        <f t="shared" si="21"/>
        <v>0.94709970354325368</v>
      </c>
      <c r="X8" s="32"/>
      <c r="Y8" s="5">
        <f>AA7</f>
        <v>0</v>
      </c>
      <c r="Z8" s="5">
        <f t="shared" si="14"/>
        <v>5.7898990464475659</v>
      </c>
      <c r="AA8" s="5">
        <f t="shared" si="1"/>
        <v>0</v>
      </c>
      <c r="AB8" s="5">
        <f t="shared" si="5"/>
        <v>5.7037090736515008</v>
      </c>
      <c r="AC8" s="32"/>
      <c r="AD8" s="5">
        <f>$W8*J8</f>
        <v>16419.344400622605</v>
      </c>
      <c r="AE8" s="5">
        <f t="shared" si="7"/>
        <v>-164.19344400622606</v>
      </c>
      <c r="AF8" s="5">
        <f t="shared" si="7"/>
        <v>-1980.5397277124021</v>
      </c>
      <c r="AG8" s="5">
        <f t="shared" si="15"/>
        <v>-7348.6070435221027</v>
      </c>
      <c r="AH8" s="5">
        <f t="shared" si="8"/>
        <v>6926.0041853818748</v>
      </c>
      <c r="AI8" s="42">
        <f t="shared" ref="AI8:AI24" si="22">-M8*($W7*N8-$W6*N7)/1000</f>
        <v>0</v>
      </c>
      <c r="AJ8" s="42">
        <f>$D$6*SUM(Y8:Z8,AD8:AE8)</f>
        <v>1595.1982979405236</v>
      </c>
      <c r="AK8" s="42">
        <f t="shared" si="9"/>
        <v>8521.2024833223986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17336.44761918431</v>
      </c>
      <c r="K9" s="11">
        <f t="shared" si="11"/>
        <v>173.3644761918431</v>
      </c>
      <c r="L9" s="24">
        <f t="shared" si="17"/>
        <v>2091.162863110274</v>
      </c>
      <c r="M9" s="11">
        <f t="shared" si="0"/>
        <v>602229</v>
      </c>
      <c r="N9" s="28">
        <f t="shared" si="18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H'!$B$136:$AV$256, 4)</f>
        <v>13.962697763659634</v>
      </c>
      <c r="S9" s="46">
        <f>VLOOKUP(I9, '[1]Lapse Rates'!$A$4:$F$24, 4)</f>
        <v>1.9313649E-3</v>
      </c>
      <c r="T9" s="56">
        <f>W8</f>
        <v>0.94709970354325368</v>
      </c>
      <c r="U9" s="33">
        <f t="shared" si="20"/>
        <v>1.3224066912626091E-2</v>
      </c>
      <c r="V9" s="39">
        <f t="shared" si="13"/>
        <v>1.8291951242238457E-3</v>
      </c>
      <c r="W9" s="32">
        <f t="shared" si="21"/>
        <v>0.9320464415064037</v>
      </c>
      <c r="X9" s="32"/>
      <c r="Y9" s="5">
        <f t="shared" si="14"/>
        <v>0</v>
      </c>
      <c r="Z9" s="5">
        <f t="shared" si="14"/>
        <v>5.7037090736515008</v>
      </c>
      <c r="AA9" s="5">
        <f t="shared" si="1"/>
        <v>0</v>
      </c>
      <c r="AB9" s="5">
        <f t="shared" si="5"/>
        <v>5.6130539642196</v>
      </c>
      <c r="AC9" s="32"/>
      <c r="AD9" s="5">
        <f t="shared" si="6"/>
        <v>16158.374311822899</v>
      </c>
      <c r="AE9" s="5">
        <f t="shared" si="7"/>
        <v>-161.58374311822899</v>
      </c>
      <c r="AF9" s="5">
        <f>-$W9*L9</f>
        <v>-1949.0609051722736</v>
      </c>
      <c r="AG9" s="5">
        <f t="shared" si="15"/>
        <v>-7963.9165927238982</v>
      </c>
      <c r="AH9" s="5">
        <f t="shared" si="8"/>
        <v>6083.8130708084982</v>
      </c>
      <c r="AI9" s="42">
        <f t="shared" si="22"/>
        <v>0</v>
      </c>
      <c r="AJ9" s="42">
        <f t="shared" si="16"/>
        <v>1569.8446886500535</v>
      </c>
      <c r="AK9" s="42">
        <f t="shared" si="9"/>
        <v>7653.6577594585515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17336.44761918431</v>
      </c>
      <c r="K10" s="11">
        <f t="shared" si="11"/>
        <v>173.3644761918431</v>
      </c>
      <c r="L10" s="24">
        <f t="shared" si="17"/>
        <v>2091.162863110274</v>
      </c>
      <c r="M10" s="11">
        <f t="shared" si="0"/>
        <v>602229</v>
      </c>
      <c r="N10" s="28">
        <f t="shared" si="18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H'!$B$136:$AV$256, 4)</f>
        <v>15.399135055042924</v>
      </c>
      <c r="S10" s="46">
        <f>VLOOKUP(I10, '[1]Lapse Rates'!$A$4:$F$24, 4)</f>
        <v>1.9726812000000001E-3</v>
      </c>
      <c r="T10" s="56">
        <f t="shared" si="12"/>
        <v>0.9320464415064037</v>
      </c>
      <c r="U10" s="33">
        <f t="shared" si="20"/>
        <v>1.4352709030329276E-2</v>
      </c>
      <c r="V10" s="39">
        <f t="shared" si="13"/>
        <v>1.8386304926865822E-3</v>
      </c>
      <c r="W10" s="32">
        <f t="shared" si="21"/>
        <v>0.91585510198338782</v>
      </c>
      <c r="X10" s="32"/>
      <c r="Y10" s="5">
        <f t="shared" si="14"/>
        <v>0</v>
      </c>
      <c r="Z10" s="5">
        <f t="shared" si="14"/>
        <v>5.6130539642196</v>
      </c>
      <c r="AA10" s="5">
        <f t="shared" si="1"/>
        <v>0</v>
      </c>
      <c r="AB10" s="5">
        <f t="shared" si="5"/>
        <v>5.5155450221235363</v>
      </c>
      <c r="AC10" s="32"/>
      <c r="AD10" s="5">
        <f t="shared" si="6"/>
        <v>15877.674002297706</v>
      </c>
      <c r="AE10" s="5">
        <f t="shared" si="7"/>
        <v>-158.77674002297707</v>
      </c>
      <c r="AF10" s="5">
        <f t="shared" si="7"/>
        <v>-1915.2021772577332</v>
      </c>
      <c r="AG10" s="5">
        <f>-U10*M10</f>
        <v>-8643.6176066261687</v>
      </c>
      <c r="AH10" s="5">
        <f t="shared" si="8"/>
        <v>5160.0774783908273</v>
      </c>
      <c r="AI10" s="42">
        <f t="shared" si="22"/>
        <v>0</v>
      </c>
      <c r="AJ10" s="42">
        <f t="shared" si="16"/>
        <v>1542.574462023041</v>
      </c>
      <c r="AK10" s="42">
        <f t="shared" si="9"/>
        <v>6702.651940413868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17336.44761918431</v>
      </c>
      <c r="K11" s="11">
        <f t="shared" si="11"/>
        <v>173.3644761918431</v>
      </c>
      <c r="L11" s="24">
        <f t="shared" si="17"/>
        <v>2091.162863110274</v>
      </c>
      <c r="M11" s="11">
        <f t="shared" si="0"/>
        <v>602229</v>
      </c>
      <c r="N11" s="28">
        <f t="shared" si="18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H'!$B$136:$AV$256, 4)</f>
        <v>17.048132894382164</v>
      </c>
      <c r="S11" s="46">
        <f>VLOOKUP(I11, '[1]Lapse Rates'!$A$4:$F$24, 4)</f>
        <v>1.7228968999999999E-3</v>
      </c>
      <c r="T11" s="56">
        <f t="shared" si="12"/>
        <v>0.91585510198338782</v>
      </c>
      <c r="U11" s="33">
        <f t="shared" si="20"/>
        <v>1.5613619490610726E-2</v>
      </c>
      <c r="V11" s="39">
        <f t="shared" si="13"/>
        <v>1.5779239160563627E-3</v>
      </c>
      <c r="W11" s="32">
        <f t="shared" si="21"/>
        <v>0.89866355857672076</v>
      </c>
      <c r="X11" s="32"/>
      <c r="Y11" s="5">
        <f t="shared" si="14"/>
        <v>0</v>
      </c>
      <c r="Z11" s="5">
        <f t="shared" si="14"/>
        <v>5.5155450221235363</v>
      </c>
      <c r="AA11" s="5">
        <f t="shared" si="1"/>
        <v>0</v>
      </c>
      <c r="AB11" s="5">
        <f t="shared" si="5"/>
        <v>5.4120125621809994</v>
      </c>
      <c r="AC11" s="32"/>
      <c r="AD11" s="5">
        <f t="shared" si="6"/>
        <v>15579.63371053509</v>
      </c>
      <c r="AE11" s="5">
        <f t="shared" si="7"/>
        <v>-155.79633710535089</v>
      </c>
      <c r="AF11" s="5">
        <f t="shared" si="7"/>
        <v>-1879.2518601261627</v>
      </c>
      <c r="AG11" s="5">
        <f>-U11*M11</f>
        <v>-9402.9744522110068</v>
      </c>
      <c r="AH11" s="5">
        <f t="shared" si="8"/>
        <v>4141.6110610925698</v>
      </c>
      <c r="AI11" s="42">
        <f t="shared" si="22"/>
        <v>0</v>
      </c>
      <c r="AJ11" s="42">
        <f t="shared" si="16"/>
        <v>1513.6195213001279</v>
      </c>
      <c r="AK11" s="42">
        <f t="shared" si="9"/>
        <v>5655.2305823926981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17336.44761918431</v>
      </c>
      <c r="K12" s="11">
        <f t="shared" si="11"/>
        <v>173.3644761918431</v>
      </c>
      <c r="L12" s="24">
        <f t="shared" si="17"/>
        <v>2091.162863110274</v>
      </c>
      <c r="M12" s="11">
        <f t="shared" si="0"/>
        <v>602229</v>
      </c>
      <c r="N12" s="28">
        <f t="shared" si="18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H'!$B$136:$AV$256, 4)</f>
        <v>18.953992765805804</v>
      </c>
      <c r="S12" s="46">
        <f>VLOOKUP(I12, '[1]Lapse Rates'!$A$4:$F$24, 4)</f>
        <v>1.5750323E-3</v>
      </c>
      <c r="T12" s="56">
        <f t="shared" si="12"/>
        <v>0.89866355857672076</v>
      </c>
      <c r="U12" s="33">
        <f t="shared" si="20"/>
        <v>1.7033262588156465E-2</v>
      </c>
      <c r="V12" s="39">
        <f t="shared" si="13"/>
        <v>1.4154241315912771E-3</v>
      </c>
      <c r="W12" s="32">
        <f t="shared" si="21"/>
        <v>0.880214871856973</v>
      </c>
      <c r="X12" s="32"/>
      <c r="Y12" s="5">
        <f t="shared" si="14"/>
        <v>0</v>
      </c>
      <c r="Z12" s="5">
        <f t="shared" si="14"/>
        <v>5.4120125621809994</v>
      </c>
      <c r="AA12" s="5">
        <f t="shared" si="1"/>
        <v>0</v>
      </c>
      <c r="AB12" s="5">
        <f t="shared" si="5"/>
        <v>5.3009092206355302</v>
      </c>
      <c r="AC12" s="32"/>
      <c r="AD12" s="5">
        <f t="shared" si="6"/>
        <v>15259.799019575441</v>
      </c>
      <c r="AE12" s="5">
        <f t="shared" si="7"/>
        <v>-152.59799019575442</v>
      </c>
      <c r="AF12" s="5">
        <f t="shared" si="7"/>
        <v>-1840.6726515846706</v>
      </c>
      <c r="AG12" s="5">
        <f t="shared" si="15"/>
        <v>-10257.924695202879</v>
      </c>
      <c r="AH12" s="5">
        <f t="shared" si="8"/>
        <v>3008.6036825921365</v>
      </c>
      <c r="AI12" s="42">
        <f t="shared" si="22"/>
        <v>0</v>
      </c>
      <c r="AJ12" s="42">
        <f t="shared" si="16"/>
        <v>1482.5473394144974</v>
      </c>
      <c r="AK12" s="42">
        <f t="shared" si="9"/>
        <v>4491.1510220066339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17336.44761918431</v>
      </c>
      <c r="K13" s="11">
        <f t="shared" si="11"/>
        <v>173.3644761918431</v>
      </c>
      <c r="L13" s="24">
        <f t="shared" si="17"/>
        <v>2091.162863110274</v>
      </c>
      <c r="M13" s="11">
        <f t="shared" si="0"/>
        <v>602229</v>
      </c>
      <c r="N13" s="28">
        <f t="shared" si="18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H'!$B$136:$AV$256, 4)</f>
        <v>21.158026199916119</v>
      </c>
      <c r="S13" s="46">
        <f>VLOOKUP(I13, '[1]Lapse Rates'!$A$4:$F$24, 4)</f>
        <v>1.4424080000000001E-3</v>
      </c>
      <c r="T13" s="56">
        <f t="shared" si="12"/>
        <v>0.880214871856973</v>
      </c>
      <c r="U13" s="33">
        <f t="shared" si="20"/>
        <v>1.8623609320305642E-2</v>
      </c>
      <c r="V13" s="39">
        <f t="shared" si="13"/>
        <v>1.2696289728854728E-3</v>
      </c>
      <c r="W13" s="32">
        <f t="shared" si="21"/>
        <v>0.86032163356378188</v>
      </c>
      <c r="X13" s="32"/>
      <c r="Y13" s="5">
        <f t="shared" si="14"/>
        <v>0</v>
      </c>
      <c r="Z13" s="5">
        <f t="shared" si="14"/>
        <v>5.3009092206355302</v>
      </c>
      <c r="AA13" s="5">
        <f t="shared" si="1"/>
        <v>0</v>
      </c>
      <c r="AB13" s="5">
        <f t="shared" si="5"/>
        <v>5.1811063705948284</v>
      </c>
      <c r="AC13" s="32"/>
      <c r="AD13" s="5">
        <f t="shared" si="6"/>
        <v>14914.920935929582</v>
      </c>
      <c r="AE13" s="5">
        <f t="shared" si="7"/>
        <v>-149.14920935929584</v>
      </c>
      <c r="AF13" s="5">
        <f t="shared" si="7"/>
        <v>-1799.0726504389461</v>
      </c>
      <c r="AG13" s="5">
        <f t="shared" si="15"/>
        <v>-11215.677617358348</v>
      </c>
      <c r="AH13" s="5">
        <f t="shared" si="8"/>
        <v>1751.0214587729934</v>
      </c>
      <c r="AI13" s="42">
        <f t="shared" si="22"/>
        <v>0</v>
      </c>
      <c r="AJ13" s="42">
        <f t="shared" si="16"/>
        <v>1449.0422255710896</v>
      </c>
      <c r="AK13" s="42">
        <f t="shared" si="9"/>
        <v>3200.063684344083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2611.2562916858037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17336.44761918431</v>
      </c>
      <c r="K14" s="11">
        <f t="shared" si="11"/>
        <v>173.3644761918431</v>
      </c>
      <c r="L14" s="24">
        <f t="shared" si="17"/>
        <v>2091.162863110274</v>
      </c>
      <c r="M14" s="11">
        <f t="shared" si="0"/>
        <v>602229</v>
      </c>
      <c r="N14" s="28">
        <f t="shared" si="18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H'!$B$136:$AV$256, 4)</f>
        <v>23.787179917523616</v>
      </c>
      <c r="S14" s="46">
        <f>VLOOKUP(I14, '[1]Lapse Rates'!$A$4:$F$24, 4)</f>
        <v>1.4007732E-3</v>
      </c>
      <c r="T14" s="56">
        <f t="shared" si="12"/>
        <v>0.86032163356378188</v>
      </c>
      <c r="U14" s="33">
        <f t="shared" si="20"/>
        <v>2.0464625484519505E-2</v>
      </c>
      <c r="V14" s="39">
        <f t="shared" si="13"/>
        <v>1.2051154876763662E-3</v>
      </c>
      <c r="W14" s="32">
        <f t="shared" si="21"/>
        <v>0.83865189259158601</v>
      </c>
      <c r="X14" s="32"/>
      <c r="Y14" s="5">
        <f t="shared" si="14"/>
        <v>0</v>
      </c>
      <c r="Z14" s="5">
        <f t="shared" si="14"/>
        <v>5.1811063705948284</v>
      </c>
      <c r="AA14" s="5">
        <f t="shared" si="1"/>
        <v>0</v>
      </c>
      <c r="AB14" s="5">
        <f t="shared" si="5"/>
        <v>5.0506049062353826</v>
      </c>
      <c r="AC14" s="32"/>
      <c r="AD14" s="5">
        <f t="shared" si="6"/>
        <v>14539.244606643817</v>
      </c>
      <c r="AE14" s="5">
        <f t="shared" si="7"/>
        <v>-145.39244606643817</v>
      </c>
      <c r="AF14" s="5">
        <f t="shared" si="7"/>
        <v>-1753.7576928646711</v>
      </c>
      <c r="AG14" s="5">
        <f t="shared" si="15"/>
        <v>-12324.390940916697</v>
      </c>
      <c r="AH14" s="5">
        <f>SUM(AD14:AG14)</f>
        <v>315.70352679601092</v>
      </c>
      <c r="AI14" s="42">
        <f t="shared" si="22"/>
        <v>0</v>
      </c>
      <c r="AJ14" s="42">
        <f t="shared" si="16"/>
        <v>1412.5451634875963</v>
      </c>
      <c r="AK14" s="42">
        <f t="shared" si="9"/>
        <v>1728.2486902836072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2091.162863110274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17336.44761918431</v>
      </c>
      <c r="K15" s="11">
        <f t="shared" si="11"/>
        <v>173.3644761918431</v>
      </c>
      <c r="L15" s="24">
        <f t="shared" si="17"/>
        <v>2091.162863110274</v>
      </c>
      <c r="M15" s="11">
        <f t="shared" si="0"/>
        <v>602229</v>
      </c>
      <c r="N15" s="28">
        <f t="shared" si="18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H'!$B$136:$AV$256, 4)</f>
        <v>26.828303320380677</v>
      </c>
      <c r="S15" s="46">
        <f>VLOOKUP(I15, '[1]Lapse Rates'!$A$4:$F$24, 4)</f>
        <v>1.2298243999999999E-3</v>
      </c>
      <c r="T15" s="56">
        <f t="shared" si="12"/>
        <v>0.83865189259158601</v>
      </c>
      <c r="U15" s="33">
        <f t="shared" si="20"/>
        <v>2.2499607354658387E-2</v>
      </c>
      <c r="V15" s="39">
        <f t="shared" si="13"/>
        <v>1.0313945606153117E-3</v>
      </c>
      <c r="W15" s="32">
        <f t="shared" si="21"/>
        <v>0.81512089067631233</v>
      </c>
      <c r="X15" s="31"/>
      <c r="Y15" s="5">
        <f t="shared" si="14"/>
        <v>0</v>
      </c>
      <c r="Z15" s="5">
        <f t="shared" si="14"/>
        <v>5.0506049062353826</v>
      </c>
      <c r="AA15" s="5">
        <f t="shared" si="1"/>
        <v>0</v>
      </c>
      <c r="AB15" s="5">
        <f t="shared" si="5"/>
        <v>4.9088943887110492</v>
      </c>
      <c r="AC15" s="32"/>
      <c r="AD15" s="5">
        <f t="shared" si="6"/>
        <v>14131.300624512749</v>
      </c>
      <c r="AE15" s="5">
        <f t="shared" si="7"/>
        <v>-141.3130062451275</v>
      </c>
      <c r="AF15" s="5">
        <f t="shared" si="7"/>
        <v>-1704.5505355276739</v>
      </c>
      <c r="AG15" s="5">
        <f t="shared" si="15"/>
        <v>-13549.916037588566</v>
      </c>
      <c r="AH15" s="5">
        <f t="shared" ref="AH15:AH24" si="23">SUM(AD15:AG15)</f>
        <v>-1264.4789548486187</v>
      </c>
      <c r="AI15" s="42">
        <f t="shared" si="22"/>
        <v>0</v>
      </c>
      <c r="AJ15" s="42">
        <f t="shared" si="16"/>
        <v>1372.9132496933555</v>
      </c>
      <c r="AK15" s="42">
        <f t="shared" ref="AK15:AK24" si="24">SUM(AH15:AJ15)</f>
        <v>108.43429484473677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17336.44761918431</v>
      </c>
      <c r="K16" s="11">
        <f t="shared" si="11"/>
        <v>173.3644761918431</v>
      </c>
      <c r="L16" s="24">
        <f t="shared" si="17"/>
        <v>2091.162863110274</v>
      </c>
      <c r="M16" s="11">
        <f t="shared" si="0"/>
        <v>602229</v>
      </c>
      <c r="N16" s="28">
        <f t="shared" si="18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H'!$B$136:$AV$256, 4)</f>
        <v>30.332598289465672</v>
      </c>
      <c r="S16" s="46">
        <f>VLOOKUP(I16, '[1]Lapse Rates'!$A$4:$F$24, 4)</f>
        <v>1.0984558E-3</v>
      </c>
      <c r="T16" s="56">
        <f t="shared" si="12"/>
        <v>0.81512089067631233</v>
      </c>
      <c r="U16" s="33">
        <f t="shared" si="20"/>
        <v>2.4724734534236046E-2</v>
      </c>
      <c r="V16" s="39">
        <f t="shared" si="13"/>
        <v>8.9537427006456121E-4</v>
      </c>
      <c r="W16" s="32">
        <f t="shared" si="21"/>
        <v>0.78950078187201167</v>
      </c>
      <c r="X16" s="31"/>
      <c r="Y16" s="5">
        <f t="shared" si="14"/>
        <v>0</v>
      </c>
      <c r="Z16" s="5">
        <f t="shared" si="14"/>
        <v>4.9088943887110492</v>
      </c>
      <c r="AA16" s="5">
        <f t="shared" si="1"/>
        <v>0</v>
      </c>
      <c r="AB16" s="5">
        <f t="shared" si="5"/>
        <v>4.7546026636599974</v>
      </c>
      <c r="AC16" s="32"/>
      <c r="AD16" s="5">
        <f t="shared" si="6"/>
        <v>13687.138950229188</v>
      </c>
      <c r="AE16" s="5">
        <f t="shared" si="7"/>
        <v>-136.87138950229189</v>
      </c>
      <c r="AF16" s="5">
        <f t="shared" si="7"/>
        <v>-1650.9747154472759</v>
      </c>
      <c r="AG16" s="5">
        <f t="shared" si="15"/>
        <v>-14889.95215381844</v>
      </c>
      <c r="AH16" s="5">
        <f t="shared" si="23"/>
        <v>-2990.6593085388195</v>
      </c>
      <c r="AI16" s="42">
        <f t="shared" si="22"/>
        <v>0</v>
      </c>
      <c r="AJ16" s="42">
        <f t="shared" si="16"/>
        <v>1329.7628102468411</v>
      </c>
      <c r="AK16" s="42">
        <f t="shared" si="24"/>
        <v>-1660.8964982919783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17336.44761918431</v>
      </c>
      <c r="K17" s="11">
        <f t="shared" si="11"/>
        <v>173.3644761918431</v>
      </c>
      <c r="L17" s="24">
        <f t="shared" si="17"/>
        <v>2091.162863110274</v>
      </c>
      <c r="M17" s="11">
        <f t="shared" si="0"/>
        <v>602229</v>
      </c>
      <c r="N17" s="28">
        <f t="shared" si="18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H'!$B$136:$AV$256, 4)</f>
        <v>34.39348689026734</v>
      </c>
      <c r="S17" s="46">
        <f>VLOOKUP(I17, '[1]Lapse Rates'!$A$4:$F$24, 4)</f>
        <v>9.9047419999999994E-4</v>
      </c>
      <c r="T17" s="56">
        <f t="shared" si="12"/>
        <v>0.78950078187201167</v>
      </c>
      <c r="U17" s="33">
        <f t="shared" si="20"/>
        <v>2.7153684791170848E-2</v>
      </c>
      <c r="V17" s="39">
        <f t="shared" si="13"/>
        <v>7.819801553240552E-4</v>
      </c>
      <c r="W17" s="32">
        <f t="shared" si="21"/>
        <v>0.76156511692551676</v>
      </c>
      <c r="X17" s="31"/>
      <c r="Y17" s="5">
        <f t="shared" si="14"/>
        <v>0</v>
      </c>
      <c r="Z17" s="5">
        <f t="shared" si="14"/>
        <v>4.7546026636599974</v>
      </c>
      <c r="AA17" s="5">
        <f t="shared" si="1"/>
        <v>0</v>
      </c>
      <c r="AB17" s="5">
        <f t="shared" si="5"/>
        <v>4.5863659880093701</v>
      </c>
      <c r="AC17" s="32"/>
      <c r="AD17" s="5">
        <f t="shared" si="6"/>
        <v>13202.833758177196</v>
      </c>
      <c r="AE17" s="5">
        <f t="shared" si="7"/>
        <v>-132.02833758177195</v>
      </c>
      <c r="AF17" s="5">
        <f t="shared" si="7"/>
        <v>-1592.5566903548743</v>
      </c>
      <c r="AG17" s="5">
        <f t="shared" si="15"/>
        <v>-16352.736438102029</v>
      </c>
      <c r="AH17" s="5">
        <f t="shared" si="23"/>
        <v>-4874.4877078614791</v>
      </c>
      <c r="AI17" s="42">
        <f t="shared" si="22"/>
        <v>0</v>
      </c>
      <c r="AJ17" s="42">
        <f t="shared" si="16"/>
        <v>1282.712438281716</v>
      </c>
      <c r="AK17" s="42">
        <f t="shared" si="24"/>
        <v>-3591.7752695797631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17336.44761918431</v>
      </c>
      <c r="K18" s="11">
        <f t="shared" si="11"/>
        <v>173.3644761918431</v>
      </c>
      <c r="L18" s="24">
        <f t="shared" si="17"/>
        <v>2091.162863110274</v>
      </c>
      <c r="M18" s="11">
        <f t="shared" si="0"/>
        <v>602229</v>
      </c>
      <c r="N18" s="28">
        <f t="shared" si="18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H'!$B$136:$AV$256, 4)</f>
        <v>38.953677963368598</v>
      </c>
      <c r="S18" s="46">
        <f>VLOOKUP(I18, '[1]Lapse Rates'!$A$4:$F$24, 4)</f>
        <v>9.2791330000000004E-4</v>
      </c>
      <c r="T18" s="56">
        <f t="shared" si="12"/>
        <v>0.76156511692551676</v>
      </c>
      <c r="U18" s="33">
        <f t="shared" si="20"/>
        <v>2.9665762312851732E-2</v>
      </c>
      <c r="V18" s="39">
        <f t="shared" si="13"/>
        <v>7.0666640081124216E-4</v>
      </c>
      <c r="W18" s="32">
        <f t="shared" si="21"/>
        <v>0.73119268821185379</v>
      </c>
      <c r="X18" s="31"/>
      <c r="Y18" s="5">
        <f t="shared" si="14"/>
        <v>0</v>
      </c>
      <c r="Z18" s="5">
        <f t="shared" si="14"/>
        <v>4.5863659880093701</v>
      </c>
      <c r="AA18" s="5">
        <f t="shared" si="1"/>
        <v>0</v>
      </c>
      <c r="AB18" s="5">
        <f t="shared" si="5"/>
        <v>4.4034544142913647</v>
      </c>
      <c r="AC18" s="32"/>
      <c r="AD18" s="5">
        <f t="shared" si="6"/>
        <v>12676.283738715369</v>
      </c>
      <c r="AE18" s="5">
        <f t="shared" si="7"/>
        <v>-126.76283738715368</v>
      </c>
      <c r="AF18" s="5">
        <f t="shared" si="7"/>
        <v>-1529.0429953663981</v>
      </c>
      <c r="AG18" s="5">
        <f t="shared" si="15"/>
        <v>-17865.582371906385</v>
      </c>
      <c r="AH18" s="5">
        <f t="shared" si="23"/>
        <v>-6845.1044659445688</v>
      </c>
      <c r="AI18" s="42">
        <f t="shared" si="22"/>
        <v>0</v>
      </c>
      <c r="AJ18" s="42">
        <f t="shared" si="16"/>
        <v>1231.5579229237217</v>
      </c>
      <c r="AK18" s="42">
        <f t="shared" si="24"/>
        <v>-5613.5465430208469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17336.44761918431</v>
      </c>
      <c r="K19" s="11">
        <f t="shared" si="11"/>
        <v>173.3644761918431</v>
      </c>
      <c r="L19" s="24">
        <f t="shared" si="17"/>
        <v>2091.162863110274</v>
      </c>
      <c r="M19" s="11">
        <f t="shared" si="0"/>
        <v>602229</v>
      </c>
      <c r="N19" s="28">
        <f t="shared" si="18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H'!$B$136:$AV$256, 4)</f>
        <v>44.05055265873451</v>
      </c>
      <c r="S19" s="46">
        <f>VLOOKUP(I19, '[1]Lapse Rates'!$A$4:$F$24, 4)</f>
        <v>7.1178370000000003E-4</v>
      </c>
      <c r="T19" s="56">
        <f t="shared" si="12"/>
        <v>0.73119268821185379</v>
      </c>
      <c r="U19" s="33">
        <f t="shared" si="20"/>
        <v>3.2209442015757907E-2</v>
      </c>
      <c r="V19" s="39">
        <f t="shared" si="13"/>
        <v>5.2045103702837972E-4</v>
      </c>
      <c r="W19" s="32">
        <f t="shared" si="21"/>
        <v>0.69846279515906751</v>
      </c>
      <c r="X19" s="31"/>
      <c r="Y19" s="5">
        <f t="shared" si="14"/>
        <v>0</v>
      </c>
      <c r="Z19" s="5">
        <f t="shared" si="14"/>
        <v>4.4034544142913647</v>
      </c>
      <c r="AA19" s="5">
        <f t="shared" si="1"/>
        <v>0</v>
      </c>
      <c r="AB19" s="5">
        <f t="shared" si="5"/>
        <v>4.2063455066585007</v>
      </c>
      <c r="AC19" s="32"/>
      <c r="AD19" s="5">
        <f t="shared" si="6"/>
        <v>12108.863662224234</v>
      </c>
      <c r="AE19" s="5">
        <f t="shared" si="7"/>
        <v>-121.08863662224233</v>
      </c>
      <c r="AF19" s="5">
        <f t="shared" si="7"/>
        <v>-1460.5994585008405</v>
      </c>
      <c r="AG19" s="5">
        <f t="shared" si="15"/>
        <v>-19397.46005570787</v>
      </c>
      <c r="AH19" s="5">
        <f t="shared" si="23"/>
        <v>-8870.2844886067196</v>
      </c>
      <c r="AI19" s="42">
        <f t="shared" si="22"/>
        <v>0</v>
      </c>
      <c r="AJ19" s="42">
        <f t="shared" si="16"/>
        <v>1176.4327088895973</v>
      </c>
      <c r="AK19" s="42">
        <f t="shared" si="24"/>
        <v>-7693.8517797171226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17336.44761918431</v>
      </c>
      <c r="K20" s="11">
        <f t="shared" si="11"/>
        <v>173.3644761918431</v>
      </c>
      <c r="L20" s="24">
        <f t="shared" si="17"/>
        <v>2091.162863110274</v>
      </c>
      <c r="M20" s="11">
        <f t="shared" si="0"/>
        <v>602229</v>
      </c>
      <c r="N20" s="28">
        <f t="shared" si="18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H'!$B$136:$AV$256, 4)</f>
        <v>49.641177782432855</v>
      </c>
      <c r="S20" s="46">
        <f>VLOOKUP(I20, '[1]Lapse Rates'!$A$4:$F$24, 4)</f>
        <v>6.4944269999999999E-4</v>
      </c>
      <c r="T20" s="56">
        <f t="shared" si="12"/>
        <v>0.69846279515906751</v>
      </c>
      <c r="U20" s="33">
        <f t="shared" si="20"/>
        <v>3.4672515788906254E-2</v>
      </c>
      <c r="V20" s="39">
        <f t="shared" si="13"/>
        <v>4.5361156353765174E-4</v>
      </c>
      <c r="W20" s="32">
        <f t="shared" si="21"/>
        <v>0.66333666780662359</v>
      </c>
      <c r="X20" s="31"/>
      <c r="Y20" s="5">
        <f t="shared" si="14"/>
        <v>0</v>
      </c>
      <c r="Z20" s="5">
        <f t="shared" si="14"/>
        <v>4.2063455066585007</v>
      </c>
      <c r="AA20" s="5">
        <f t="shared" si="1"/>
        <v>0</v>
      </c>
      <c r="AB20" s="5">
        <f t="shared" si="5"/>
        <v>3.9948057811651512</v>
      </c>
      <c r="AC20" s="32"/>
      <c r="AD20" s="5">
        <f t="shared" si="6"/>
        <v>11499.901395313793</v>
      </c>
      <c r="AE20" s="5">
        <f t="shared" si="7"/>
        <v>-114.99901395313793</v>
      </c>
      <c r="AF20" s="5">
        <f t="shared" si="7"/>
        <v>-1387.1450054565278</v>
      </c>
      <c r="AG20" s="5">
        <f t="shared" si="15"/>
        <v>-20880.794511037224</v>
      </c>
      <c r="AH20" s="5">
        <f>SUM(AD20:AG20)</f>
        <v>-10883.037135133098</v>
      </c>
      <c r="AI20" s="42">
        <f t="shared" si="22"/>
        <v>0</v>
      </c>
      <c r="AJ20" s="42">
        <f t="shared" si="16"/>
        <v>1117.2715661056834</v>
      </c>
      <c r="AK20" s="42">
        <f t="shared" si="24"/>
        <v>-9765.765569027415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17336.44761918431</v>
      </c>
      <c r="K21" s="11">
        <f t="shared" si="11"/>
        <v>173.3644761918431</v>
      </c>
      <c r="L21" s="24">
        <f t="shared" si="17"/>
        <v>2091.162863110274</v>
      </c>
      <c r="M21" s="11">
        <f t="shared" si="0"/>
        <v>602229</v>
      </c>
      <c r="N21" s="28">
        <f t="shared" si="18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H'!$B$136:$AV$256, 4)</f>
        <v>55.814858716029654</v>
      </c>
      <c r="S21" s="46">
        <f>VLOOKUP(I21, '[1]Lapse Rates'!$A$4:$F$24, 4)</f>
        <v>5.2983399999999997E-4</v>
      </c>
      <c r="T21" s="56">
        <f t="shared" si="12"/>
        <v>0.66333666780662359</v>
      </c>
      <c r="U21" s="33">
        <f t="shared" si="20"/>
        <v>3.7024042394788598E-2</v>
      </c>
      <c r="V21" s="39">
        <f t="shared" si="13"/>
        <v>3.5145832005065457E-4</v>
      </c>
      <c r="W21" s="32">
        <f t="shared" si="21"/>
        <v>0.6259611670917844</v>
      </c>
      <c r="X21" s="31"/>
      <c r="Y21" s="5">
        <f t="shared" si="14"/>
        <v>0</v>
      </c>
      <c r="Z21" s="5">
        <f t="shared" si="14"/>
        <v>3.9948057811651512</v>
      </c>
      <c r="AA21" s="5">
        <f t="shared" si="1"/>
        <v>0</v>
      </c>
      <c r="AB21" s="5">
        <f t="shared" si="5"/>
        <v>3.7697196769651824</v>
      </c>
      <c r="AC21" s="32"/>
      <c r="AD21" s="5">
        <f t="shared" si="6"/>
        <v>10851.942984930198</v>
      </c>
      <c r="AE21" s="5">
        <f t="shared" ref="AE21:AF24" si="25">-$W21*K21</f>
        <v>-108.51942984930197</v>
      </c>
      <c r="AF21" s="5">
        <f t="shared" si="25"/>
        <v>-1308.9867463715045</v>
      </c>
      <c r="AG21" s="5">
        <f t="shared" si="15"/>
        <v>-22296.952027371142</v>
      </c>
      <c r="AH21" s="5">
        <f t="shared" si="23"/>
        <v>-12862.515218661752</v>
      </c>
      <c r="AI21" s="42">
        <f t="shared" si="22"/>
        <v>0</v>
      </c>
      <c r="AJ21" s="42">
        <f t="shared" si="16"/>
        <v>1054.3217412005681</v>
      </c>
      <c r="AK21" s="42">
        <f t="shared" si="24"/>
        <v>-11808.193477461184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17336.44761918431</v>
      </c>
      <c r="K22" s="11">
        <f t="shared" si="11"/>
        <v>173.3644761918431</v>
      </c>
      <c r="L22" s="24">
        <f t="shared" si="17"/>
        <v>2091.162863110274</v>
      </c>
      <c r="M22" s="11">
        <f t="shared" si="0"/>
        <v>602229</v>
      </c>
      <c r="N22" s="28">
        <f t="shared" si="18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H'!$B$136:$AV$256, 4)</f>
        <v>62.786657971175259</v>
      </c>
      <c r="S22" s="46">
        <f>VLOOKUP(I22, '[1]Lapse Rates'!$A$4:$F$24, 4)</f>
        <v>4.565131E-4</v>
      </c>
      <c r="T22" s="56">
        <f t="shared" si="12"/>
        <v>0.6259611670917844</v>
      </c>
      <c r="U22" s="33">
        <f t="shared" si="20"/>
        <v>3.9302009701429552E-2</v>
      </c>
      <c r="V22" s="39">
        <f t="shared" si="13"/>
        <v>2.857594728686885E-4</v>
      </c>
      <c r="W22" s="32">
        <f t="shared" si="21"/>
        <v>0.58637339791748611</v>
      </c>
      <c r="X22" s="31"/>
      <c r="Y22" s="5">
        <f t="shared" ref="Y22:Z24" si="26">AA21</f>
        <v>0</v>
      </c>
      <c r="Z22" s="5">
        <f t="shared" si="26"/>
        <v>3.7697196769651824</v>
      </c>
      <c r="AA22" s="5">
        <f t="shared" si="1"/>
        <v>0</v>
      </c>
      <c r="AB22" s="5">
        <f t="shared" si="5"/>
        <v>3.5313106505444973</v>
      </c>
      <c r="AC22" s="32"/>
      <c r="AD22" s="5">
        <f t="shared" si="6"/>
        <v>10165.631698279616</v>
      </c>
      <c r="AE22" s="5">
        <f t="shared" si="25"/>
        <v>-101.65631698279616</v>
      </c>
      <c r="AF22" s="5">
        <f t="shared" si="25"/>
        <v>-1226.2022736408303</v>
      </c>
      <c r="AG22" s="5">
        <f t="shared" si="15"/>
        <v>-23668.810000482219</v>
      </c>
      <c r="AH22" s="5">
        <f t="shared" si="23"/>
        <v>-14831.036892826231</v>
      </c>
      <c r="AI22" s="42">
        <f t="shared" si="22"/>
        <v>0</v>
      </c>
      <c r="AJ22" s="42">
        <f t="shared" si="16"/>
        <v>987.64579440552836</v>
      </c>
      <c r="AK22" s="42">
        <f t="shared" si="24"/>
        <v>-13843.391098420701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17336.44761918431</v>
      </c>
      <c r="K23" s="11">
        <f t="shared" si="11"/>
        <v>173.3644761918431</v>
      </c>
      <c r="L23" s="24">
        <f t="shared" si="17"/>
        <v>2091.162863110274</v>
      </c>
      <c r="M23" s="11">
        <f t="shared" si="0"/>
        <v>602229</v>
      </c>
      <c r="N23" s="28">
        <f t="shared" si="18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H'!$B$136:$AV$256, 4)</f>
        <v>70.650366775548335</v>
      </c>
      <c r="S23" s="46">
        <f>VLOOKUP(I23, '[1]Lapse Rates'!$A$4:$F$24, 4)</f>
        <v>3.5534066900000001E-2</v>
      </c>
      <c r="T23" s="56">
        <f t="shared" si="12"/>
        <v>0.58637339791748611</v>
      </c>
      <c r="U23" s="33">
        <f t="shared" si="20"/>
        <v>4.1427495630294943E-2</v>
      </c>
      <c r="V23" s="39">
        <f t="shared" si="13"/>
        <v>2.0836231549980273E-2</v>
      </c>
      <c r="W23" s="32">
        <f t="shared" si="21"/>
        <v>0.52410967073721093</v>
      </c>
      <c r="X23" s="31"/>
      <c r="Y23" s="5">
        <f t="shared" si="26"/>
        <v>0</v>
      </c>
      <c r="Z23" s="5">
        <f t="shared" si="26"/>
        <v>3.5313106505444973</v>
      </c>
      <c r="AA23" s="5">
        <f t="shared" si="1"/>
        <v>0</v>
      </c>
      <c r="AB23" s="5">
        <f t="shared" si="5"/>
        <v>3.1563404289839978</v>
      </c>
      <c r="AC23" s="32"/>
      <c r="AD23" s="5">
        <f t="shared" si="6"/>
        <v>9086.1998534435934</v>
      </c>
      <c r="AE23" s="5">
        <f t="shared" si="25"/>
        <v>-90.861998534435926</v>
      </c>
      <c r="AF23" s="5">
        <f t="shared" si="25"/>
        <v>-1095.998679642609</v>
      </c>
      <c r="AG23" s="5">
        <f t="shared" si="15"/>
        <v>-24948.839265936895</v>
      </c>
      <c r="AH23" s="5">
        <f>SUM(AD23:AG23)</f>
        <v>-17049.500090670346</v>
      </c>
      <c r="AI23" s="42">
        <f t="shared" si="22"/>
        <v>0</v>
      </c>
      <c r="AJ23" s="42">
        <f t="shared" si="16"/>
        <v>882.78906514140681</v>
      </c>
      <c r="AK23" s="42">
        <f t="shared" si="24"/>
        <v>-16166.711025528939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17336.44761918431</v>
      </c>
      <c r="K24" s="11">
        <f t="shared" si="11"/>
        <v>173.3644761918431</v>
      </c>
      <c r="L24" s="24">
        <f t="shared" si="17"/>
        <v>2091.162863110274</v>
      </c>
      <c r="M24" s="11">
        <f t="shared" si="0"/>
        <v>602229</v>
      </c>
      <c r="N24" s="28">
        <f t="shared" si="18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H'!$B$136:$AV$256, 4)</f>
        <v>79.551648883690902</v>
      </c>
      <c r="S24" s="46">
        <f>VLOOKUP(I24, '[1]Lapse Rates'!$A$4:$F$24, 4)</f>
        <v>0</v>
      </c>
      <c r="T24" s="56">
        <f t="shared" si="12"/>
        <v>0.52410967073721093</v>
      </c>
      <c r="U24" s="33">
        <f t="shared" si="20"/>
        <v>4.1693788503033451E-2</v>
      </c>
      <c r="V24" s="39">
        <f t="shared" si="13"/>
        <v>0</v>
      </c>
      <c r="W24" s="32">
        <f t="shared" si="21"/>
        <v>0.48241588223417747</v>
      </c>
      <c r="X24" s="31"/>
      <c r="Y24" s="5">
        <f t="shared" si="26"/>
        <v>0</v>
      </c>
      <c r="Z24" s="5">
        <f t="shared" si="26"/>
        <v>3.1563404289839978</v>
      </c>
      <c r="AA24" s="5">
        <f t="shared" si="1"/>
        <v>0</v>
      </c>
      <c r="AB24" s="5">
        <f t="shared" si="5"/>
        <v>2.9052483434200647</v>
      </c>
      <c r="AC24" s="32"/>
      <c r="AD24" s="5">
        <f t="shared" si="6"/>
        <v>8363.3776730154041</v>
      </c>
      <c r="AE24" s="5">
        <f t="shared" si="25"/>
        <v>-83.63377673015404</v>
      </c>
      <c r="AF24" s="5">
        <f t="shared" si="25"/>
        <v>-1008.8101775026913</v>
      </c>
      <c r="AG24" s="5">
        <f t="shared" si="15"/>
        <v>-25109.208556393332</v>
      </c>
      <c r="AH24" s="5">
        <f t="shared" si="23"/>
        <v>-17838.274837610774</v>
      </c>
      <c r="AI24" s="42">
        <f t="shared" si="22"/>
        <v>0</v>
      </c>
      <c r="AJ24" s="42">
        <f t="shared" si="16"/>
        <v>812.55251322166646</v>
      </c>
      <c r="AK24" s="42">
        <f t="shared" si="24"/>
        <v>-17025.722324389106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292554.73639039817</v>
      </c>
      <c r="AE27" s="21">
        <f t="shared" ref="AE27:AJ27" si="27">SUM(AE4:AE24)</f>
        <v>-9515.5130929671213</v>
      </c>
      <c r="AF27" s="21">
        <f t="shared" si="27"/>
        <v>-33743.086446336943</v>
      </c>
      <c r="AG27" s="21">
        <f t="shared" si="27"/>
        <v>-284904.43228368991</v>
      </c>
      <c r="AH27" s="21">
        <f>SUM(AH4:AH24)</f>
        <v>-35608.295432595856</v>
      </c>
      <c r="AI27" s="21">
        <f t="shared" si="27"/>
        <v>0</v>
      </c>
      <c r="AJ27" s="21">
        <f t="shared" si="27"/>
        <v>26755.409092837606</v>
      </c>
      <c r="AK27" s="21">
        <f>SUM(AK4:AK24)</f>
        <v>-8852.8863397582554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146742.75613232338</v>
      </c>
      <c r="AE29" s="21">
        <f t="shared" ref="AE29:AK29" si="28">AE4+NPV($D$6,AE5:AE24)</f>
        <v>-8072.6919985561926</v>
      </c>
      <c r="AF29" s="21">
        <f t="shared" si="28"/>
        <v>-16339.440918602153</v>
      </c>
      <c r="AG29" s="21">
        <f t="shared" si="28"/>
        <v>-95717.088644915682</v>
      </c>
      <c r="AH29" s="21">
        <f>AH4+NPV($D$6,AH5:AH24)</f>
        <v>26613.534570249358</v>
      </c>
      <c r="AI29" s="21">
        <f t="shared" si="28"/>
        <v>0</v>
      </c>
      <c r="AJ29" s="21">
        <f t="shared" si="28"/>
        <v>12587.623967333644</v>
      </c>
      <c r="AK29" s="21">
        <f t="shared" si="28"/>
        <v>39201.158537583025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217607.30324648024</v>
      </c>
      <c r="AE31" s="21">
        <f t="shared" ref="AE31:AJ31" si="29">AE4+NPV($D$7,AE5:AE24)</f>
        <v>-8772.0573478360038</v>
      </c>
      <c r="AF31" s="21">
        <f t="shared" si="29"/>
        <v>-24775.349348549003</v>
      </c>
      <c r="AG31" s="21">
        <f>AG4+NPV($D$7,AG5:AG24)</f>
        <v>-181772.50018189053</v>
      </c>
      <c r="AH31" s="21">
        <f t="shared" si="29"/>
        <v>2287.3963682047333</v>
      </c>
      <c r="AI31" s="21">
        <f t="shared" si="29"/>
        <v>0</v>
      </c>
      <c r="AJ31" s="21">
        <f t="shared" si="29"/>
        <v>19473.334807646806</v>
      </c>
      <c r="AK31" s="21">
        <f>AK4+NPV($D$7,AK5:AK24)</f>
        <v>21760.731175851535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19262.723925929618</v>
      </c>
    </row>
    <row r="37" spans="1:39" x14ac:dyDescent="0.15">
      <c r="G37" s="49" t="s">
        <v>109</v>
      </c>
      <c r="I37" s="1">
        <v>0</v>
      </c>
      <c r="J37" s="11">
        <f>H$36</f>
        <v>19262.723925929618</v>
      </c>
      <c r="K37" s="11">
        <f>J37*$C$10</f>
        <v>7705.0895703718479</v>
      </c>
      <c r="L37" s="24">
        <f>$C$46</f>
        <v>2694.1789128447008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>O37*W37</f>
        <v>0</v>
      </c>
      <c r="AB37" s="5">
        <f>P37*W37</f>
        <v>6.0222899999999999</v>
      </c>
      <c r="AC37" s="32"/>
      <c r="AD37" s="5">
        <f>$W37*J37</f>
        <v>19262.723925929618</v>
      </c>
      <c r="AE37" s="5">
        <f>-$W37*K37</f>
        <v>-7705.0895703718479</v>
      </c>
      <c r="AF37" s="5">
        <f>-$W37*L37</f>
        <v>-2694.1789128447008</v>
      </c>
      <c r="AG37" s="5"/>
      <c r="AH37" s="5">
        <f>SUM(AD37:AG37)</f>
        <v>8863.4554427130679</v>
      </c>
      <c r="AI37" s="42">
        <f>Y37-AA37</f>
        <v>0</v>
      </c>
      <c r="AJ37" s="42"/>
      <c r="AK37" s="42">
        <f>SUM(AH37:AJ37)</f>
        <v>8863.4554427130679</v>
      </c>
      <c r="AL37" s="6" t="s">
        <v>39</v>
      </c>
      <c r="AM37" s="36">
        <f>AK64</f>
        <v>23642.181098722409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1">H$36</f>
        <v>19262.723925929618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2">M38*N38/1000</f>
        <v>0</v>
      </c>
      <c r="P38" s="35">
        <f>$H$14*M38/1000</f>
        <v>6.0222899999999999</v>
      </c>
      <c r="Q38">
        <f>Q5</f>
        <v>65</v>
      </c>
      <c r="R38" s="45">
        <f>1000*VLOOKUP(Q38, '[1]Mortality (Interventions) H'!$B$136:$AV$256, 7)</f>
        <v>11.339391410757164</v>
      </c>
      <c r="S38" s="46">
        <f>AVERAGE(VLOOKUP(I37,'[1]Lapse Rates'!$A$4:$F$24,4),VLOOKUP(I38,'[1]Lapse Rates'!$A$4:$F$24,4))</f>
        <v>2.6703721500000001E-3</v>
      </c>
      <c r="T38" s="33">
        <f>W37</f>
        <v>1</v>
      </c>
      <c r="U38" s="33">
        <f>T38*R38/1000</f>
        <v>1.1339391410757165E-2</v>
      </c>
      <c r="V38" s="39">
        <f>MIN(S38*T38,T38-U38)</f>
        <v>2.6703721500000001E-3</v>
      </c>
      <c r="W38" s="32">
        <f>T38-SUM(U38:V38)</f>
        <v>0.98599023643924288</v>
      </c>
      <c r="X38" s="32"/>
      <c r="Y38" s="5">
        <f>AA37</f>
        <v>0</v>
      </c>
      <c r="Z38" s="5">
        <f>AB37</f>
        <v>6.0222899999999999</v>
      </c>
      <c r="AA38" s="5">
        <f>O38*W38</f>
        <v>0</v>
      </c>
      <c r="AB38" s="5">
        <f t="shared" ref="AB38:AB57" si="33">P38*W38</f>
        <v>5.937919141005688</v>
      </c>
      <c r="AC38" s="32"/>
      <c r="AD38" s="5">
        <f>$W38*J38</f>
        <v>18992.857718191204</v>
      </c>
      <c r="AE38" s="5">
        <f t="shared" ref="AE38:AF57" si="34">-$W38*K38</f>
        <v>0</v>
      </c>
      <c r="AF38" s="5">
        <f t="shared" si="34"/>
        <v>0</v>
      </c>
      <c r="AG38" s="5">
        <f t="shared" ref="AG38:AG43" si="35">-U38*M38</f>
        <v>-6828.9103499088769</v>
      </c>
      <c r="AH38" s="5">
        <f t="shared" ref="AH38:AH46" si="36">SUM(AD38:AG38)</f>
        <v>12163.947368282326</v>
      </c>
      <c r="AI38" s="42">
        <f>-M38*$W37*(N38-N37)/1000</f>
        <v>0</v>
      </c>
      <c r="AJ38" s="42">
        <f>$D$6*SUM(Y38:Z38,AD38:AE38)</f>
        <v>1863.7901288035573</v>
      </c>
      <c r="AK38" s="42">
        <f>SUM(AH38:AJ38)</f>
        <v>14027.737497085884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37">I38+1</f>
        <v>2</v>
      </c>
      <c r="J39" s="11">
        <f t="shared" si="31"/>
        <v>19262.723925929618</v>
      </c>
      <c r="K39" s="11">
        <f t="shared" ref="K39:K57" si="38">J39*$C$11</f>
        <v>192.62723925929618</v>
      </c>
      <c r="L39" s="24">
        <f>$C$47</f>
        <v>2116.297195066812</v>
      </c>
      <c r="M39" s="11">
        <f t="shared" si="30"/>
        <v>602229</v>
      </c>
      <c r="N39" s="28">
        <f t="shared" ref="N39:N57" si="39">$N$37</f>
        <v>0</v>
      </c>
      <c r="O39" s="35">
        <f t="shared" si="32"/>
        <v>0</v>
      </c>
      <c r="P39" s="35">
        <f>$H$14*M39/1000</f>
        <v>6.0222899999999999</v>
      </c>
      <c r="Q39">
        <f t="shared" ref="Q39:Q57" si="40">Q6</f>
        <v>66</v>
      </c>
      <c r="R39" s="45">
        <f>1000*VLOOKUP(Q39, '[1]Mortality (Interventions) H'!$B$136:$AV$256, 7)</f>
        <v>12.453196079769231</v>
      </c>
      <c r="S39" s="46">
        <f>VLOOKUP(I39, '[1]Lapse Rates'!$A$4:$F$24, 4)</f>
        <v>2.4152155999999998E-3</v>
      </c>
      <c r="T39" s="33">
        <f>W38</f>
        <v>0.98599023643924288</v>
      </c>
      <c r="U39" s="33">
        <f>T39*R39/1000</f>
        <v>1.2278729747115918E-2</v>
      </c>
      <c r="V39" s="39">
        <f t="shared" ref="V39:V57" si="41">MIN(S39*T39,T39-U39)</f>
        <v>2.3813790004957478E-3</v>
      </c>
      <c r="W39" s="32">
        <f>T39-SUM(U39:V39)</f>
        <v>0.97133012769163118</v>
      </c>
      <c r="X39" s="32"/>
      <c r="Y39" s="5">
        <f t="shared" ref="Y39:Z54" si="42">AA38</f>
        <v>0</v>
      </c>
      <c r="Z39" s="5">
        <f t="shared" si="42"/>
        <v>5.937919141005688</v>
      </c>
      <c r="AA39" s="5">
        <f>O39*W39</f>
        <v>0</v>
      </c>
      <c r="AB39" s="5">
        <f t="shared" si="33"/>
        <v>5.8496317146960335</v>
      </c>
      <c r="AC39" s="32"/>
      <c r="AD39" s="5">
        <f>$W39*J39</f>
        <v>18710.464090661855</v>
      </c>
      <c r="AE39" s="5">
        <f t="shared" si="34"/>
        <v>-187.10464090661856</v>
      </c>
      <c r="AF39" s="5">
        <f t="shared" si="34"/>
        <v>-2055.6232247176877</v>
      </c>
      <c r="AG39" s="5">
        <f t="shared" si="35"/>
        <v>-7394.6071368758721</v>
      </c>
      <c r="AH39" s="5">
        <f t="shared" si="36"/>
        <v>9073.1290881616769</v>
      </c>
      <c r="AI39" s="42">
        <f>-M39*($W38*N39-$W37*N38)/1000</f>
        <v>0</v>
      </c>
      <c r="AJ39" s="42">
        <f>$D$6*SUM(Y39:Z39,AD39:AE39)</f>
        <v>1817.7240718887215</v>
      </c>
      <c r="AK39" s="42">
        <f>SUM(AH39:AJ39)</f>
        <v>10890.853160050399</v>
      </c>
      <c r="AL39" s="48" t="s">
        <v>43</v>
      </c>
      <c r="AM39" s="54">
        <f>AK64/AD64</f>
        <v>9.9999993987792204E-2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37"/>
        <v>3</v>
      </c>
      <c r="J40" s="11">
        <f t="shared" si="31"/>
        <v>19262.723925929618</v>
      </c>
      <c r="K40" s="11">
        <f t="shared" si="38"/>
        <v>192.62723925929618</v>
      </c>
      <c r="L40" s="24">
        <f t="shared" ref="L40:L57" si="43">$C$47</f>
        <v>2116.297195066812</v>
      </c>
      <c r="M40" s="11">
        <f t="shared" si="30"/>
        <v>602229</v>
      </c>
      <c r="N40" s="28">
        <f t="shared" si="39"/>
        <v>0</v>
      </c>
      <c r="O40" s="35">
        <f t="shared" si="32"/>
        <v>0</v>
      </c>
      <c r="P40" s="35">
        <f>$H$14*M40/1000</f>
        <v>6.0222899999999999</v>
      </c>
      <c r="Q40">
        <f t="shared" si="40"/>
        <v>67</v>
      </c>
      <c r="R40" s="45">
        <f>1000*VLOOKUP(Q40, '[1]Mortality (Interventions) H'!$B$136:$AV$256, 7)</f>
        <v>13.642640130906541</v>
      </c>
      <c r="S40" s="46">
        <f>VLOOKUP(I40, '[1]Lapse Rates'!$A$4:$F$24, 4)</f>
        <v>2.3963082999999999E-3</v>
      </c>
      <c r="T40" s="33">
        <f>W39</f>
        <v>0.97133012769163118</v>
      </c>
      <c r="U40" s="33">
        <f t="shared" ref="U40:U57" si="44">T40*R40/1000</f>
        <v>1.3251507380404422E-2</v>
      </c>
      <c r="V40" s="39">
        <f t="shared" si="41"/>
        <v>2.3276064470275156E-3</v>
      </c>
      <c r="W40" s="32">
        <f t="shared" ref="W40:W57" si="45">T40-SUM(U40:V40)</f>
        <v>0.95575101386419925</v>
      </c>
      <c r="X40" s="32"/>
      <c r="Y40" s="5">
        <f t="shared" si="42"/>
        <v>0</v>
      </c>
      <c r="Z40" s="5">
        <f t="shared" si="42"/>
        <v>5.8496317146960335</v>
      </c>
      <c r="AA40" s="5">
        <f t="shared" ref="AA40:AA57" si="46">O40*W40</f>
        <v>0</v>
      </c>
      <c r="AB40" s="5">
        <f t="shared" si="33"/>
        <v>5.7558097732842288</v>
      </c>
      <c r="AC40" s="32"/>
      <c r="AD40" s="5">
        <f>$W40*J40</f>
        <v>18410.367921993402</v>
      </c>
      <c r="AE40" s="5">
        <f t="shared" si="34"/>
        <v>-184.10367921993401</v>
      </c>
      <c r="AF40" s="5">
        <f>-$W40*L40</f>
        <v>-2022.6531898230667</v>
      </c>
      <c r="AG40" s="5">
        <f t="shared" si="35"/>
        <v>-7980.4420381935752</v>
      </c>
      <c r="AH40" s="5">
        <f t="shared" si="36"/>
        <v>8223.1690147568261</v>
      </c>
      <c r="AI40" s="42">
        <f>-M40*($W39*N40-$W38*N39)/1000</f>
        <v>0</v>
      </c>
      <c r="AJ40" s="42">
        <f>$D$6*SUM(Y40:Z40,AD40:AE40)</f>
        <v>1788.570371087289</v>
      </c>
      <c r="AK40" s="42">
        <f t="shared" ref="AK40:AK47" si="47">SUM(AH40:AJ40)</f>
        <v>10011.739385844116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37"/>
        <v>4</v>
      </c>
      <c r="J41" s="11">
        <f t="shared" si="31"/>
        <v>19262.723925929618</v>
      </c>
      <c r="K41" s="11">
        <f t="shared" si="38"/>
        <v>192.62723925929618</v>
      </c>
      <c r="L41" s="24">
        <f t="shared" si="43"/>
        <v>2116.297195066812</v>
      </c>
      <c r="M41" s="11">
        <f t="shared" si="30"/>
        <v>602229</v>
      </c>
      <c r="N41" s="28">
        <f t="shared" si="39"/>
        <v>0</v>
      </c>
      <c r="O41" s="35">
        <f t="shared" si="32"/>
        <v>0</v>
      </c>
      <c r="P41" s="35">
        <f t="shared" ref="P41:P57" si="48">$H$14*M41/1000</f>
        <v>6.0222899999999999</v>
      </c>
      <c r="Q41">
        <f t="shared" si="40"/>
        <v>68</v>
      </c>
      <c r="R41" s="45">
        <f>1000*VLOOKUP(Q41, '[1]Mortality (Interventions) H'!$B$136:$AV$256, 7)</f>
        <v>14.907935319094969</v>
      </c>
      <c r="S41" s="46">
        <f>VLOOKUP(I41, '[1]Lapse Rates'!$A$4:$F$24, 4)</f>
        <v>2.1941491999999999E-3</v>
      </c>
      <c r="T41" s="33">
        <f>W40</f>
        <v>0.95575101386419925</v>
      </c>
      <c r="U41" s="33">
        <f t="shared" si="44"/>
        <v>1.4248274295846922E-2</v>
      </c>
      <c r="V41" s="39">
        <f t="shared" si="41"/>
        <v>2.0970603224693216E-3</v>
      </c>
      <c r="W41" s="32">
        <f t="shared" si="45"/>
        <v>0.93940567924588303</v>
      </c>
      <c r="X41" s="32"/>
      <c r="Y41" s="5">
        <f>AA40</f>
        <v>0</v>
      </c>
      <c r="Z41" s="5">
        <f t="shared" si="42"/>
        <v>5.7558097732842288</v>
      </c>
      <c r="AA41" s="5">
        <f t="shared" si="46"/>
        <v>0</v>
      </c>
      <c r="AB41" s="5">
        <f t="shared" si="33"/>
        <v>5.6573734280656884</v>
      </c>
      <c r="AC41" s="32"/>
      <c r="AD41" s="5">
        <f>$W41*J41</f>
        <v>18095.512253763834</v>
      </c>
      <c r="AE41" s="5">
        <f t="shared" si="34"/>
        <v>-180.95512253763835</v>
      </c>
      <c r="AF41" s="5">
        <f t="shared" si="34"/>
        <v>-1988.0616040178957</v>
      </c>
      <c r="AG41" s="5">
        <f t="shared" si="35"/>
        <v>-8580.7239809135954</v>
      </c>
      <c r="AH41" s="5">
        <f t="shared" si="36"/>
        <v>7345.7715462947053</v>
      </c>
      <c r="AI41" s="42">
        <f t="shared" ref="AI41:AI57" si="49">-M41*($W40*N41-$W39*N40)/1000</f>
        <v>0</v>
      </c>
      <c r="AJ41" s="42">
        <f>$D$6*SUM(Y41:Z41,AD41:AE41)</f>
        <v>1757.9826995120491</v>
      </c>
      <c r="AK41" s="42">
        <f t="shared" si="47"/>
        <v>9103.7542458067546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37"/>
        <v>5</v>
      </c>
      <c r="J42" s="11">
        <f t="shared" si="31"/>
        <v>19262.723925929618</v>
      </c>
      <c r="K42" s="11">
        <f t="shared" si="38"/>
        <v>192.62723925929618</v>
      </c>
      <c r="L42" s="24">
        <f t="shared" si="43"/>
        <v>2116.297195066812</v>
      </c>
      <c r="M42" s="11">
        <f t="shared" si="30"/>
        <v>602229</v>
      </c>
      <c r="N42" s="28">
        <f t="shared" si="39"/>
        <v>0</v>
      </c>
      <c r="O42" s="35">
        <f t="shared" si="32"/>
        <v>0</v>
      </c>
      <c r="P42" s="35">
        <f t="shared" si="48"/>
        <v>6.0222899999999999</v>
      </c>
      <c r="Q42">
        <f t="shared" si="40"/>
        <v>69</v>
      </c>
      <c r="R42" s="45">
        <f>1000*VLOOKUP(Q42, '[1]Mortality (Interventions) H'!$B$136:$AV$256, 7)</f>
        <v>16.33212526294734</v>
      </c>
      <c r="S42" s="46">
        <f>VLOOKUP(I42, '[1]Lapse Rates'!$A$4:$F$24, 4)</f>
        <v>1.9313649E-3</v>
      </c>
      <c r="T42" s="33">
        <f>W41</f>
        <v>0.93940567924588303</v>
      </c>
      <c r="U42" s="33">
        <f t="shared" si="44"/>
        <v>1.5342491226167891E-2</v>
      </c>
      <c r="V42" s="39">
        <f t="shared" si="41"/>
        <v>1.8143351557561569E-3</v>
      </c>
      <c r="W42" s="32">
        <f t="shared" si="45"/>
        <v>0.92224885286395897</v>
      </c>
      <c r="X42" s="32"/>
      <c r="Y42" s="5">
        <f t="shared" ref="Y42:Z57" si="50">AA41</f>
        <v>0</v>
      </c>
      <c r="Z42" s="5">
        <f t="shared" si="42"/>
        <v>5.6573734280656884</v>
      </c>
      <c r="AA42" s="5">
        <f t="shared" si="46"/>
        <v>0</v>
      </c>
      <c r="AB42" s="5">
        <f t="shared" si="33"/>
        <v>5.5540500441140912</v>
      </c>
      <c r="AC42" s="32"/>
      <c r="AD42" s="5">
        <f t="shared" ref="AD42:AD57" si="51">$W42*J42</f>
        <v>17765.025043723726</v>
      </c>
      <c r="AE42" s="5">
        <f t="shared" si="34"/>
        <v>-177.65025043723725</v>
      </c>
      <c r="AF42" s="5">
        <f t="shared" si="34"/>
        <v>-1951.7526604695813</v>
      </c>
      <c r="AG42" s="5">
        <f t="shared" si="35"/>
        <v>-9239.6931486438625</v>
      </c>
      <c r="AH42" s="5">
        <f t="shared" si="36"/>
        <v>6395.928984173046</v>
      </c>
      <c r="AI42" s="42">
        <f t="shared" si="49"/>
        <v>0</v>
      </c>
      <c r="AJ42" s="42">
        <f t="shared" ref="AJ42:AJ57" si="52">$D$6*SUM(Y42:Z42,AD42:AE42)</f>
        <v>1725.8764555546979</v>
      </c>
      <c r="AK42" s="42">
        <f t="shared" si="47"/>
        <v>8121.8054397277438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37"/>
        <v>6</v>
      </c>
      <c r="J43" s="11">
        <f t="shared" si="31"/>
        <v>19262.723925929618</v>
      </c>
      <c r="K43" s="11">
        <f t="shared" si="38"/>
        <v>192.62723925929618</v>
      </c>
      <c r="L43" s="24">
        <f t="shared" si="43"/>
        <v>2116.297195066812</v>
      </c>
      <c r="M43" s="11">
        <f t="shared" si="30"/>
        <v>602229</v>
      </c>
      <c r="N43" s="28">
        <f t="shared" si="39"/>
        <v>0</v>
      </c>
      <c r="O43" s="35">
        <f t="shared" si="32"/>
        <v>0</v>
      </c>
      <c r="P43" s="35">
        <f t="shared" si="48"/>
        <v>6.0222899999999999</v>
      </c>
      <c r="Q43">
        <f t="shared" si="40"/>
        <v>70</v>
      </c>
      <c r="R43" s="45">
        <f>1000*VLOOKUP(Q43, '[1]Mortality (Interventions) H'!$B$136:$AV$256, 7)</f>
        <v>17.937714360566581</v>
      </c>
      <c r="S43" s="46">
        <f>VLOOKUP(I43, '[1]Lapse Rates'!$A$4:$F$24, 4)</f>
        <v>1.9726812000000001E-3</v>
      </c>
      <c r="T43" s="33">
        <f t="shared" ref="T43:T57" si="53">W42</f>
        <v>0.92224885286395897</v>
      </c>
      <c r="U43" s="33">
        <f t="shared" si="44"/>
        <v>1.6543036492033893E-2</v>
      </c>
      <c r="V43" s="39">
        <f t="shared" si="41"/>
        <v>1.8193029737662981E-3</v>
      </c>
      <c r="W43" s="32">
        <f t="shared" si="45"/>
        <v>0.90388651339815873</v>
      </c>
      <c r="X43" s="32"/>
      <c r="Y43" s="5">
        <f t="shared" si="50"/>
        <v>0</v>
      </c>
      <c r="Z43" s="5">
        <f t="shared" si="42"/>
        <v>5.5540500441140912</v>
      </c>
      <c r="AA43" s="5">
        <f t="shared" si="46"/>
        <v>0</v>
      </c>
      <c r="AB43" s="5">
        <f t="shared" si="33"/>
        <v>5.4434667107725971</v>
      </c>
      <c r="AC43" s="32"/>
      <c r="AD43" s="5">
        <f t="shared" si="51"/>
        <v>17411.316367959815</v>
      </c>
      <c r="AE43" s="5">
        <f t="shared" si="34"/>
        <v>-174.11316367959813</v>
      </c>
      <c r="AF43" s="5">
        <f t="shared" si="34"/>
        <v>-1912.8924929632437</v>
      </c>
      <c r="AG43" s="5">
        <f t="shared" si="35"/>
        <v>-9962.6963235610801</v>
      </c>
      <c r="AH43" s="5">
        <f t="shared" si="36"/>
        <v>5361.6143877558934</v>
      </c>
      <c r="AI43" s="42">
        <f t="shared" si="49"/>
        <v>0</v>
      </c>
      <c r="AJ43" s="42">
        <f t="shared" si="52"/>
        <v>1691.5144866492169</v>
      </c>
      <c r="AK43" s="42">
        <f t="shared" si="47"/>
        <v>7053.1288744051108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37"/>
        <v>7</v>
      </c>
      <c r="J44" s="11">
        <f t="shared" si="31"/>
        <v>19262.723925929618</v>
      </c>
      <c r="K44" s="11">
        <f t="shared" si="38"/>
        <v>192.62723925929618</v>
      </c>
      <c r="L44" s="24">
        <f t="shared" si="43"/>
        <v>2116.297195066812</v>
      </c>
      <c r="M44" s="11">
        <f t="shared" si="30"/>
        <v>602229</v>
      </c>
      <c r="N44" s="28">
        <f t="shared" si="39"/>
        <v>0</v>
      </c>
      <c r="O44" s="35">
        <f t="shared" si="32"/>
        <v>0</v>
      </c>
      <c r="P44" s="35">
        <f t="shared" si="48"/>
        <v>6.0222899999999999</v>
      </c>
      <c r="Q44">
        <f t="shared" si="40"/>
        <v>71</v>
      </c>
      <c r="R44" s="45">
        <f>1000*VLOOKUP(Q44, '[1]Mortality (Interventions) H'!$B$136:$AV$256, 7)</f>
        <v>19.776637840825426</v>
      </c>
      <c r="S44" s="46">
        <f>VLOOKUP(I44, '[1]Lapse Rates'!$A$4:$F$24, 4)</f>
        <v>1.7228968999999999E-3</v>
      </c>
      <c r="T44" s="33">
        <f t="shared" si="53"/>
        <v>0.90388651339815873</v>
      </c>
      <c r="U44" s="33">
        <f t="shared" si="44"/>
        <v>1.7875836224681783E-2</v>
      </c>
      <c r="V44" s="39">
        <f t="shared" si="41"/>
        <v>1.557303271885496E-3</v>
      </c>
      <c r="W44" s="32">
        <f t="shared" si="45"/>
        <v>0.8844533739015914</v>
      </c>
      <c r="X44" s="32"/>
      <c r="Y44" s="5">
        <f t="shared" si="50"/>
        <v>0</v>
      </c>
      <c r="Z44" s="5">
        <f t="shared" si="42"/>
        <v>5.4434667107725971</v>
      </c>
      <c r="AA44" s="5">
        <f t="shared" si="46"/>
        <v>0</v>
      </c>
      <c r="AB44" s="5">
        <f t="shared" si="33"/>
        <v>5.3264347091138147</v>
      </c>
      <c r="AC44" s="32"/>
      <c r="AD44" s="5">
        <f t="shared" si="51"/>
        <v>17036.98116682336</v>
      </c>
      <c r="AE44" s="5">
        <f t="shared" si="34"/>
        <v>-170.36981166823358</v>
      </c>
      <c r="AF44" s="5">
        <f t="shared" si="34"/>
        <v>-1871.7661943553162</v>
      </c>
      <c r="AG44" s="5">
        <f t="shared" ref="AG44:AG57" si="54">-U44*M44</f>
        <v>-10765.346973753885</v>
      </c>
      <c r="AH44" s="5">
        <f t="shared" si="36"/>
        <v>4229.4981870459233</v>
      </c>
      <c r="AI44" s="42">
        <f t="shared" si="49"/>
        <v>0</v>
      </c>
      <c r="AJ44" s="42">
        <f t="shared" si="52"/>
        <v>1655.1485780250448</v>
      </c>
      <c r="AK44" s="42">
        <f t="shared" si="47"/>
        <v>5884.6467650709683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37"/>
        <v>8</v>
      </c>
      <c r="J45" s="11">
        <f t="shared" si="31"/>
        <v>19262.723925929618</v>
      </c>
      <c r="K45" s="11">
        <f t="shared" si="38"/>
        <v>192.62723925929618</v>
      </c>
      <c r="L45" s="24">
        <f t="shared" si="43"/>
        <v>2116.297195066812</v>
      </c>
      <c r="M45" s="11">
        <f t="shared" si="30"/>
        <v>602229</v>
      </c>
      <c r="N45" s="28">
        <f t="shared" si="39"/>
        <v>0</v>
      </c>
      <c r="O45" s="35">
        <f t="shared" si="32"/>
        <v>0</v>
      </c>
      <c r="P45" s="35">
        <f t="shared" si="48"/>
        <v>6.0222899999999999</v>
      </c>
      <c r="Q45">
        <f t="shared" si="40"/>
        <v>72</v>
      </c>
      <c r="R45" s="45">
        <f>1000*VLOOKUP(Q45, '[1]Mortality (Interventions) H'!$B$136:$AV$256, 7)</f>
        <v>21.897200797397495</v>
      </c>
      <c r="S45" s="46">
        <f>VLOOKUP(I45, '[1]Lapse Rates'!$A$4:$F$24, 4)</f>
        <v>1.5750323E-3</v>
      </c>
      <c r="T45" s="33">
        <f t="shared" si="53"/>
        <v>0.8844533739015914</v>
      </c>
      <c r="U45" s="33">
        <f t="shared" si="44"/>
        <v>1.9367053124258831E-2</v>
      </c>
      <c r="V45" s="39">
        <f t="shared" si="41"/>
        <v>1.3930426317389835E-3</v>
      </c>
      <c r="W45" s="32">
        <f t="shared" si="45"/>
        <v>0.8636932781455936</v>
      </c>
      <c r="X45" s="32"/>
      <c r="Y45" s="5">
        <f t="shared" si="50"/>
        <v>0</v>
      </c>
      <c r="Z45" s="5">
        <f t="shared" si="42"/>
        <v>5.3264347091138147</v>
      </c>
      <c r="AA45" s="5">
        <f t="shared" si="46"/>
        <v>0</v>
      </c>
      <c r="AB45" s="5">
        <f t="shared" si="33"/>
        <v>5.2014113920434264</v>
      </c>
      <c r="AC45" s="32"/>
      <c r="AD45" s="5">
        <f t="shared" si="51"/>
        <v>16637.085173599709</v>
      </c>
      <c r="AE45" s="5">
        <f t="shared" si="34"/>
        <v>-166.37085173599709</v>
      </c>
      <c r="AF45" s="5">
        <f t="shared" si="34"/>
        <v>-1827.8316619375796</v>
      </c>
      <c r="AG45" s="5">
        <f t="shared" si="54"/>
        <v>-11663.401035969271</v>
      </c>
      <c r="AH45" s="5">
        <f t="shared" si="36"/>
        <v>2979.4816239568627</v>
      </c>
      <c r="AI45" s="42">
        <f t="shared" si="49"/>
        <v>0</v>
      </c>
      <c r="AJ45" s="42">
        <f t="shared" si="52"/>
        <v>1616.2995982197945</v>
      </c>
      <c r="AK45" s="42">
        <f t="shared" si="47"/>
        <v>4595.7812221766571</v>
      </c>
    </row>
    <row r="46" spans="1:39" ht="15" x14ac:dyDescent="0.2">
      <c r="A46" s="12"/>
      <c r="B46" s="13">
        <v>1</v>
      </c>
      <c r="C46" s="10">
        <f>$H$36*0.14+$B$49</f>
        <v>2694.1789128447008</v>
      </c>
      <c r="D46" s="1"/>
      <c r="E46" s="81" t="s">
        <v>51</v>
      </c>
      <c r="F46" s="13"/>
      <c r="G46" s="8"/>
      <c r="I46" s="2">
        <f t="shared" si="37"/>
        <v>9</v>
      </c>
      <c r="J46" s="11">
        <f t="shared" si="31"/>
        <v>19262.723925929618</v>
      </c>
      <c r="K46" s="11">
        <f t="shared" si="38"/>
        <v>192.62723925929618</v>
      </c>
      <c r="L46" s="24">
        <f t="shared" si="43"/>
        <v>2116.297195066812</v>
      </c>
      <c r="M46" s="11">
        <f t="shared" si="30"/>
        <v>602229</v>
      </c>
      <c r="N46" s="28">
        <f t="shared" si="39"/>
        <v>0</v>
      </c>
      <c r="O46" s="35">
        <f t="shared" si="32"/>
        <v>0</v>
      </c>
      <c r="P46" s="35">
        <f t="shared" si="48"/>
        <v>6.0222899999999999</v>
      </c>
      <c r="Q46">
        <f t="shared" si="40"/>
        <v>73</v>
      </c>
      <c r="R46" s="45">
        <f>1000*VLOOKUP(Q46, '[1]Mortality (Interventions) H'!$B$136:$AV$256, 7)</f>
        <v>24.343477718968384</v>
      </c>
      <c r="S46" s="46">
        <f>VLOOKUP(I46, '[1]Lapse Rates'!$A$4:$F$24, 4)</f>
        <v>1.4424080000000001E-3</v>
      </c>
      <c r="T46" s="33">
        <f t="shared" si="53"/>
        <v>0.8636932781455936</v>
      </c>
      <c r="U46" s="33">
        <f t="shared" si="44"/>
        <v>2.1025298072560018E-2</v>
      </c>
      <c r="V46" s="39">
        <f t="shared" si="41"/>
        <v>1.2457980939434294E-3</v>
      </c>
      <c r="W46" s="32">
        <f t="shared" si="45"/>
        <v>0.84142218197909013</v>
      </c>
      <c r="X46" s="32"/>
      <c r="Y46" s="5">
        <f t="shared" si="50"/>
        <v>0</v>
      </c>
      <c r="Z46" s="5">
        <f t="shared" si="42"/>
        <v>5.2014113920434264</v>
      </c>
      <c r="AA46" s="5">
        <f t="shared" si="46"/>
        <v>0</v>
      </c>
      <c r="AB46" s="5">
        <f t="shared" si="33"/>
        <v>5.0672883923108545</v>
      </c>
      <c r="AC46" s="32"/>
      <c r="AD46" s="5">
        <f t="shared" si="51"/>
        <v>16208.083196616524</v>
      </c>
      <c r="AE46" s="5">
        <f t="shared" si="34"/>
        <v>-162.08083196616525</v>
      </c>
      <c r="AF46" s="5">
        <f t="shared" si="34"/>
        <v>-1780.6994035893451</v>
      </c>
      <c r="AG46" s="5">
        <f t="shared" si="54"/>
        <v>-12662.044232939747</v>
      </c>
      <c r="AH46" s="5">
        <f t="shared" si="36"/>
        <v>1603.2587281212673</v>
      </c>
      <c r="AI46" s="42">
        <f t="shared" si="49"/>
        <v>0</v>
      </c>
      <c r="AJ46" s="42">
        <f t="shared" si="52"/>
        <v>1574.6230904297597</v>
      </c>
      <c r="AK46" s="42">
        <f t="shared" si="47"/>
        <v>3177.8818185510272</v>
      </c>
    </row>
    <row r="47" spans="1:39" ht="15" x14ac:dyDescent="0.2">
      <c r="A47" s="12"/>
      <c r="B47" s="70" t="s">
        <v>49</v>
      </c>
      <c r="C47" s="72">
        <f>$H$36*0.11+$B$49</f>
        <v>2116.297195066812</v>
      </c>
      <c r="D47" s="1"/>
      <c r="E47" s="1"/>
      <c r="F47" s="1"/>
      <c r="I47" s="2">
        <f t="shared" si="37"/>
        <v>10</v>
      </c>
      <c r="J47" s="11">
        <f t="shared" si="31"/>
        <v>19262.723925929618</v>
      </c>
      <c r="K47" s="11">
        <f t="shared" si="38"/>
        <v>192.62723925929618</v>
      </c>
      <c r="L47" s="24">
        <f t="shared" si="43"/>
        <v>2116.297195066812</v>
      </c>
      <c r="M47" s="11">
        <f t="shared" si="30"/>
        <v>602229</v>
      </c>
      <c r="N47" s="28">
        <f t="shared" si="39"/>
        <v>0</v>
      </c>
      <c r="O47" s="35">
        <f t="shared" si="32"/>
        <v>0</v>
      </c>
      <c r="P47" s="35">
        <f t="shared" si="48"/>
        <v>6.0222899999999999</v>
      </c>
      <c r="Q47">
        <f t="shared" si="40"/>
        <v>74</v>
      </c>
      <c r="R47" s="45">
        <f>1000*VLOOKUP(Q47, '[1]Mortality (Interventions) H'!$B$136:$AV$256, 7)</f>
        <v>27.25695133040572</v>
      </c>
      <c r="S47" s="46">
        <f>VLOOKUP(I47, '[1]Lapse Rates'!$A$4:$F$24, 4)</f>
        <v>1.4007732E-3</v>
      </c>
      <c r="T47" s="33">
        <f t="shared" si="53"/>
        <v>0.84142218197909013</v>
      </c>
      <c r="U47" s="33">
        <f t="shared" si="44"/>
        <v>2.2934603462527844E-2</v>
      </c>
      <c r="V47" s="39">
        <f t="shared" si="41"/>
        <v>1.1786416424018325E-3</v>
      </c>
      <c r="W47" s="32">
        <f t="shared" si="45"/>
        <v>0.81730893687416051</v>
      </c>
      <c r="X47" s="32"/>
      <c r="Y47" s="5">
        <f t="shared" si="50"/>
        <v>0</v>
      </c>
      <c r="Z47" s="5">
        <f t="shared" si="42"/>
        <v>5.0672883923108545</v>
      </c>
      <c r="AA47" s="5">
        <f t="shared" si="46"/>
        <v>0</v>
      </c>
      <c r="AB47" s="5">
        <f t="shared" si="33"/>
        <v>4.9220714374478884</v>
      </c>
      <c r="AC47" s="32"/>
      <c r="AD47" s="5">
        <f t="shared" si="51"/>
        <v>15743.596413201993</v>
      </c>
      <c r="AE47" s="5">
        <f t="shared" si="34"/>
        <v>-157.4359641320199</v>
      </c>
      <c r="AF47" s="5">
        <f t="shared" si="34"/>
        <v>-1729.6686106098241</v>
      </c>
      <c r="AG47" s="5">
        <f t="shared" si="54"/>
        <v>-13811.88330863468</v>
      </c>
      <c r="AH47" s="5">
        <f>SUM(AD47:AG47)</f>
        <v>44.608529825467485</v>
      </c>
      <c r="AI47" s="42">
        <f t="shared" si="49"/>
        <v>0</v>
      </c>
      <c r="AJ47" s="42">
        <f t="shared" si="52"/>
        <v>1529.4994410450499</v>
      </c>
      <c r="AK47" s="42">
        <f t="shared" si="47"/>
        <v>1574.1079708705174</v>
      </c>
    </row>
    <row r="48" spans="1:39" ht="15" x14ac:dyDescent="0.2">
      <c r="D48" s="1"/>
      <c r="E48" s="1"/>
      <c r="F48" s="1"/>
      <c r="I48" s="2">
        <f t="shared" si="37"/>
        <v>11</v>
      </c>
      <c r="J48" s="11">
        <f t="shared" si="31"/>
        <v>19262.723925929618</v>
      </c>
      <c r="K48" s="11">
        <f t="shared" si="38"/>
        <v>192.62723925929618</v>
      </c>
      <c r="L48" s="24">
        <f t="shared" si="43"/>
        <v>2116.297195066812</v>
      </c>
      <c r="M48" s="11">
        <f t="shared" si="30"/>
        <v>602229</v>
      </c>
      <c r="N48" s="28">
        <f t="shared" si="39"/>
        <v>0</v>
      </c>
      <c r="O48" s="35">
        <f t="shared" si="32"/>
        <v>0</v>
      </c>
      <c r="P48" s="35">
        <f t="shared" si="48"/>
        <v>6.0222899999999999</v>
      </c>
      <c r="Q48">
        <f t="shared" si="40"/>
        <v>75</v>
      </c>
      <c r="R48" s="45">
        <f>1000*VLOOKUP(Q48, '[1]Mortality (Interventions) H'!$B$136:$AV$256, 7)</f>
        <v>30.616926328406635</v>
      </c>
      <c r="S48" s="46">
        <f>VLOOKUP(I48, '[1]Lapse Rates'!$A$4:$F$24, 4)</f>
        <v>1.2298243999999999E-3</v>
      </c>
      <c r="T48" s="33">
        <f t="shared" si="53"/>
        <v>0.81730893687416051</v>
      </c>
      <c r="U48" s="33">
        <f t="shared" si="44"/>
        <v>2.5023487507824519E-2</v>
      </c>
      <c r="V48" s="39">
        <f t="shared" si="41"/>
        <v>1.0051464729059023E-3</v>
      </c>
      <c r="W48" s="32">
        <f t="shared" si="45"/>
        <v>0.7912803028934301</v>
      </c>
      <c r="X48" s="31"/>
      <c r="Y48" s="5">
        <f t="shared" si="50"/>
        <v>0</v>
      </c>
      <c r="Z48" s="5">
        <f t="shared" si="42"/>
        <v>4.9220714374478884</v>
      </c>
      <c r="AA48" s="5">
        <f t="shared" si="46"/>
        <v>0</v>
      </c>
      <c r="AB48" s="5">
        <f t="shared" si="33"/>
        <v>4.765319455312075</v>
      </c>
      <c r="AC48" s="32"/>
      <c r="AD48" s="5">
        <f t="shared" si="51"/>
        <v>15242.214022662112</v>
      </c>
      <c r="AE48" s="5">
        <f t="shared" si="34"/>
        <v>-152.42214022662111</v>
      </c>
      <c r="AF48" s="5">
        <f t="shared" si="34"/>
        <v>-1674.5842855249834</v>
      </c>
      <c r="AG48" s="5">
        <f t="shared" si="54"/>
        <v>-15069.869858349652</v>
      </c>
      <c r="AH48" s="5">
        <f t="shared" ref="AH48:AH57" si="55">SUM(AD48:AG48)</f>
        <v>-1654.6622614391435</v>
      </c>
      <c r="AI48" s="42">
        <f t="shared" si="49"/>
        <v>0</v>
      </c>
      <c r="AJ48" s="42">
        <f t="shared" si="52"/>
        <v>1480.7914388749355</v>
      </c>
      <c r="AK48" s="42">
        <f t="shared" ref="AK48:AK57" si="56">SUM(AH48:AJ48)</f>
        <v>-173.87082256420808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37"/>
        <v>12</v>
      </c>
      <c r="J49" s="11">
        <f t="shared" si="31"/>
        <v>19262.723925929618</v>
      </c>
      <c r="K49" s="11">
        <f t="shared" si="38"/>
        <v>192.62723925929618</v>
      </c>
      <c r="L49" s="24">
        <f t="shared" si="43"/>
        <v>2116.297195066812</v>
      </c>
      <c r="M49" s="11">
        <f t="shared" si="30"/>
        <v>602229</v>
      </c>
      <c r="N49" s="28">
        <f t="shared" si="39"/>
        <v>0</v>
      </c>
      <c r="O49" s="35">
        <f t="shared" si="32"/>
        <v>0</v>
      </c>
      <c r="P49" s="35">
        <f t="shared" si="48"/>
        <v>6.0222899999999999</v>
      </c>
      <c r="Q49">
        <f t="shared" si="40"/>
        <v>76</v>
      </c>
      <c r="R49" s="45">
        <f>1000*VLOOKUP(Q49, '[1]Mortality (Interventions) H'!$B$136:$AV$256, 7)</f>
        <v>34.476185330624809</v>
      </c>
      <c r="S49" s="46">
        <f>VLOOKUP(I49, '[1]Lapse Rates'!$A$4:$F$24, 4)</f>
        <v>1.0984558E-3</v>
      </c>
      <c r="T49" s="33">
        <f t="shared" si="53"/>
        <v>0.7912803028934301</v>
      </c>
      <c r="U49" s="33">
        <f t="shared" si="44"/>
        <v>2.7280326371026831E-2</v>
      </c>
      <c r="V49" s="39">
        <f t="shared" si="41"/>
        <v>8.691864381390451E-4</v>
      </c>
      <c r="W49" s="32">
        <f t="shared" si="45"/>
        <v>0.76313079008426421</v>
      </c>
      <c r="X49" s="31"/>
      <c r="Y49" s="5">
        <f t="shared" si="50"/>
        <v>0</v>
      </c>
      <c r="Z49" s="5">
        <f t="shared" si="42"/>
        <v>4.765319455312075</v>
      </c>
      <c r="AA49" s="5">
        <f t="shared" si="46"/>
        <v>0</v>
      </c>
      <c r="AB49" s="5">
        <f t="shared" si="33"/>
        <v>4.5957949258165636</v>
      </c>
      <c r="AC49" s="32"/>
      <c r="AD49" s="5">
        <f t="shared" si="51"/>
        <v>14699.977728769729</v>
      </c>
      <c r="AE49" s="5">
        <f t="shared" si="34"/>
        <v>-146.9997772876973</v>
      </c>
      <c r="AF49" s="5">
        <f t="shared" si="34"/>
        <v>-1615.0115505244485</v>
      </c>
      <c r="AG49" s="5">
        <f t="shared" si="54"/>
        <v>-16429.003670097118</v>
      </c>
      <c r="AH49" s="5">
        <f t="shared" si="55"/>
        <v>-3491.0372691395351</v>
      </c>
      <c r="AI49" s="42">
        <f t="shared" si="49"/>
        <v>0</v>
      </c>
      <c r="AJ49" s="42">
        <f t="shared" si="52"/>
        <v>1428.1146148789535</v>
      </c>
      <c r="AK49" s="42">
        <f t="shared" si="56"/>
        <v>-2062.9226542605816</v>
      </c>
    </row>
    <row r="50" spans="1:37" ht="15" x14ac:dyDescent="0.2">
      <c r="A50" s="48"/>
      <c r="D50" s="1"/>
      <c r="E50" s="1"/>
      <c r="F50" s="1"/>
      <c r="I50" s="2">
        <f t="shared" si="37"/>
        <v>13</v>
      </c>
      <c r="J50" s="11">
        <f t="shared" si="31"/>
        <v>19262.723925929618</v>
      </c>
      <c r="K50" s="11">
        <f t="shared" si="38"/>
        <v>192.62723925929618</v>
      </c>
      <c r="L50" s="24">
        <f t="shared" si="43"/>
        <v>2116.297195066812</v>
      </c>
      <c r="M50" s="11">
        <f t="shared" si="30"/>
        <v>602229</v>
      </c>
      <c r="N50" s="28">
        <f t="shared" si="39"/>
        <v>0</v>
      </c>
      <c r="O50" s="35">
        <f t="shared" si="32"/>
        <v>0</v>
      </c>
      <c r="P50" s="35">
        <f t="shared" si="48"/>
        <v>6.0222899999999999</v>
      </c>
      <c r="Q50">
        <f t="shared" si="40"/>
        <v>77</v>
      </c>
      <c r="R50" s="45">
        <f>1000*VLOOKUP(Q50, '[1]Mortality (Interventions) H'!$B$136:$AV$256, 7)</f>
        <v>38.934455602173863</v>
      </c>
      <c r="S50" s="46">
        <f>VLOOKUP(I50, '[1]Lapse Rates'!$A$4:$F$24, 4)</f>
        <v>9.9047419999999994E-4</v>
      </c>
      <c r="T50" s="33">
        <f t="shared" si="53"/>
        <v>0.76313079008426421</v>
      </c>
      <c r="U50" s="33">
        <f t="shared" si="44"/>
        <v>2.9712081865187645E-2</v>
      </c>
      <c r="V50" s="39">
        <f t="shared" si="41"/>
        <v>7.5586135880407947E-4</v>
      </c>
      <c r="W50" s="32">
        <f t="shared" si="45"/>
        <v>0.7326628468602725</v>
      </c>
      <c r="X50" s="31"/>
      <c r="Y50" s="5">
        <f t="shared" si="50"/>
        <v>0</v>
      </c>
      <c r="Z50" s="5">
        <f t="shared" si="42"/>
        <v>4.5957949258165636</v>
      </c>
      <c r="AA50" s="5">
        <f t="shared" si="46"/>
        <v>0</v>
      </c>
      <c r="AB50" s="5">
        <f t="shared" si="33"/>
        <v>4.41230813601815</v>
      </c>
      <c r="AC50" s="32"/>
      <c r="AD50" s="5">
        <f t="shared" si="51"/>
        <v>14113.082149855079</v>
      </c>
      <c r="AE50" s="5">
        <f t="shared" si="34"/>
        <v>-141.13082149855077</v>
      </c>
      <c r="AF50" s="5">
        <f t="shared" si="34"/>
        <v>-1550.5323277400601</v>
      </c>
      <c r="AG50" s="5">
        <f t="shared" si="54"/>
        <v>-17893.477349590092</v>
      </c>
      <c r="AH50" s="5">
        <f t="shared" si="55"/>
        <v>-5472.0583489736237</v>
      </c>
      <c r="AI50" s="42">
        <f t="shared" si="49"/>
        <v>0</v>
      </c>
      <c r="AJ50" s="42">
        <f t="shared" si="52"/>
        <v>1371.0992727939981</v>
      </c>
      <c r="AK50" s="42">
        <f t="shared" si="56"/>
        <v>-4100.9590761796253</v>
      </c>
    </row>
    <row r="51" spans="1:37" ht="15" x14ac:dyDescent="0.2">
      <c r="A51" s="48"/>
      <c r="D51" s="1"/>
      <c r="E51" s="1"/>
      <c r="F51" s="37"/>
      <c r="I51" s="2">
        <f t="shared" si="37"/>
        <v>14</v>
      </c>
      <c r="J51" s="11">
        <f t="shared" si="31"/>
        <v>19262.723925929618</v>
      </c>
      <c r="K51" s="11">
        <f t="shared" si="38"/>
        <v>192.62723925929618</v>
      </c>
      <c r="L51" s="24">
        <f t="shared" si="43"/>
        <v>2116.297195066812</v>
      </c>
      <c r="M51" s="11">
        <f t="shared" si="30"/>
        <v>602229</v>
      </c>
      <c r="N51" s="28">
        <f t="shared" si="39"/>
        <v>0</v>
      </c>
      <c r="O51" s="35">
        <f t="shared" si="32"/>
        <v>0</v>
      </c>
      <c r="P51" s="35">
        <f t="shared" si="48"/>
        <v>6.0222899999999999</v>
      </c>
      <c r="Q51">
        <f t="shared" si="40"/>
        <v>78</v>
      </c>
      <c r="R51" s="45">
        <f>1000*VLOOKUP(Q51, '[1]Mortality (Interventions) H'!$B$136:$AV$256, 7)</f>
        <v>43.919937250107388</v>
      </c>
      <c r="S51" s="46">
        <f>VLOOKUP(I51, '[1]Lapse Rates'!$A$4:$F$24, 4)</f>
        <v>9.2791330000000004E-4</v>
      </c>
      <c r="T51" s="33">
        <f t="shared" si="53"/>
        <v>0.7326628468602725</v>
      </c>
      <c r="U51" s="33">
        <f t="shared" si="44"/>
        <v>3.2178506259588201E-2</v>
      </c>
      <c r="V51" s="39">
        <f t="shared" si="41"/>
        <v>6.7984760001751009E-4</v>
      </c>
      <c r="W51" s="32">
        <f t="shared" si="45"/>
        <v>0.69980449300066683</v>
      </c>
      <c r="X51" s="31"/>
      <c r="Y51" s="5">
        <f t="shared" si="50"/>
        <v>0</v>
      </c>
      <c r="Z51" s="5">
        <f t="shared" si="42"/>
        <v>4.41230813601815</v>
      </c>
      <c r="AA51" s="5">
        <f t="shared" si="46"/>
        <v>0</v>
      </c>
      <c r="AB51" s="5">
        <f t="shared" si="33"/>
        <v>4.2144256001529854</v>
      </c>
      <c r="AC51" s="32"/>
      <c r="AD51" s="5">
        <f t="shared" si="51"/>
        <v>13480.140750796991</v>
      </c>
      <c r="AE51" s="5">
        <f t="shared" si="34"/>
        <v>-134.80140750796991</v>
      </c>
      <c r="AF51" s="5">
        <f t="shared" si="34"/>
        <v>-1480.9942856324637</v>
      </c>
      <c r="AG51" s="5">
        <f t="shared" si="54"/>
        <v>-19378.829646205544</v>
      </c>
      <c r="AH51" s="5">
        <f t="shared" si="55"/>
        <v>-7514.4845885489867</v>
      </c>
      <c r="AI51" s="42">
        <f t="shared" si="49"/>
        <v>0</v>
      </c>
      <c r="AJ51" s="42">
        <f t="shared" si="52"/>
        <v>1309.6106370047964</v>
      </c>
      <c r="AK51" s="42">
        <f t="shared" si="56"/>
        <v>-6204.8739515441903</v>
      </c>
    </row>
    <row r="52" spans="1:37" ht="15" x14ac:dyDescent="0.2">
      <c r="A52" s="48"/>
      <c r="D52" s="1"/>
      <c r="E52" s="1"/>
      <c r="F52" s="1"/>
      <c r="I52" s="2">
        <f t="shared" si="37"/>
        <v>15</v>
      </c>
      <c r="J52" s="11">
        <f t="shared" si="31"/>
        <v>19262.723925929618</v>
      </c>
      <c r="K52" s="11">
        <f t="shared" si="38"/>
        <v>192.62723925929618</v>
      </c>
      <c r="L52" s="24">
        <f t="shared" si="43"/>
        <v>2116.297195066812</v>
      </c>
      <c r="M52" s="11">
        <f t="shared" si="30"/>
        <v>602229</v>
      </c>
      <c r="N52" s="28">
        <f t="shared" si="39"/>
        <v>0</v>
      </c>
      <c r="O52" s="35">
        <f t="shared" si="32"/>
        <v>0</v>
      </c>
      <c r="P52" s="35">
        <f t="shared" si="48"/>
        <v>6.0222899999999999</v>
      </c>
      <c r="Q52">
        <f t="shared" si="40"/>
        <v>79</v>
      </c>
      <c r="R52" s="45">
        <f>1000*VLOOKUP(Q52, '[1]Mortality (Interventions) H'!$B$136:$AV$256, 7)</f>
        <v>49.468293191092314</v>
      </c>
      <c r="S52" s="46">
        <f>VLOOKUP(I52, '[1]Lapse Rates'!$A$4:$F$24, 4)</f>
        <v>7.1178370000000003E-4</v>
      </c>
      <c r="T52" s="33">
        <f t="shared" si="53"/>
        <v>0.69980449300066683</v>
      </c>
      <c r="U52" s="33">
        <f t="shared" si="44"/>
        <v>3.4618133836200701E-2</v>
      </c>
      <c r="V52" s="39">
        <f t="shared" si="41"/>
        <v>4.9810943130463876E-4</v>
      </c>
      <c r="W52" s="32">
        <f t="shared" si="45"/>
        <v>0.66468824973316143</v>
      </c>
      <c r="X52" s="31"/>
      <c r="Y52" s="5">
        <f t="shared" si="50"/>
        <v>0</v>
      </c>
      <c r="Z52" s="5">
        <f t="shared" si="42"/>
        <v>4.2144256001529854</v>
      </c>
      <c r="AA52" s="5">
        <f t="shared" si="46"/>
        <v>0</v>
      </c>
      <c r="AB52" s="5">
        <f t="shared" si="33"/>
        <v>4.0029453994855206</v>
      </c>
      <c r="AC52" s="32"/>
      <c r="AD52" s="5">
        <f t="shared" si="51"/>
        <v>12803.706251419249</v>
      </c>
      <c r="AE52" s="5">
        <f t="shared" si="34"/>
        <v>-128.03706251419248</v>
      </c>
      <c r="AF52" s="5">
        <f t="shared" si="34"/>
        <v>-1406.6778785041581</v>
      </c>
      <c r="AG52" s="5">
        <f t="shared" si="54"/>
        <v>-20848.044122041312</v>
      </c>
      <c r="AH52" s="5">
        <f t="shared" si="55"/>
        <v>-9579.0528116404148</v>
      </c>
      <c r="AI52" s="42">
        <f t="shared" si="49"/>
        <v>0</v>
      </c>
      <c r="AJ52" s="42">
        <f t="shared" si="52"/>
        <v>1243.8965825829612</v>
      </c>
      <c r="AK52" s="42">
        <f t="shared" si="56"/>
        <v>-8335.1562290574529</v>
      </c>
    </row>
    <row r="53" spans="1:37" ht="15" x14ac:dyDescent="0.2">
      <c r="D53" s="1"/>
      <c r="E53" s="1"/>
      <c r="F53" s="1"/>
      <c r="I53" s="2">
        <f t="shared" si="37"/>
        <v>16</v>
      </c>
      <c r="J53" s="11">
        <f t="shared" si="31"/>
        <v>19262.723925929618</v>
      </c>
      <c r="K53" s="11">
        <f t="shared" si="38"/>
        <v>192.62723925929618</v>
      </c>
      <c r="L53" s="24">
        <f t="shared" si="43"/>
        <v>2116.297195066812</v>
      </c>
      <c r="M53" s="11">
        <f t="shared" si="30"/>
        <v>602229</v>
      </c>
      <c r="N53" s="28">
        <f t="shared" si="39"/>
        <v>0</v>
      </c>
      <c r="O53" s="35">
        <f t="shared" si="32"/>
        <v>0</v>
      </c>
      <c r="P53" s="35">
        <f t="shared" si="48"/>
        <v>6.0222899999999999</v>
      </c>
      <c r="Q53">
        <f t="shared" si="40"/>
        <v>80</v>
      </c>
      <c r="R53" s="45">
        <f>1000*VLOOKUP(Q53, '[1]Mortality (Interventions) H'!$B$136:$AV$256, 7)</f>
        <v>55.524785558237156</v>
      </c>
      <c r="S53" s="46">
        <f>VLOOKUP(I53, '[1]Lapse Rates'!$A$4:$F$24, 4)</f>
        <v>6.4944269999999999E-4</v>
      </c>
      <c r="T53" s="33">
        <f t="shared" si="53"/>
        <v>0.66468824973316143</v>
      </c>
      <c r="U53" s="33">
        <f t="shared" si="44"/>
        <v>3.6906672529513775E-2</v>
      </c>
      <c r="V53" s="39">
        <f t="shared" si="41"/>
        <v>4.3167693156497862E-4</v>
      </c>
      <c r="W53" s="32">
        <f t="shared" si="45"/>
        <v>0.62734990027208271</v>
      </c>
      <c r="X53" s="31"/>
      <c r="Y53" s="5">
        <f t="shared" si="50"/>
        <v>0</v>
      </c>
      <c r="Z53" s="5">
        <f t="shared" si="42"/>
        <v>4.0029453994855206</v>
      </c>
      <c r="AA53" s="5">
        <f t="shared" si="46"/>
        <v>0</v>
      </c>
      <c r="AB53" s="5">
        <f t="shared" si="33"/>
        <v>3.7780830309095608</v>
      </c>
      <c r="AC53" s="32"/>
      <c r="AD53" s="5">
        <f t="shared" si="51"/>
        <v>12084.467933900607</v>
      </c>
      <c r="AE53" s="5">
        <f t="shared" si="34"/>
        <v>-120.84467933900606</v>
      </c>
      <c r="AF53" s="5">
        <f t="shared" si="34"/>
        <v>-1327.658834271253</v>
      </c>
      <c r="AG53" s="5">
        <f t="shared" si="54"/>
        <v>-22226.268490776551</v>
      </c>
      <c r="AH53" s="5">
        <f t="shared" si="55"/>
        <v>-11590.304070486203</v>
      </c>
      <c r="AI53" s="42">
        <f t="shared" si="49"/>
        <v>0</v>
      </c>
      <c r="AJ53" s="42">
        <f t="shared" si="52"/>
        <v>1174.0241302161826</v>
      </c>
      <c r="AK53" s="42">
        <f t="shared" si="56"/>
        <v>-10416.27994027002</v>
      </c>
    </row>
    <row r="54" spans="1:37" ht="15" x14ac:dyDescent="0.2">
      <c r="B54" s="2"/>
      <c r="C54" s="8"/>
      <c r="F54" s="2"/>
      <c r="I54" s="2">
        <f t="shared" si="37"/>
        <v>17</v>
      </c>
      <c r="J54" s="11">
        <f t="shared" si="31"/>
        <v>19262.723925929618</v>
      </c>
      <c r="K54" s="11">
        <f t="shared" si="38"/>
        <v>192.62723925929618</v>
      </c>
      <c r="L54" s="24">
        <f t="shared" si="43"/>
        <v>2116.297195066812</v>
      </c>
      <c r="M54" s="11">
        <f t="shared" si="30"/>
        <v>602229</v>
      </c>
      <c r="N54" s="28">
        <f t="shared" si="39"/>
        <v>0</v>
      </c>
      <c r="O54" s="35">
        <f t="shared" si="32"/>
        <v>0</v>
      </c>
      <c r="P54" s="35">
        <f t="shared" si="48"/>
        <v>6.0222899999999999</v>
      </c>
      <c r="Q54">
        <f t="shared" si="40"/>
        <v>81</v>
      </c>
      <c r="R54" s="45">
        <f>1000*VLOOKUP(Q54, '[1]Mortality (Interventions) H'!$B$136:$AV$256, 7)</f>
        <v>62.182869761389966</v>
      </c>
      <c r="S54" s="46">
        <f>VLOOKUP(I54, '[1]Lapse Rates'!$A$4:$F$24, 4)</f>
        <v>5.2983399999999997E-4</v>
      </c>
      <c r="T54" s="33">
        <f t="shared" si="53"/>
        <v>0.62734990027208271</v>
      </c>
      <c r="U54" s="33">
        <f t="shared" si="44"/>
        <v>3.9010417143439904E-2</v>
      </c>
      <c r="V54" s="39">
        <f t="shared" si="41"/>
        <v>3.3239130706075862E-4</v>
      </c>
      <c r="W54" s="32">
        <f t="shared" si="45"/>
        <v>0.58800709182158206</v>
      </c>
      <c r="X54" s="31"/>
      <c r="Y54" s="5">
        <f t="shared" si="50"/>
        <v>0</v>
      </c>
      <c r="Z54" s="5">
        <f t="shared" si="42"/>
        <v>3.7780830309095608</v>
      </c>
      <c r="AA54" s="5">
        <f t="shared" si="46"/>
        <v>0</v>
      </c>
      <c r="AB54" s="5">
        <f t="shared" si="33"/>
        <v>3.5411492290061952</v>
      </c>
      <c r="AC54" s="32"/>
      <c r="AD54" s="5">
        <f t="shared" si="51"/>
        <v>11326.618276247882</v>
      </c>
      <c r="AE54" s="5">
        <f t="shared" si="34"/>
        <v>-113.26618276247882</v>
      </c>
      <c r="AF54" s="5">
        <f t="shared" si="34"/>
        <v>-1244.3977591014075</v>
      </c>
      <c r="AG54" s="5">
        <f t="shared" si="54"/>
        <v>-23493.204505876671</v>
      </c>
      <c r="AH54" s="5">
        <f t="shared" si="55"/>
        <v>-13524.250171492677</v>
      </c>
      <c r="AI54" s="42">
        <f t="shared" si="49"/>
        <v>0</v>
      </c>
      <c r="AJ54" s="42">
        <f t="shared" si="52"/>
        <v>1100.4004703162502</v>
      </c>
      <c r="AK54" s="42">
        <f t="shared" si="56"/>
        <v>-12423.849701176427</v>
      </c>
    </row>
    <row r="55" spans="1:37" ht="15" x14ac:dyDescent="0.2">
      <c r="B55" s="2"/>
      <c r="C55" s="8"/>
      <c r="F55" s="2"/>
      <c r="I55" s="2">
        <f t="shared" si="37"/>
        <v>18</v>
      </c>
      <c r="J55" s="11">
        <f t="shared" si="31"/>
        <v>19262.723925929618</v>
      </c>
      <c r="K55" s="11">
        <f t="shared" si="38"/>
        <v>192.62723925929618</v>
      </c>
      <c r="L55" s="24">
        <f t="shared" si="43"/>
        <v>2116.297195066812</v>
      </c>
      <c r="M55" s="11">
        <f t="shared" si="30"/>
        <v>602229</v>
      </c>
      <c r="N55" s="28">
        <f t="shared" si="39"/>
        <v>0</v>
      </c>
      <c r="O55" s="35">
        <f t="shared" si="32"/>
        <v>0</v>
      </c>
      <c r="P55" s="35">
        <f t="shared" si="48"/>
        <v>6.0222899999999999</v>
      </c>
      <c r="Q55">
        <f t="shared" si="40"/>
        <v>82</v>
      </c>
      <c r="R55" s="45">
        <f>1000*VLOOKUP(Q55, '[1]Mortality (Interventions) H'!$B$136:$AV$256, 7)</f>
        <v>69.674078287517332</v>
      </c>
      <c r="S55" s="46">
        <f>VLOOKUP(I55, '[1]Lapse Rates'!$A$4:$F$24, 4)</f>
        <v>4.565131E-4</v>
      </c>
      <c r="T55" s="33">
        <f t="shared" si="53"/>
        <v>0.58800709182158206</v>
      </c>
      <c r="U55" s="33">
        <f t="shared" si="44"/>
        <v>4.0968852149192304E-2</v>
      </c>
      <c r="V55" s="39">
        <f t="shared" si="41"/>
        <v>2.6843294030945506E-4</v>
      </c>
      <c r="W55" s="32">
        <f t="shared" si="45"/>
        <v>0.54676980673208031</v>
      </c>
      <c r="X55" s="31"/>
      <c r="Y55" s="5">
        <f t="shared" si="50"/>
        <v>0</v>
      </c>
      <c r="Z55" s="5">
        <f t="shared" si="50"/>
        <v>3.5411492290061952</v>
      </c>
      <c r="AA55" s="5">
        <f t="shared" si="46"/>
        <v>0</v>
      </c>
      <c r="AB55" s="5">
        <f t="shared" si="33"/>
        <v>3.2928063393845397</v>
      </c>
      <c r="AC55" s="32"/>
      <c r="AD55" s="5">
        <f t="shared" si="51"/>
        <v>10532.275838113957</v>
      </c>
      <c r="AE55" s="5">
        <f t="shared" si="34"/>
        <v>-105.32275838113956</v>
      </c>
      <c r="AF55" s="5">
        <f t="shared" si="34"/>
        <v>-1157.1274083343244</v>
      </c>
      <c r="AG55" s="5">
        <f t="shared" si="54"/>
        <v>-24672.630860955931</v>
      </c>
      <c r="AH55" s="5">
        <f t="shared" si="55"/>
        <v>-15402.805189557439</v>
      </c>
      <c r="AI55" s="42">
        <f t="shared" si="49"/>
        <v>0</v>
      </c>
      <c r="AJ55" s="42">
        <f t="shared" si="52"/>
        <v>1023.2314838611549</v>
      </c>
      <c r="AK55" s="42">
        <f t="shared" si="56"/>
        <v>-14379.573705696284</v>
      </c>
    </row>
    <row r="56" spans="1:37" ht="15" x14ac:dyDescent="0.2">
      <c r="I56" s="2">
        <f t="shared" si="37"/>
        <v>19</v>
      </c>
      <c r="J56" s="11">
        <f t="shared" si="31"/>
        <v>19262.723925929618</v>
      </c>
      <c r="K56" s="11">
        <f t="shared" si="38"/>
        <v>192.62723925929618</v>
      </c>
      <c r="L56" s="24">
        <f t="shared" si="43"/>
        <v>2116.297195066812</v>
      </c>
      <c r="M56" s="11">
        <f t="shared" si="30"/>
        <v>602229</v>
      </c>
      <c r="N56" s="28">
        <f t="shared" si="39"/>
        <v>0</v>
      </c>
      <c r="O56" s="35">
        <f t="shared" si="32"/>
        <v>0</v>
      </c>
      <c r="P56" s="35">
        <f t="shared" si="48"/>
        <v>6.0222899999999999</v>
      </c>
      <c r="Q56">
        <f t="shared" si="40"/>
        <v>83</v>
      </c>
      <c r="R56" s="45">
        <f>1000*VLOOKUP(Q56, '[1]Mortality (Interventions) H'!$B$136:$AV$256, 7)</f>
        <v>78.092258301147993</v>
      </c>
      <c r="S56" s="46">
        <f>VLOOKUP(I56, '[1]Lapse Rates'!$A$4:$F$24, 4)</f>
        <v>3.5534066900000001E-2</v>
      </c>
      <c r="T56" s="33">
        <f t="shared" si="53"/>
        <v>0.54676980673208031</v>
      </c>
      <c r="U56" s="33">
        <f t="shared" si="44"/>
        <v>4.2698488978590382E-2</v>
      </c>
      <c r="V56" s="39">
        <f t="shared" si="41"/>
        <v>1.9428954891317813E-2</v>
      </c>
      <c r="W56" s="32">
        <f t="shared" si="45"/>
        <v>0.4846423628621721</v>
      </c>
      <c r="X56" s="31"/>
      <c r="Y56" s="5">
        <f t="shared" si="50"/>
        <v>0</v>
      </c>
      <c r="Z56" s="5">
        <f t="shared" si="50"/>
        <v>3.2928063393845397</v>
      </c>
      <c r="AA56" s="5">
        <f t="shared" si="46"/>
        <v>0</v>
      </c>
      <c r="AB56" s="5">
        <f t="shared" si="33"/>
        <v>2.9186568554412302</v>
      </c>
      <c r="AC56" s="32"/>
      <c r="AD56" s="5">
        <f t="shared" si="51"/>
        <v>9335.5320386242274</v>
      </c>
      <c r="AE56" s="5">
        <f t="shared" si="34"/>
        <v>-93.355320386242255</v>
      </c>
      <c r="AF56" s="5">
        <f t="shared" si="34"/>
        <v>-1025.6472731357669</v>
      </c>
      <c r="AG56" s="5">
        <f t="shared" si="54"/>
        <v>-25714.268319087507</v>
      </c>
      <c r="AH56" s="5">
        <f t="shared" si="55"/>
        <v>-17497.73887398529</v>
      </c>
      <c r="AI56" s="42">
        <f t="shared" si="49"/>
        <v>0</v>
      </c>
      <c r="AJ56" s="42">
        <f t="shared" si="52"/>
        <v>906.98056036103992</v>
      </c>
      <c r="AK56" s="42">
        <f t="shared" si="56"/>
        <v>-16590.75831362425</v>
      </c>
    </row>
    <row r="57" spans="1:37" ht="15" x14ac:dyDescent="0.2">
      <c r="I57" s="2">
        <f t="shared" si="37"/>
        <v>20</v>
      </c>
      <c r="J57" s="11">
        <f t="shared" si="31"/>
        <v>19262.723925929618</v>
      </c>
      <c r="K57" s="11">
        <f t="shared" si="38"/>
        <v>192.62723925929618</v>
      </c>
      <c r="L57" s="24">
        <f t="shared" si="43"/>
        <v>2116.297195066812</v>
      </c>
      <c r="M57" s="11">
        <f t="shared" si="30"/>
        <v>602229</v>
      </c>
      <c r="N57" s="28">
        <f t="shared" si="39"/>
        <v>0</v>
      </c>
      <c r="O57" s="35">
        <f t="shared" si="32"/>
        <v>0</v>
      </c>
      <c r="P57" s="35">
        <f t="shared" si="48"/>
        <v>6.0222899999999999</v>
      </c>
      <c r="Q57">
        <f t="shared" si="40"/>
        <v>84</v>
      </c>
      <c r="R57" s="45">
        <f>1000*VLOOKUP(Q57, '[1]Mortality (Interventions) H'!$B$136:$AV$256, 7)</f>
        <v>87.586899324627524</v>
      </c>
      <c r="S57" s="46">
        <f>VLOOKUP(I57, '[1]Lapse Rates'!$A$4:$F$24, 4)</f>
        <v>0</v>
      </c>
      <c r="T57" s="33">
        <f t="shared" si="53"/>
        <v>0.4846423628621721</v>
      </c>
      <c r="U57" s="33">
        <f t="shared" si="44"/>
        <v>4.2448321844458667E-2</v>
      </c>
      <c r="V57" s="39">
        <f t="shared" si="41"/>
        <v>0</v>
      </c>
      <c r="W57" s="32">
        <f t="shared" si="45"/>
        <v>0.44219404101771342</v>
      </c>
      <c r="X57" s="31"/>
      <c r="Y57" s="5">
        <f t="shared" si="50"/>
        <v>0</v>
      </c>
      <c r="Z57" s="5">
        <f t="shared" si="50"/>
        <v>2.9186568554412302</v>
      </c>
      <c r="AA57" s="5">
        <f t="shared" si="46"/>
        <v>0</v>
      </c>
      <c r="AB57" s="5">
        <f t="shared" si="33"/>
        <v>2.6630207512805653</v>
      </c>
      <c r="AC57" s="32"/>
      <c r="AD57" s="5">
        <f t="shared" si="51"/>
        <v>8517.8617338154108</v>
      </c>
      <c r="AE57" s="5">
        <f t="shared" si="34"/>
        <v>-85.178617338154112</v>
      </c>
      <c r="AF57" s="5">
        <f t="shared" si="34"/>
        <v>-935.81400868104572</v>
      </c>
      <c r="AG57" s="5">
        <f t="shared" si="54"/>
        <v>-25563.610416066498</v>
      </c>
      <c r="AH57" s="5">
        <f t="shared" si="55"/>
        <v>-18066.741308270284</v>
      </c>
      <c r="AI57" s="42">
        <f t="shared" si="49"/>
        <v>0</v>
      </c>
      <c r="AJ57" s="42">
        <f t="shared" si="52"/>
        <v>827.53253396393779</v>
      </c>
      <c r="AK57" s="42">
        <f t="shared" si="56"/>
        <v>-17239.208774306346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316409.8899966703</v>
      </c>
      <c r="AE60" s="21">
        <f t="shared" ref="AE60:AK60" si="57">SUM(AE37:AE57)</f>
        <v>-10486.632653897344</v>
      </c>
      <c r="AF60" s="21">
        <f t="shared" si="57"/>
        <v>-33253.573566778148</v>
      </c>
      <c r="AG60" s="21">
        <f t="shared" si="57"/>
        <v>-310178.95576844126</v>
      </c>
      <c r="AH60" s="21">
        <f t="shared" si="57"/>
        <v>-37509.271992446535</v>
      </c>
      <c r="AI60" s="21">
        <f t="shared" si="57"/>
        <v>0</v>
      </c>
      <c r="AJ60" s="21">
        <f t="shared" si="57"/>
        <v>28886.71064606939</v>
      </c>
      <c r="AK60" s="21">
        <f t="shared" si="57"/>
        <v>-8622.5613463771188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160401.60272331838</v>
      </c>
      <c r="AE62" s="21">
        <f t="shared" ref="AE62:AK62" si="58">AE37+NPV($D$6,AE38:AE57)</f>
        <v>-8943.5172644727627</v>
      </c>
      <c r="AF62" s="21">
        <f t="shared" si="58"/>
        <v>-16300.152114749177</v>
      </c>
      <c r="AG62" s="21">
        <f t="shared" si="58"/>
        <v>-106723.84218167444</v>
      </c>
      <c r="AH62" s="21">
        <f t="shared" si="58"/>
        <v>28434.091162421977</v>
      </c>
      <c r="AI62" s="21">
        <f t="shared" si="58"/>
        <v>0</v>
      </c>
      <c r="AJ62" s="21">
        <f t="shared" si="58"/>
        <v>13728.677664514513</v>
      </c>
      <c r="AK62" s="21">
        <f t="shared" si="58"/>
        <v>42162.768826936503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236421.82520139549</v>
      </c>
      <c r="AE64" s="21">
        <f t="shared" ref="AE64:AK64" si="59">AE37+NPV($D$7,AE38:AE57)</f>
        <v>-9693.4270965203414</v>
      </c>
      <c r="AF64" s="21">
        <f t="shared" si="59"/>
        <v>-24539.028818884493</v>
      </c>
      <c r="AG64" s="21">
        <f t="shared" si="59"/>
        <v>-199662.31307730178</v>
      </c>
      <c r="AH64" s="21">
        <f t="shared" si="59"/>
        <v>2527.0562086889004</v>
      </c>
      <c r="AI64" s="21">
        <f t="shared" si="59"/>
        <v>0</v>
      </c>
      <c r="AJ64" s="21">
        <f t="shared" si="59"/>
        <v>21115.124890033501</v>
      </c>
      <c r="AK64" s="21">
        <f t="shared" si="59"/>
        <v>23642.181098722409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18954.377501529918</v>
      </c>
    </row>
    <row r="69" spans="1:39" x14ac:dyDescent="0.15">
      <c r="G69" s="49" t="s">
        <v>111</v>
      </c>
      <c r="I69" s="1">
        <v>0</v>
      </c>
      <c r="J69" s="11">
        <f>H$68</f>
        <v>18954.377501529918</v>
      </c>
      <c r="K69" s="11">
        <f>J69*$C$10</f>
        <v>7581.7510006119674</v>
      </c>
      <c r="L69" s="24">
        <f>$C$78</f>
        <v>2649.0413739561563</v>
      </c>
      <c r="M69" s="11">
        <f t="shared" ref="M69:M89" si="60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>O69*W69</f>
        <v>0</v>
      </c>
      <c r="AB69" s="5">
        <f>P69*W69</f>
        <v>6.0222899999999999</v>
      </c>
      <c r="AC69" s="32"/>
      <c r="AD69" s="5">
        <f>$W69*J69</f>
        <v>18954.377501529918</v>
      </c>
      <c r="AE69" s="5">
        <f>-$W69*K69</f>
        <v>-7581.7510006119674</v>
      </c>
      <c r="AF69" s="5">
        <f>-$W69*L69</f>
        <v>-2649.0413739561563</v>
      </c>
      <c r="AG69" s="5"/>
      <c r="AH69" s="5">
        <f>SUM(AD69:AG69)</f>
        <v>8723.585126961796</v>
      </c>
      <c r="AI69" s="42">
        <f>Y69-AA69</f>
        <v>0</v>
      </c>
      <c r="AJ69" s="42"/>
      <c r="AK69" s="42">
        <f>SUM(AH69:AJ69)</f>
        <v>8723.585126961796</v>
      </c>
      <c r="AL69" s="6" t="s">
        <v>39</v>
      </c>
      <c r="AM69" s="36">
        <f>AK96</f>
        <v>23338.024153984992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1">H$68</f>
        <v>18954.377501529918</v>
      </c>
      <c r="K70" s="11"/>
      <c r="L70" s="24"/>
      <c r="M70" s="11">
        <f t="shared" si="60"/>
        <v>602229</v>
      </c>
      <c r="N70" s="78">
        <f t="shared" ref="N70:N89" si="62">$N$37</f>
        <v>0</v>
      </c>
      <c r="O70" s="35">
        <f t="shared" ref="O70:O89" si="63">M70*N70/1000</f>
        <v>0</v>
      </c>
      <c r="P70" s="35">
        <f>$H$14*M70/1000</f>
        <v>6.0222899999999999</v>
      </c>
      <c r="Q70">
        <f t="shared" ref="Q70:Q89" si="64">Q5</f>
        <v>65</v>
      </c>
      <c r="R70" s="45">
        <f>1000*VLOOKUP(Q70, '[1]Mortality (Interventions) H'!$B$136:$AV$256, 10)</f>
        <v>11.04562479389817</v>
      </c>
      <c r="S70" s="46">
        <f>AVERAGE(VLOOKUP(I69,'[1]Lapse Rates'!$A$4:$F$24,4),VLOOKUP(I70,'[1]Lapse Rates'!$A$4:$F$24,4))</f>
        <v>2.6703721500000001E-3</v>
      </c>
      <c r="T70" s="33">
        <f>W69</f>
        <v>1</v>
      </c>
      <c r="U70" s="33">
        <f>T70*R70/1000</f>
        <v>1.104562479389817E-2</v>
      </c>
      <c r="V70" s="39">
        <f>MIN(S70*T70,T70-U70)</f>
        <v>2.6703721500000001E-3</v>
      </c>
      <c r="W70" s="32">
        <f>T70-SUM(U70:V70)</f>
        <v>0.98628400305610187</v>
      </c>
      <c r="X70" s="32"/>
      <c r="Y70" s="5">
        <f>AA69</f>
        <v>0</v>
      </c>
      <c r="Z70" s="5">
        <f>AB69</f>
        <v>6.0222899999999999</v>
      </c>
      <c r="AA70" s="5">
        <f>O70*W70</f>
        <v>0</v>
      </c>
      <c r="AB70" s="5">
        <f t="shared" ref="AB70:AB89" si="65">P70*W70</f>
        <v>5.9396882887647315</v>
      </c>
      <c r="AC70" s="32"/>
      <c r="AD70" s="5">
        <f>$W70*J70</f>
        <v>18694.399317645442</v>
      </c>
      <c r="AE70" s="5">
        <f t="shared" ref="AE70:AF89" si="66">-$W70*K70</f>
        <v>0</v>
      </c>
      <c r="AF70" s="5">
        <f t="shared" si="66"/>
        <v>0</v>
      </c>
      <c r="AG70" s="5">
        <f t="shared" ref="AG70:AG75" si="67">-U70*M70</f>
        <v>-6651.9955740045007</v>
      </c>
      <c r="AH70" s="5">
        <f t="shared" ref="AH70:AH78" si="68">SUM(AD70:AG70)</f>
        <v>12042.403743640942</v>
      </c>
      <c r="AI70" s="42">
        <f>-M70*$W69*(N70-N69)/1000</f>
        <v>0</v>
      </c>
      <c r="AJ70" s="42">
        <f>$D$6*SUM(Y70:Z70,AD70:AE70)</f>
        <v>1834.511359710018</v>
      </c>
      <c r="AK70" s="42">
        <f>SUM(AH70:AJ70)</f>
        <v>13876.915103350959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69">I70+1</f>
        <v>2</v>
      </c>
      <c r="J71" s="11">
        <f t="shared" si="61"/>
        <v>18954.377501529918</v>
      </c>
      <c r="K71" s="11">
        <f t="shared" ref="K71:K89" si="70">J71*$C$11</f>
        <v>189.54377501529919</v>
      </c>
      <c r="L71" s="24">
        <f>$C$79</f>
        <v>2080.4100489102584</v>
      </c>
      <c r="M71" s="11">
        <f t="shared" si="60"/>
        <v>602229</v>
      </c>
      <c r="N71" s="78">
        <f t="shared" si="62"/>
        <v>0</v>
      </c>
      <c r="O71" s="35">
        <f t="shared" si="63"/>
        <v>0</v>
      </c>
      <c r="P71" s="35">
        <f>$H$14*M71/1000</f>
        <v>6.0222899999999999</v>
      </c>
      <c r="Q71">
        <f t="shared" si="64"/>
        <v>66</v>
      </c>
      <c r="R71" s="45">
        <f>1000*VLOOKUP(Q71, '[1]Mortality (Interventions) H'!$B$136:$AV$256, 10)</f>
        <v>12.130574419671582</v>
      </c>
      <c r="S71" s="46">
        <f>VLOOKUP(I71, '[1]Lapse Rates'!$A$4:$F$24, 4)</f>
        <v>2.4152155999999998E-3</v>
      </c>
      <c r="T71" s="33">
        <f>W70</f>
        <v>0.98628400305610187</v>
      </c>
      <c r="U71" s="33">
        <f>T71*R71/1000</f>
        <v>1.1964191498003637E-2</v>
      </c>
      <c r="V71" s="39">
        <f t="shared" ref="V71:V89" si="71">MIN(S71*T71,T71-U71)</f>
        <v>2.3820885102115445E-3</v>
      </c>
      <c r="W71" s="32">
        <f>T71-SUM(U71:V71)</f>
        <v>0.97193772304788673</v>
      </c>
      <c r="X71" s="32"/>
      <c r="Y71" s="5">
        <f t="shared" ref="Y71:Z86" si="72">AA70</f>
        <v>0</v>
      </c>
      <c r="Z71" s="5">
        <f t="shared" si="72"/>
        <v>5.9396882887647315</v>
      </c>
      <c r="AA71" s="5">
        <f>O71*W71</f>
        <v>0</v>
      </c>
      <c r="AB71" s="5">
        <f t="shared" si="65"/>
        <v>5.8532908301340578</v>
      </c>
      <c r="AC71" s="32"/>
      <c r="AD71" s="5">
        <f>$W71*J71</f>
        <v>18422.474510627082</v>
      </c>
      <c r="AE71" s="5">
        <f t="shared" si="66"/>
        <v>-184.2247451062708</v>
      </c>
      <c r="AF71" s="5">
        <f t="shared" si="66"/>
        <v>-2022.0290059437791</v>
      </c>
      <c r="AG71" s="5">
        <f t="shared" si="67"/>
        <v>-7205.1830816512329</v>
      </c>
      <c r="AH71" s="5">
        <f t="shared" si="68"/>
        <v>9011.0376779257967</v>
      </c>
      <c r="AI71" s="42">
        <f>-M71*($W70*N71-$W69*N70)/1000</f>
        <v>0</v>
      </c>
      <c r="AJ71" s="42">
        <f>$D$6*SUM(Y71:Z71,AD71:AE71)</f>
        <v>1789.7549854187193</v>
      </c>
      <c r="AK71" s="42">
        <f>SUM(AH71:AJ71)</f>
        <v>10800.792663344517</v>
      </c>
      <c r="AL71" s="48" t="s">
        <v>59</v>
      </c>
      <c r="AM71" s="54">
        <f>AK96/AD96</f>
        <v>9.9999992951653419E-2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69"/>
        <v>3</v>
      </c>
      <c r="J72" s="11">
        <f t="shared" si="61"/>
        <v>18954.377501529918</v>
      </c>
      <c r="K72" s="11">
        <f t="shared" si="70"/>
        <v>189.54377501529919</v>
      </c>
      <c r="L72" s="24">
        <f t="shared" ref="L72:L89" si="73">$C$79</f>
        <v>2080.4100489102584</v>
      </c>
      <c r="M72" s="11">
        <f t="shared" si="60"/>
        <v>602229</v>
      </c>
      <c r="N72" s="78">
        <f t="shared" si="62"/>
        <v>0</v>
      </c>
      <c r="O72" s="35">
        <f t="shared" si="63"/>
        <v>0</v>
      </c>
      <c r="P72" s="35">
        <f>$H$14*M72/1000</f>
        <v>6.0222899999999999</v>
      </c>
      <c r="Q72">
        <f t="shared" si="64"/>
        <v>67</v>
      </c>
      <c r="R72" s="45">
        <f>1000*VLOOKUP(Q72, '[1]Mortality (Interventions) H'!$B$136:$AV$256, 10)</f>
        <v>13.289203858085127</v>
      </c>
      <c r="S72" s="46">
        <f>VLOOKUP(I72, '[1]Lapse Rates'!$A$4:$F$24, 4)</f>
        <v>2.3963082999999999E-3</v>
      </c>
      <c r="T72" s="33">
        <f>W71</f>
        <v>0.97193772304788673</v>
      </c>
      <c r="U72" s="33">
        <f t="shared" ref="U72:U89" si="74">T72*R72/1000</f>
        <v>1.291627853894645E-2</v>
      </c>
      <c r="V72" s="39">
        <f t="shared" si="71"/>
        <v>2.3290624328227523E-3</v>
      </c>
      <c r="W72" s="32">
        <f t="shared" ref="W72:W89" si="75">T72-SUM(U72:V72)</f>
        <v>0.95669238207611751</v>
      </c>
      <c r="X72" s="32"/>
      <c r="Y72" s="5">
        <f t="shared" si="72"/>
        <v>0</v>
      </c>
      <c r="Z72" s="5">
        <f t="shared" si="72"/>
        <v>5.8532908301340578</v>
      </c>
      <c r="AA72" s="5">
        <f t="shared" ref="AA72:AA89" si="76">O72*W72</f>
        <v>0</v>
      </c>
      <c r="AB72" s="5">
        <f t="shared" si="65"/>
        <v>5.7614789656531817</v>
      </c>
      <c r="AC72" s="32"/>
      <c r="AD72" s="5">
        <f>$W72*J72</f>
        <v>18133.508562708626</v>
      </c>
      <c r="AE72" s="5">
        <f t="shared" si="66"/>
        <v>-181.33508562708627</v>
      </c>
      <c r="AF72" s="5">
        <f>-$W72*L72</f>
        <v>-1990.3124453870473</v>
      </c>
      <c r="AG72" s="5">
        <f t="shared" si="67"/>
        <v>-7778.5575082311816</v>
      </c>
      <c r="AH72" s="5">
        <f t="shared" si="68"/>
        <v>8183.3035234633126</v>
      </c>
      <c r="AI72" s="42">
        <f>-M72*($W71*N72-$W70*N71)/1000</f>
        <v>0</v>
      </c>
      <c r="AJ72" s="42">
        <f>$D$6*SUM(Y72:Z72,AD72:AE72)</f>
        <v>1761.6824259321356</v>
      </c>
      <c r="AK72" s="42">
        <f t="shared" ref="AK72:AK79" si="77">SUM(AH72:AJ72)</f>
        <v>9944.9859493954482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69"/>
        <v>4</v>
      </c>
      <c r="J73" s="11">
        <f t="shared" si="61"/>
        <v>18954.377501529918</v>
      </c>
      <c r="K73" s="11">
        <f t="shared" si="70"/>
        <v>189.54377501529919</v>
      </c>
      <c r="L73" s="24">
        <f t="shared" si="73"/>
        <v>2080.4100489102584</v>
      </c>
      <c r="M73" s="11">
        <f t="shared" si="60"/>
        <v>602229</v>
      </c>
      <c r="N73" s="78">
        <f t="shared" si="62"/>
        <v>0</v>
      </c>
      <c r="O73" s="35">
        <f t="shared" si="63"/>
        <v>0</v>
      </c>
      <c r="P73" s="35">
        <f t="shared" ref="P73:P89" si="78">$H$14*M73/1000</f>
        <v>6.0222899999999999</v>
      </c>
      <c r="Q73">
        <f t="shared" si="64"/>
        <v>68</v>
      </c>
      <c r="R73" s="45">
        <f>1000*VLOOKUP(Q73, '[1]Mortality (Interventions) H'!$B$136:$AV$256, 10)</f>
        <v>14.521719378185773</v>
      </c>
      <c r="S73" s="46">
        <f>VLOOKUP(I73, '[1]Lapse Rates'!$A$4:$F$24, 4)</f>
        <v>2.1941491999999999E-3</v>
      </c>
      <c r="T73" s="33">
        <f>W72</f>
        <v>0.95669238207611751</v>
      </c>
      <c r="U73" s="33">
        <f t="shared" si="74"/>
        <v>1.3892818303757463E-2</v>
      </c>
      <c r="V73" s="39">
        <f t="shared" si="71"/>
        <v>2.0991258247784073E-3</v>
      </c>
      <c r="W73" s="32">
        <f t="shared" si="75"/>
        <v>0.94070043794758162</v>
      </c>
      <c r="X73" s="32"/>
      <c r="Y73" s="5">
        <f>AA72</f>
        <v>0</v>
      </c>
      <c r="Z73" s="5">
        <f t="shared" si="72"/>
        <v>5.7614789656531817</v>
      </c>
      <c r="AA73" s="5">
        <f t="shared" si="76"/>
        <v>0</v>
      </c>
      <c r="AB73" s="5">
        <f t="shared" si="65"/>
        <v>5.6651708404473409</v>
      </c>
      <c r="AC73" s="32"/>
      <c r="AD73" s="5">
        <f>$W73*J73</f>
        <v>17830.391216712982</v>
      </c>
      <c r="AE73" s="5">
        <f t="shared" si="66"/>
        <v>-178.30391216712982</v>
      </c>
      <c r="AF73" s="5">
        <f t="shared" si="66"/>
        <v>-1957.0426441204297</v>
      </c>
      <c r="AG73" s="5">
        <f t="shared" si="67"/>
        <v>-8366.6580742535534</v>
      </c>
      <c r="AH73" s="5">
        <f t="shared" si="68"/>
        <v>7328.3865861718714</v>
      </c>
      <c r="AI73" s="42">
        <f t="shared" ref="AI73:AI89" si="79">-M73*($W72*N73-$W71*N72)/1000</f>
        <v>0</v>
      </c>
      <c r="AJ73" s="42">
        <f>$D$6*SUM(Y73:Z73,AD73:AE73)</f>
        <v>1732.234965662479</v>
      </c>
      <c r="AK73" s="42">
        <f t="shared" si="77"/>
        <v>9060.6215518343506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69"/>
        <v>5</v>
      </c>
      <c r="J74" s="11">
        <f t="shared" si="61"/>
        <v>18954.377501529918</v>
      </c>
      <c r="K74" s="11">
        <f t="shared" si="70"/>
        <v>189.54377501529919</v>
      </c>
      <c r="L74" s="24">
        <f t="shared" si="73"/>
        <v>2080.4100489102584</v>
      </c>
      <c r="M74" s="11">
        <f t="shared" si="60"/>
        <v>602229</v>
      </c>
      <c r="N74" s="78">
        <f t="shared" si="62"/>
        <v>0</v>
      </c>
      <c r="O74" s="35">
        <f t="shared" si="63"/>
        <v>0</v>
      </c>
      <c r="P74" s="35">
        <f t="shared" si="78"/>
        <v>6.0222899999999999</v>
      </c>
      <c r="Q74">
        <f t="shared" si="64"/>
        <v>69</v>
      </c>
      <c r="R74" s="45">
        <f>1000*VLOOKUP(Q74, '[1]Mortality (Interventions) H'!$B$136:$AV$256, 10)</f>
        <v>15.909013209503108</v>
      </c>
      <c r="S74" s="46">
        <f>VLOOKUP(I74, '[1]Lapse Rates'!$A$4:$F$24, 4)</f>
        <v>1.9313649E-3</v>
      </c>
      <c r="T74" s="33">
        <f>W73</f>
        <v>0.94070043794758162</v>
      </c>
      <c r="U74" s="33">
        <f t="shared" si="74"/>
        <v>1.4965615693493434E-2</v>
      </c>
      <c r="V74" s="39">
        <f t="shared" si="71"/>
        <v>1.8168358072665871E-3</v>
      </c>
      <c r="W74" s="32">
        <f t="shared" si="75"/>
        <v>0.92391798644682166</v>
      </c>
      <c r="X74" s="32"/>
      <c r="Y74" s="5">
        <f t="shared" ref="Y74:Z89" si="80">AA73</f>
        <v>0</v>
      </c>
      <c r="Z74" s="5">
        <f t="shared" si="72"/>
        <v>5.6651708404473409</v>
      </c>
      <c r="AA74" s="5">
        <f t="shared" si="76"/>
        <v>0</v>
      </c>
      <c r="AB74" s="5">
        <f t="shared" si="65"/>
        <v>5.5641020505988292</v>
      </c>
      <c r="AC74" s="32"/>
      <c r="AD74" s="5">
        <f t="shared" ref="AD74:AD88" si="81">$W74*J74</f>
        <v>17512.290295566461</v>
      </c>
      <c r="AE74" s="5">
        <f t="shared" si="66"/>
        <v>-175.12290295566461</v>
      </c>
      <c r="AF74" s="5">
        <f t="shared" si="66"/>
        <v>-1922.1282633728997</v>
      </c>
      <c r="AG74" s="5">
        <f t="shared" si="67"/>
        <v>-9012.7277734768577</v>
      </c>
      <c r="AH74" s="5">
        <f t="shared" si="68"/>
        <v>6402.3113557610413</v>
      </c>
      <c r="AI74" s="42">
        <f t="shared" si="79"/>
        <v>0</v>
      </c>
      <c r="AJ74" s="42">
        <f t="shared" ref="AJ74:AJ89" si="82">$D$6*SUM(Y74:Z74,AD74:AE74)</f>
        <v>1701.331874474567</v>
      </c>
      <c r="AK74" s="42">
        <f t="shared" si="77"/>
        <v>8103.6432302356079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69"/>
        <v>6</v>
      </c>
      <c r="J75" s="11">
        <f t="shared" si="61"/>
        <v>18954.377501529918</v>
      </c>
      <c r="K75" s="11">
        <f t="shared" si="70"/>
        <v>189.54377501529919</v>
      </c>
      <c r="L75" s="24">
        <f t="shared" si="73"/>
        <v>2080.4100489102584</v>
      </c>
      <c r="M75" s="11">
        <f t="shared" si="60"/>
        <v>602229</v>
      </c>
      <c r="N75" s="78">
        <f t="shared" si="62"/>
        <v>0</v>
      </c>
      <c r="O75" s="35">
        <f t="shared" si="63"/>
        <v>0</v>
      </c>
      <c r="P75" s="35">
        <f t="shared" si="78"/>
        <v>6.0222899999999999</v>
      </c>
      <c r="Q75">
        <f t="shared" si="64"/>
        <v>70</v>
      </c>
      <c r="R75" s="45">
        <f>1000*VLOOKUP(Q75, '[1]Mortality (Interventions) H'!$B$136:$AV$256, 10)</f>
        <v>17.658889785013734</v>
      </c>
      <c r="S75" s="46">
        <f>VLOOKUP(I75, '[1]Lapse Rates'!$A$4:$F$24, 4)</f>
        <v>1.9726812000000001E-3</v>
      </c>
      <c r="T75" s="33">
        <f t="shared" ref="T75:T89" si="83">W74</f>
        <v>0.92391798644682166</v>
      </c>
      <c r="U75" s="33">
        <f t="shared" si="74"/>
        <v>1.6315365893056235E-2</v>
      </c>
      <c r="V75" s="39">
        <f t="shared" si="71"/>
        <v>1.8225956422054999E-3</v>
      </c>
      <c r="W75" s="32">
        <f t="shared" si="75"/>
        <v>0.90578002491155996</v>
      </c>
      <c r="X75" s="32"/>
      <c r="Y75" s="5">
        <f t="shared" si="80"/>
        <v>0</v>
      </c>
      <c r="Z75" s="5">
        <f t="shared" si="72"/>
        <v>5.5641020505988292</v>
      </c>
      <c r="AA75" s="5">
        <f t="shared" si="76"/>
        <v>0</v>
      </c>
      <c r="AB75" s="5">
        <f t="shared" si="65"/>
        <v>5.4548699862246384</v>
      </c>
      <c r="AC75" s="32"/>
      <c r="AD75" s="5">
        <f t="shared" si="81"/>
        <v>17168.49652551888</v>
      </c>
      <c r="AE75" s="5">
        <f t="shared" si="66"/>
        <v>-171.68496525518881</v>
      </c>
      <c r="AF75" s="5">
        <f t="shared" si="66"/>
        <v>-1884.3938659281935</v>
      </c>
      <c r="AG75" s="5">
        <f t="shared" si="67"/>
        <v>-9825.5864864093637</v>
      </c>
      <c r="AH75" s="5">
        <f t="shared" si="68"/>
        <v>5286.8312079261323</v>
      </c>
      <c r="AI75" s="42">
        <f t="shared" si="79"/>
        <v>0</v>
      </c>
      <c r="AJ75" s="42">
        <f t="shared" si="82"/>
        <v>1667.9330524730317</v>
      </c>
      <c r="AK75" s="42">
        <f t="shared" si="77"/>
        <v>6954.7642603991644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69"/>
        <v>7</v>
      </c>
      <c r="J76" s="11">
        <f t="shared" si="61"/>
        <v>18954.377501529918</v>
      </c>
      <c r="K76" s="11">
        <f t="shared" si="70"/>
        <v>189.54377501529919</v>
      </c>
      <c r="L76" s="24">
        <f t="shared" si="73"/>
        <v>2080.4100489102584</v>
      </c>
      <c r="M76" s="11">
        <f t="shared" si="60"/>
        <v>602229</v>
      </c>
      <c r="N76" s="78">
        <f t="shared" si="62"/>
        <v>0</v>
      </c>
      <c r="O76" s="35">
        <f t="shared" si="63"/>
        <v>0</v>
      </c>
      <c r="P76" s="35">
        <f t="shared" si="78"/>
        <v>6.0222899999999999</v>
      </c>
      <c r="Q76">
        <f t="shared" si="64"/>
        <v>71</v>
      </c>
      <c r="R76" s="45">
        <f>1000*VLOOKUP(Q76, '[1]Mortality (Interventions) H'!$B$136:$AV$256, 10)</f>
        <v>19.469228962470631</v>
      </c>
      <c r="S76" s="46">
        <f>VLOOKUP(I76, '[1]Lapse Rates'!$A$4:$F$24, 4)</f>
        <v>1.7228968999999999E-3</v>
      </c>
      <c r="T76" s="33">
        <f t="shared" si="83"/>
        <v>0.90578002491155996</v>
      </c>
      <c r="U76" s="33">
        <f t="shared" si="74"/>
        <v>1.7634838694635512E-2</v>
      </c>
      <c r="V76" s="39">
        <f t="shared" si="71"/>
        <v>1.5605655970020492E-3</v>
      </c>
      <c r="W76" s="32">
        <f t="shared" si="75"/>
        <v>0.88658462061992238</v>
      </c>
      <c r="X76" s="32"/>
      <c r="Y76" s="5">
        <f t="shared" si="80"/>
        <v>0</v>
      </c>
      <c r="Z76" s="5">
        <f t="shared" si="72"/>
        <v>5.4548699862246384</v>
      </c>
      <c r="AA76" s="5">
        <f t="shared" si="76"/>
        <v>0</v>
      </c>
      <c r="AB76" s="5">
        <f t="shared" si="65"/>
        <v>5.3392696949131526</v>
      </c>
      <c r="AC76" s="32"/>
      <c r="AD76" s="5">
        <f t="shared" si="81"/>
        <v>16804.659586280693</v>
      </c>
      <c r="AE76" s="5">
        <f t="shared" si="66"/>
        <v>-168.04659586280695</v>
      </c>
      <c r="AF76" s="5">
        <f t="shared" si="66"/>
        <v>-1844.4595539469756</v>
      </c>
      <c r="AG76" s="5">
        <f t="shared" ref="AG76:AG89" si="84">-U76*M76</f>
        <v>-10620.211272231651</v>
      </c>
      <c r="AH76" s="5">
        <f t="shared" si="68"/>
        <v>4171.942164239259</v>
      </c>
      <c r="AI76" s="42">
        <f t="shared" si="79"/>
        <v>0</v>
      </c>
      <c r="AJ76" s="42">
        <f t="shared" si="82"/>
        <v>1632.5868571056433</v>
      </c>
      <c r="AK76" s="42">
        <f t="shared" si="77"/>
        <v>5804.5290213449025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69"/>
        <v>8</v>
      </c>
      <c r="J77" s="11">
        <f t="shared" si="61"/>
        <v>18954.377501529918</v>
      </c>
      <c r="K77" s="11">
        <f t="shared" si="70"/>
        <v>189.54377501529919</v>
      </c>
      <c r="L77" s="24">
        <f t="shared" si="73"/>
        <v>2080.4100489102584</v>
      </c>
      <c r="M77" s="11">
        <f t="shared" si="60"/>
        <v>602229</v>
      </c>
      <c r="N77" s="78">
        <f t="shared" si="62"/>
        <v>0</v>
      </c>
      <c r="O77" s="35">
        <f t="shared" si="63"/>
        <v>0</v>
      </c>
      <c r="P77" s="35">
        <f t="shared" si="78"/>
        <v>6.0222899999999999</v>
      </c>
      <c r="Q77">
        <f t="shared" si="64"/>
        <v>72</v>
      </c>
      <c r="R77" s="45">
        <f>1000*VLOOKUP(Q77, '[1]Mortality (Interventions) H'!$B$136:$AV$256, 10)</f>
        <v>21.556829800546758</v>
      </c>
      <c r="S77" s="46">
        <f>VLOOKUP(I77, '[1]Lapse Rates'!$A$4:$F$24, 4)</f>
        <v>1.5750323E-3</v>
      </c>
      <c r="T77" s="33">
        <f t="shared" si="83"/>
        <v>0.88658462061992238</v>
      </c>
      <c r="U77" s="33">
        <f t="shared" si="74"/>
        <v>1.9111953770485985E-2</v>
      </c>
      <c r="V77" s="39">
        <f t="shared" si="71"/>
        <v>1.3963994141596237E-3</v>
      </c>
      <c r="W77" s="32">
        <f t="shared" si="75"/>
        <v>0.86607626743527677</v>
      </c>
      <c r="X77" s="32"/>
      <c r="Y77" s="5">
        <f t="shared" si="80"/>
        <v>0</v>
      </c>
      <c r="Z77" s="5">
        <f t="shared" si="72"/>
        <v>5.3392696949131526</v>
      </c>
      <c r="AA77" s="5">
        <f t="shared" si="76"/>
        <v>0</v>
      </c>
      <c r="AB77" s="5">
        <f t="shared" si="65"/>
        <v>5.2157624446127926</v>
      </c>
      <c r="AC77" s="32"/>
      <c r="AD77" s="5">
        <f t="shared" si="81"/>
        <v>16415.936518084218</v>
      </c>
      <c r="AE77" s="5">
        <f t="shared" si="66"/>
        <v>-164.1593651808422</v>
      </c>
      <c r="AF77" s="5">
        <f t="shared" si="66"/>
        <v>-1801.7937698950382</v>
      </c>
      <c r="AG77" s="5">
        <f t="shared" si="84"/>
        <v>-11509.772807246005</v>
      </c>
      <c r="AH77" s="5">
        <f t="shared" si="68"/>
        <v>2940.2105757623322</v>
      </c>
      <c r="AI77" s="42">
        <f t="shared" si="79"/>
        <v>0</v>
      </c>
      <c r="AJ77" s="42">
        <f t="shared" si="82"/>
        <v>1594.8231210568922</v>
      </c>
      <c r="AK77" s="42">
        <f t="shared" si="77"/>
        <v>4535.0336968192241</v>
      </c>
    </row>
    <row r="78" spans="1:39" ht="15" x14ac:dyDescent="0.2">
      <c r="A78" s="12"/>
      <c r="B78" s="13">
        <v>1</v>
      </c>
      <c r="C78" s="10">
        <f>$H$68*0.14+$B$81</f>
        <v>2649.0413739561563</v>
      </c>
      <c r="D78" s="1"/>
      <c r="E78" s="81" t="s">
        <v>51</v>
      </c>
      <c r="F78" s="13"/>
      <c r="G78" s="8"/>
      <c r="I78" s="2">
        <f t="shared" si="69"/>
        <v>9</v>
      </c>
      <c r="J78" s="11">
        <f t="shared" si="61"/>
        <v>18954.377501529918</v>
      </c>
      <c r="K78" s="11">
        <f t="shared" si="70"/>
        <v>189.54377501529919</v>
      </c>
      <c r="L78" s="24">
        <f t="shared" si="73"/>
        <v>2080.4100489102584</v>
      </c>
      <c r="M78" s="11">
        <f t="shared" si="60"/>
        <v>602229</v>
      </c>
      <c r="N78" s="78">
        <f t="shared" si="62"/>
        <v>0</v>
      </c>
      <c r="O78" s="35">
        <f t="shared" si="63"/>
        <v>0</v>
      </c>
      <c r="P78" s="35">
        <f t="shared" si="78"/>
        <v>6.0222899999999999</v>
      </c>
      <c r="Q78">
        <f t="shared" si="64"/>
        <v>73</v>
      </c>
      <c r="R78" s="45">
        <f>1000*VLOOKUP(Q78, '[1]Mortality (Interventions) H'!$B$136:$AV$256, 10)</f>
        <v>23.965081692248667</v>
      </c>
      <c r="S78" s="46">
        <f>VLOOKUP(I78, '[1]Lapse Rates'!$A$4:$F$24, 4)</f>
        <v>1.4424080000000001E-3</v>
      </c>
      <c r="T78" s="33">
        <f t="shared" si="83"/>
        <v>0.86607626743527677</v>
      </c>
      <c r="U78" s="33">
        <f t="shared" si="74"/>
        <v>2.0755588500804212E-2</v>
      </c>
      <c r="V78" s="39">
        <f t="shared" si="71"/>
        <v>1.2492353367587828E-3</v>
      </c>
      <c r="W78" s="32">
        <f t="shared" si="75"/>
        <v>0.8440714435977138</v>
      </c>
      <c r="X78" s="32"/>
      <c r="Y78" s="5">
        <f t="shared" si="80"/>
        <v>0</v>
      </c>
      <c r="Z78" s="5">
        <f t="shared" si="72"/>
        <v>5.2157624446127926</v>
      </c>
      <c r="AA78" s="5">
        <f t="shared" si="76"/>
        <v>0</v>
      </c>
      <c r="AB78" s="5">
        <f t="shared" si="65"/>
        <v>5.0832430140640756</v>
      </c>
      <c r="AC78" s="32"/>
      <c r="AD78" s="5">
        <f t="shared" si="81"/>
        <v>15998.848780212385</v>
      </c>
      <c r="AE78" s="5">
        <f t="shared" si="66"/>
        <v>-159.98848780212387</v>
      </c>
      <c r="AF78" s="5">
        <f t="shared" si="66"/>
        <v>-1756.0147132588722</v>
      </c>
      <c r="AG78" s="5">
        <f t="shared" si="84"/>
        <v>-12499.617307250821</v>
      </c>
      <c r="AH78" s="5">
        <f t="shared" si="68"/>
        <v>1583.2282719005689</v>
      </c>
      <c r="AI78" s="42">
        <f t="shared" si="79"/>
        <v>0</v>
      </c>
      <c r="AJ78" s="42">
        <f t="shared" si="82"/>
        <v>1554.3038609812634</v>
      </c>
      <c r="AK78" s="42">
        <f t="shared" si="77"/>
        <v>3137.5321328818322</v>
      </c>
    </row>
    <row r="79" spans="1:39" ht="15" x14ac:dyDescent="0.2">
      <c r="A79" s="12"/>
      <c r="B79" s="70" t="s">
        <v>49</v>
      </c>
      <c r="C79" s="10">
        <f>$H$68*0.11+$B$81</f>
        <v>2080.4100489102584</v>
      </c>
      <c r="D79" s="1"/>
      <c r="E79" s="1"/>
      <c r="F79" s="1"/>
      <c r="I79" s="2">
        <f t="shared" si="69"/>
        <v>10</v>
      </c>
      <c r="J79" s="11">
        <f t="shared" si="61"/>
        <v>18954.377501529918</v>
      </c>
      <c r="K79" s="11">
        <f t="shared" si="70"/>
        <v>189.54377501529919</v>
      </c>
      <c r="L79" s="24">
        <f t="shared" si="73"/>
        <v>2080.4100489102584</v>
      </c>
      <c r="M79" s="11">
        <f t="shared" si="60"/>
        <v>602229</v>
      </c>
      <c r="N79" s="78">
        <f t="shared" si="62"/>
        <v>0</v>
      </c>
      <c r="O79" s="35">
        <f t="shared" si="63"/>
        <v>0</v>
      </c>
      <c r="P79" s="35">
        <f t="shared" si="78"/>
        <v>6.0222899999999999</v>
      </c>
      <c r="Q79">
        <f t="shared" si="64"/>
        <v>74</v>
      </c>
      <c r="R79" s="45">
        <f>1000*VLOOKUP(Q79, '[1]Mortality (Interventions) H'!$B$136:$AV$256, 10)</f>
        <v>26.833268149104072</v>
      </c>
      <c r="S79" s="46">
        <f>VLOOKUP(I79, '[1]Lapse Rates'!$A$4:$F$24, 4)</f>
        <v>1.4007732E-3</v>
      </c>
      <c r="T79" s="33">
        <f t="shared" si="83"/>
        <v>0.8440714435977138</v>
      </c>
      <c r="U79" s="33">
        <f t="shared" si="74"/>
        <v>2.2649195383058828E-2</v>
      </c>
      <c r="V79" s="39">
        <f t="shared" si="71"/>
        <v>1.182352657076989E-3</v>
      </c>
      <c r="W79" s="32">
        <f t="shared" si="75"/>
        <v>0.82023989555757804</v>
      </c>
      <c r="X79" s="32"/>
      <c r="Y79" s="5">
        <f t="shared" si="80"/>
        <v>0</v>
      </c>
      <c r="Z79" s="5">
        <f t="shared" si="72"/>
        <v>5.0832430140640756</v>
      </c>
      <c r="AA79" s="5">
        <f t="shared" si="76"/>
        <v>0</v>
      </c>
      <c r="AB79" s="5">
        <f t="shared" si="65"/>
        <v>4.9397225206174467</v>
      </c>
      <c r="AC79" s="32"/>
      <c r="AD79" s="5">
        <f t="shared" si="81"/>
        <v>15547.136622213808</v>
      </c>
      <c r="AE79" s="5">
        <f t="shared" si="66"/>
        <v>-155.47136622213807</v>
      </c>
      <c r="AF79" s="5">
        <f t="shared" si="66"/>
        <v>-1706.4353212350861</v>
      </c>
      <c r="AG79" s="5">
        <f t="shared" si="84"/>
        <v>-13640.002286344135</v>
      </c>
      <c r="AH79" s="5">
        <f>SUM(AD79:AG79)</f>
        <v>45.227648412446797</v>
      </c>
      <c r="AI79" s="42">
        <f t="shared" si="79"/>
        <v>0</v>
      </c>
      <c r="AJ79" s="42">
        <f t="shared" si="82"/>
        <v>1510.4210277524626</v>
      </c>
      <c r="AK79" s="42">
        <f t="shared" si="77"/>
        <v>1555.6486761649094</v>
      </c>
    </row>
    <row r="80" spans="1:39" ht="15" x14ac:dyDescent="0.2">
      <c r="D80" s="1"/>
      <c r="E80" s="1"/>
      <c r="F80" s="1"/>
      <c r="I80" s="2">
        <f t="shared" si="69"/>
        <v>11</v>
      </c>
      <c r="J80" s="11">
        <f t="shared" si="61"/>
        <v>18954.377501529918</v>
      </c>
      <c r="K80" s="11">
        <f t="shared" si="70"/>
        <v>189.54377501529919</v>
      </c>
      <c r="L80" s="24">
        <f t="shared" si="73"/>
        <v>2080.4100489102584</v>
      </c>
      <c r="M80" s="11">
        <f t="shared" si="60"/>
        <v>602229</v>
      </c>
      <c r="N80" s="78">
        <f t="shared" si="62"/>
        <v>0</v>
      </c>
      <c r="O80" s="35">
        <f t="shared" si="63"/>
        <v>0</v>
      </c>
      <c r="P80" s="35">
        <f t="shared" si="78"/>
        <v>6.0222899999999999</v>
      </c>
      <c r="Q80">
        <f t="shared" si="64"/>
        <v>75</v>
      </c>
      <c r="R80" s="45">
        <f>1000*VLOOKUP(Q80, '[1]Mortality (Interventions) H'!$B$136:$AV$256, 10)</f>
        <v>30.141015556462492</v>
      </c>
      <c r="S80" s="46">
        <f>VLOOKUP(I80, '[1]Lapse Rates'!$A$4:$F$24, 4)</f>
        <v>1.2298243999999999E-3</v>
      </c>
      <c r="T80" s="33">
        <f t="shared" si="83"/>
        <v>0.82023989555757804</v>
      </c>
      <c r="U80" s="33">
        <f t="shared" si="74"/>
        <v>2.4722863452032128E-2</v>
      </c>
      <c r="V80" s="39">
        <f t="shared" si="71"/>
        <v>1.0087510374101611E-3</v>
      </c>
      <c r="W80" s="32">
        <f t="shared" si="75"/>
        <v>0.79450828106813576</v>
      </c>
      <c r="X80" s="31"/>
      <c r="Y80" s="5">
        <f t="shared" si="80"/>
        <v>0</v>
      </c>
      <c r="Z80" s="5">
        <f t="shared" si="72"/>
        <v>4.9397225206174467</v>
      </c>
      <c r="AA80" s="5">
        <f t="shared" si="76"/>
        <v>0</v>
      </c>
      <c r="AB80" s="5">
        <f t="shared" si="65"/>
        <v>4.7847592759938236</v>
      </c>
      <c r="AC80" s="32"/>
      <c r="AD80" s="5">
        <f t="shared" si="81"/>
        <v>15059.409887457081</v>
      </c>
      <c r="AE80" s="5">
        <f t="shared" si="66"/>
        <v>-150.59409887457082</v>
      </c>
      <c r="AF80" s="5">
        <f t="shared" si="66"/>
        <v>-1652.9030118765656</v>
      </c>
      <c r="AG80" s="5">
        <f t="shared" si="84"/>
        <v>-14888.825333853856</v>
      </c>
      <c r="AH80" s="5">
        <f t="shared" ref="AH80:AH89" si="85">SUM(AD80:AG80)</f>
        <v>-1632.9125571479126</v>
      </c>
      <c r="AI80" s="42">
        <f t="shared" si="79"/>
        <v>0</v>
      </c>
      <c r="AJ80" s="42">
        <f t="shared" si="82"/>
        <v>1463.0394156392169</v>
      </c>
      <c r="AK80" s="42">
        <f t="shared" ref="AK80:AK89" si="86">SUM(AH80:AJ80)</f>
        <v>-169.87314150869565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69"/>
        <v>12</v>
      </c>
      <c r="J81" s="11">
        <f t="shared" si="61"/>
        <v>18954.377501529918</v>
      </c>
      <c r="K81" s="11">
        <f t="shared" si="70"/>
        <v>189.54377501529919</v>
      </c>
      <c r="L81" s="24">
        <f t="shared" si="73"/>
        <v>2080.4100489102584</v>
      </c>
      <c r="M81" s="11">
        <f t="shared" si="60"/>
        <v>602229</v>
      </c>
      <c r="N81" s="78">
        <f t="shared" si="62"/>
        <v>0</v>
      </c>
      <c r="O81" s="35">
        <f t="shared" si="63"/>
        <v>0</v>
      </c>
      <c r="P81" s="35">
        <f t="shared" si="78"/>
        <v>6.0222899999999999</v>
      </c>
      <c r="Q81">
        <f t="shared" si="64"/>
        <v>76</v>
      </c>
      <c r="R81" s="45">
        <f>1000*VLOOKUP(Q81, '[1]Mortality (Interventions) H'!$B$136:$AV$256, 10)</f>
        <v>33.9402860767809</v>
      </c>
      <c r="S81" s="46">
        <f>VLOOKUP(I81, '[1]Lapse Rates'!$A$4:$F$24, 4)</f>
        <v>1.0984558E-3</v>
      </c>
      <c r="T81" s="33">
        <f t="shared" si="83"/>
        <v>0.79450828106813576</v>
      </c>
      <c r="U81" s="33">
        <f t="shared" si="74"/>
        <v>2.6965838349823974E-2</v>
      </c>
      <c r="V81" s="39">
        <f t="shared" si="71"/>
        <v>8.7273222948732387E-4</v>
      </c>
      <c r="W81" s="32">
        <f t="shared" si="75"/>
        <v>0.76666971048882449</v>
      </c>
      <c r="X81" s="31"/>
      <c r="Y81" s="5">
        <f t="shared" si="80"/>
        <v>0</v>
      </c>
      <c r="Z81" s="5">
        <f t="shared" si="72"/>
        <v>4.7847592759938236</v>
      </c>
      <c r="AA81" s="5">
        <f t="shared" si="76"/>
        <v>0</v>
      </c>
      <c r="AB81" s="5">
        <f t="shared" si="65"/>
        <v>4.617107330779743</v>
      </c>
      <c r="AC81" s="32"/>
      <c r="AD81" s="5">
        <f t="shared" si="81"/>
        <v>14531.74711159383</v>
      </c>
      <c r="AE81" s="5">
        <f t="shared" si="66"/>
        <v>-145.3174711159383</v>
      </c>
      <c r="AF81" s="5">
        <f t="shared" si="66"/>
        <v>-1594.9873698960689</v>
      </c>
      <c r="AG81" s="5">
        <f t="shared" si="84"/>
        <v>-16239.609863576143</v>
      </c>
      <c r="AH81" s="5">
        <f t="shared" si="85"/>
        <v>-3448.1675929943212</v>
      </c>
      <c r="AI81" s="42">
        <f t="shared" si="79"/>
        <v>0</v>
      </c>
      <c r="AJ81" s="42">
        <f t="shared" si="82"/>
        <v>1411.7781326158561</v>
      </c>
      <c r="AK81" s="42">
        <f t="shared" si="86"/>
        <v>-2036.3894603784652</v>
      </c>
    </row>
    <row r="82" spans="1:37" ht="15" x14ac:dyDescent="0.2">
      <c r="A82" s="48"/>
      <c r="D82" s="1"/>
      <c r="E82" s="1"/>
      <c r="F82" s="1"/>
      <c r="I82" s="2">
        <f t="shared" si="69"/>
        <v>13</v>
      </c>
      <c r="J82" s="11">
        <f t="shared" si="61"/>
        <v>18954.377501529918</v>
      </c>
      <c r="K82" s="11">
        <f t="shared" si="70"/>
        <v>189.54377501529919</v>
      </c>
      <c r="L82" s="24">
        <f t="shared" si="73"/>
        <v>2080.4100489102584</v>
      </c>
      <c r="M82" s="11">
        <f t="shared" si="60"/>
        <v>602229</v>
      </c>
      <c r="N82" s="78">
        <f t="shared" si="62"/>
        <v>0</v>
      </c>
      <c r="O82" s="35">
        <f t="shared" si="63"/>
        <v>0</v>
      </c>
      <c r="P82" s="35">
        <f t="shared" si="78"/>
        <v>6.0222899999999999</v>
      </c>
      <c r="Q82">
        <f t="shared" si="64"/>
        <v>77</v>
      </c>
      <c r="R82" s="45">
        <f>1000*VLOOKUP(Q82, '[1]Mortality (Interventions) H'!$B$136:$AV$256, 10)</f>
        <v>38.329256810430223</v>
      </c>
      <c r="S82" s="46">
        <f>VLOOKUP(I82, '[1]Lapse Rates'!$A$4:$F$24, 4)</f>
        <v>9.9047419999999994E-4</v>
      </c>
      <c r="T82" s="33">
        <f t="shared" si="83"/>
        <v>0.76666971048882449</v>
      </c>
      <c r="U82" s="33">
        <f t="shared" si="74"/>
        <v>2.9385880222104345E-2</v>
      </c>
      <c r="V82" s="39">
        <f t="shared" si="71"/>
        <v>7.5936656816064996E-4</v>
      </c>
      <c r="W82" s="32">
        <f t="shared" si="75"/>
        <v>0.73652446369855951</v>
      </c>
      <c r="X82" s="31"/>
      <c r="Y82" s="5">
        <f t="shared" si="80"/>
        <v>0</v>
      </c>
      <c r="Z82" s="5">
        <f t="shared" si="72"/>
        <v>4.617107330779743</v>
      </c>
      <c r="AA82" s="5">
        <f t="shared" si="76"/>
        <v>0</v>
      </c>
      <c r="AB82" s="5">
        <f t="shared" si="65"/>
        <v>4.4355639124871979</v>
      </c>
      <c r="AC82" s="32"/>
      <c r="AD82" s="5">
        <f t="shared" si="81"/>
        <v>13960.362724054365</v>
      </c>
      <c r="AE82" s="5">
        <f t="shared" si="66"/>
        <v>-139.60362724054366</v>
      </c>
      <c r="AF82" s="5">
        <f t="shared" si="66"/>
        <v>-1532.2728955467221</v>
      </c>
      <c r="AG82" s="5">
        <f t="shared" si="84"/>
        <v>-17697.029260277679</v>
      </c>
      <c r="AH82" s="5">
        <f t="shared" si="85"/>
        <v>-5408.5430590105807</v>
      </c>
      <c r="AI82" s="42">
        <f t="shared" si="79"/>
        <v>0</v>
      </c>
      <c r="AJ82" s="42">
        <f t="shared" si="82"/>
        <v>1356.2694056265855</v>
      </c>
      <c r="AK82" s="42">
        <f t="shared" si="86"/>
        <v>-4052.2736533839952</v>
      </c>
    </row>
    <row r="83" spans="1:37" ht="15" x14ac:dyDescent="0.2">
      <c r="A83" s="48"/>
      <c r="D83" s="1"/>
      <c r="E83" s="1"/>
      <c r="F83" s="37"/>
      <c r="I83" s="2">
        <f t="shared" si="69"/>
        <v>14</v>
      </c>
      <c r="J83" s="11">
        <f t="shared" si="61"/>
        <v>18954.377501529918</v>
      </c>
      <c r="K83" s="11">
        <f t="shared" si="70"/>
        <v>189.54377501529919</v>
      </c>
      <c r="L83" s="24">
        <f t="shared" si="73"/>
        <v>2080.4100489102584</v>
      </c>
      <c r="M83" s="11">
        <f t="shared" si="60"/>
        <v>602229</v>
      </c>
      <c r="N83" s="78">
        <f t="shared" si="62"/>
        <v>0</v>
      </c>
      <c r="O83" s="35">
        <f t="shared" si="63"/>
        <v>0</v>
      </c>
      <c r="P83" s="35">
        <f t="shared" si="78"/>
        <v>6.0222899999999999</v>
      </c>
      <c r="Q83">
        <f t="shared" si="64"/>
        <v>78</v>
      </c>
      <c r="R83" s="45">
        <f>1000*VLOOKUP(Q83, '[1]Mortality (Interventions) H'!$B$136:$AV$256, 10)</f>
        <v>43.237243924976184</v>
      </c>
      <c r="S83" s="46">
        <f>VLOOKUP(I83, '[1]Lapse Rates'!$A$4:$F$24, 4)</f>
        <v>9.2791330000000004E-4</v>
      </c>
      <c r="T83" s="33">
        <f t="shared" si="83"/>
        <v>0.73652446369855951</v>
      </c>
      <c r="U83" s="33">
        <f t="shared" si="74"/>
        <v>3.1845287893646886E-2</v>
      </c>
      <c r="V83" s="39">
        <f t="shared" si="71"/>
        <v>6.8343084564126064E-4</v>
      </c>
      <c r="W83" s="32">
        <f t="shared" si="75"/>
        <v>0.70399574495927131</v>
      </c>
      <c r="X83" s="31"/>
      <c r="Y83" s="5">
        <f t="shared" si="80"/>
        <v>0</v>
      </c>
      <c r="Z83" s="5">
        <f t="shared" si="72"/>
        <v>4.4355639124871979</v>
      </c>
      <c r="AA83" s="5">
        <f t="shared" si="76"/>
        <v>0</v>
      </c>
      <c r="AB83" s="5">
        <f t="shared" si="65"/>
        <v>4.2396665349107696</v>
      </c>
      <c r="AC83" s="32"/>
      <c r="AD83" s="5">
        <f t="shared" si="81"/>
        <v>13343.801109428807</v>
      </c>
      <c r="AE83" s="5">
        <f t="shared" si="66"/>
        <v>-133.43801109428807</v>
      </c>
      <c r="AF83" s="5">
        <f t="shared" si="66"/>
        <v>-1464.5998222033313</v>
      </c>
      <c r="AG83" s="5">
        <f t="shared" si="84"/>
        <v>-19178.155882903069</v>
      </c>
      <c r="AH83" s="5">
        <f t="shared" si="85"/>
        <v>-7432.3926067718821</v>
      </c>
      <c r="AI83" s="42">
        <f t="shared" si="79"/>
        <v>0</v>
      </c>
      <c r="AJ83" s="42">
        <f t="shared" si="82"/>
        <v>1296.3717487664314</v>
      </c>
      <c r="AK83" s="42">
        <f t="shared" si="86"/>
        <v>-6136.0208580054505</v>
      </c>
    </row>
    <row r="84" spans="1:37" ht="15" x14ac:dyDescent="0.2">
      <c r="A84" s="48"/>
      <c r="D84" s="1"/>
      <c r="E84" s="1"/>
      <c r="F84" s="1"/>
      <c r="I84" s="2">
        <f t="shared" si="69"/>
        <v>15</v>
      </c>
      <c r="J84" s="11">
        <f t="shared" si="61"/>
        <v>18954.377501529918</v>
      </c>
      <c r="K84" s="11">
        <f t="shared" si="70"/>
        <v>189.54377501529919</v>
      </c>
      <c r="L84" s="24">
        <f t="shared" si="73"/>
        <v>2080.4100489102584</v>
      </c>
      <c r="M84" s="11">
        <f t="shared" si="60"/>
        <v>602229</v>
      </c>
      <c r="N84" s="78">
        <f t="shared" si="62"/>
        <v>0</v>
      </c>
      <c r="O84" s="35">
        <f t="shared" si="63"/>
        <v>0</v>
      </c>
      <c r="P84" s="35">
        <f t="shared" si="78"/>
        <v>6.0222899999999999</v>
      </c>
      <c r="Q84">
        <f t="shared" si="64"/>
        <v>79</v>
      </c>
      <c r="R84" s="45">
        <f>1000*VLOOKUP(Q84, '[1]Mortality (Interventions) H'!$B$136:$AV$256, 10)</f>
        <v>48.699355991230767</v>
      </c>
      <c r="S84" s="46">
        <f>VLOOKUP(I84, '[1]Lapse Rates'!$A$4:$F$24, 4)</f>
        <v>7.1178370000000003E-4</v>
      </c>
      <c r="T84" s="33">
        <f t="shared" si="83"/>
        <v>0.70399574495927131</v>
      </c>
      <c r="U84" s="33">
        <f t="shared" si="74"/>
        <v>3.4284139400083256E-2</v>
      </c>
      <c r="V84" s="39">
        <f t="shared" si="71"/>
        <v>5.0109269613136649E-4</v>
      </c>
      <c r="W84" s="32">
        <f t="shared" si="75"/>
        <v>0.66921051286305666</v>
      </c>
      <c r="X84" s="31"/>
      <c r="Y84" s="5">
        <f t="shared" si="80"/>
        <v>0</v>
      </c>
      <c r="Z84" s="5">
        <f t="shared" si="72"/>
        <v>4.2396665349107696</v>
      </c>
      <c r="AA84" s="5">
        <f t="shared" si="76"/>
        <v>0</v>
      </c>
      <c r="AB84" s="5">
        <f t="shared" si="65"/>
        <v>4.0301797795100578</v>
      </c>
      <c r="AC84" s="32"/>
      <c r="AD84" s="5">
        <f t="shared" si="81"/>
        <v>12684.468688798819</v>
      </c>
      <c r="AE84" s="5">
        <f t="shared" si="66"/>
        <v>-126.84468688798819</v>
      </c>
      <c r="AF84" s="5">
        <f t="shared" si="66"/>
        <v>-1392.2322757966908</v>
      </c>
      <c r="AG84" s="5">
        <f t="shared" si="84"/>
        <v>-20646.90298677274</v>
      </c>
      <c r="AH84" s="5">
        <f t="shared" si="85"/>
        <v>-9481.511260658599</v>
      </c>
      <c r="AI84" s="42">
        <f t="shared" si="79"/>
        <v>0</v>
      </c>
      <c r="AJ84" s="42">
        <f t="shared" si="82"/>
        <v>1232.3188258745274</v>
      </c>
      <c r="AK84" s="42">
        <f t="shared" si="86"/>
        <v>-8249.1924347840722</v>
      </c>
    </row>
    <row r="85" spans="1:37" ht="15" x14ac:dyDescent="0.2">
      <c r="I85" s="2">
        <f t="shared" si="69"/>
        <v>16</v>
      </c>
      <c r="J85" s="11">
        <f t="shared" si="61"/>
        <v>18954.377501529918</v>
      </c>
      <c r="K85" s="11">
        <f t="shared" si="70"/>
        <v>189.54377501529919</v>
      </c>
      <c r="L85" s="24">
        <f t="shared" si="73"/>
        <v>2080.4100489102584</v>
      </c>
      <c r="M85" s="11">
        <f t="shared" si="60"/>
        <v>602229</v>
      </c>
      <c r="N85" s="78">
        <f t="shared" si="62"/>
        <v>0</v>
      </c>
      <c r="O85" s="35">
        <f t="shared" si="63"/>
        <v>0</v>
      </c>
      <c r="P85" s="35">
        <f t="shared" si="78"/>
        <v>6.0222899999999999</v>
      </c>
      <c r="Q85">
        <f t="shared" si="64"/>
        <v>80</v>
      </c>
      <c r="R85" s="45">
        <f>1000*VLOOKUP(Q85, '[1]Mortality (Interventions) H'!$B$136:$AV$256, 10)</f>
        <v>54.661705989974401</v>
      </c>
      <c r="S85" s="46">
        <f>VLOOKUP(I85, '[1]Lapse Rates'!$A$4:$F$24, 4)</f>
        <v>6.4944269999999999E-4</v>
      </c>
      <c r="T85" s="33">
        <f t="shared" si="83"/>
        <v>0.66921051286305666</v>
      </c>
      <c r="U85" s="33">
        <f t="shared" si="74"/>
        <v>3.6580188299520387E-2</v>
      </c>
      <c r="V85" s="39">
        <f t="shared" si="71"/>
        <v>4.3461388234216822E-4</v>
      </c>
      <c r="W85" s="32">
        <f t="shared" si="75"/>
        <v>0.63219571068119407</v>
      </c>
      <c r="X85" s="31"/>
      <c r="Y85" s="5">
        <f t="shared" si="80"/>
        <v>0</v>
      </c>
      <c r="Z85" s="5">
        <f t="shared" si="72"/>
        <v>4.0301797795100578</v>
      </c>
      <c r="AA85" s="5">
        <f t="shared" si="76"/>
        <v>0</v>
      </c>
      <c r="AB85" s="5">
        <f t="shared" si="65"/>
        <v>3.8072659064782481</v>
      </c>
      <c r="AC85" s="32"/>
      <c r="AD85" s="5">
        <f t="shared" si="81"/>
        <v>11982.876155099342</v>
      </c>
      <c r="AE85" s="5">
        <f t="shared" si="66"/>
        <v>-119.82876155099343</v>
      </c>
      <c r="AF85" s="5">
        <f t="shared" si="66"/>
        <v>-1315.2263093791184</v>
      </c>
      <c r="AG85" s="5">
        <f t="shared" si="84"/>
        <v>-22029.650219431864</v>
      </c>
      <c r="AH85" s="5">
        <f t="shared" si="85"/>
        <v>-11481.829135262633</v>
      </c>
      <c r="AI85" s="42">
        <f t="shared" si="79"/>
        <v>0</v>
      </c>
      <c r="AJ85" s="42">
        <f t="shared" si="82"/>
        <v>1164.1603099434633</v>
      </c>
      <c r="AK85" s="42">
        <f t="shared" si="86"/>
        <v>-10317.66882531917</v>
      </c>
    </row>
    <row r="86" spans="1:37" ht="15" x14ac:dyDescent="0.2">
      <c r="I86" s="2">
        <f t="shared" si="69"/>
        <v>17</v>
      </c>
      <c r="J86" s="11">
        <f t="shared" si="61"/>
        <v>18954.377501529918</v>
      </c>
      <c r="K86" s="11">
        <f t="shared" si="70"/>
        <v>189.54377501529919</v>
      </c>
      <c r="L86" s="24">
        <f t="shared" si="73"/>
        <v>2080.4100489102584</v>
      </c>
      <c r="M86" s="11">
        <f t="shared" si="60"/>
        <v>602229</v>
      </c>
      <c r="N86" s="78">
        <f t="shared" si="62"/>
        <v>0</v>
      </c>
      <c r="O86" s="35">
        <f t="shared" si="63"/>
        <v>0</v>
      </c>
      <c r="P86" s="35">
        <f t="shared" si="78"/>
        <v>6.0222899999999999</v>
      </c>
      <c r="Q86">
        <f t="shared" si="64"/>
        <v>81</v>
      </c>
      <c r="R86" s="45">
        <f>1000*VLOOKUP(Q86, '[1]Mortality (Interventions) H'!$B$136:$AV$256, 10)</f>
        <v>61.216296656290638</v>
      </c>
      <c r="S86" s="46">
        <f>VLOOKUP(I86, '[1]Lapse Rates'!$A$4:$F$24, 4)</f>
        <v>5.2983399999999997E-4</v>
      </c>
      <c r="T86" s="33">
        <f t="shared" si="83"/>
        <v>0.63219571068119407</v>
      </c>
      <c r="U86" s="33">
        <f t="shared" si="74"/>
        <v>3.8700680169894461E-2</v>
      </c>
      <c r="V86" s="39">
        <f t="shared" si="71"/>
        <v>3.3495878217305977E-4</v>
      </c>
      <c r="W86" s="32">
        <f t="shared" si="75"/>
        <v>0.59316007172912655</v>
      </c>
      <c r="X86" s="31"/>
      <c r="Y86" s="5">
        <f t="shared" si="80"/>
        <v>0</v>
      </c>
      <c r="Z86" s="5">
        <f t="shared" si="72"/>
        <v>3.8072659064782481</v>
      </c>
      <c r="AA86" s="5">
        <f t="shared" si="76"/>
        <v>0</v>
      </c>
      <c r="AB86" s="5">
        <f t="shared" si="65"/>
        <v>3.5721819683736014</v>
      </c>
      <c r="AC86" s="32"/>
      <c r="AD86" s="5">
        <f t="shared" si="81"/>
        <v>11242.979918388428</v>
      </c>
      <c r="AE86" s="5">
        <f t="shared" si="66"/>
        <v>-112.42979918388428</v>
      </c>
      <c r="AF86" s="5">
        <f t="shared" si="66"/>
        <v>-1234.0161738376046</v>
      </c>
      <c r="AG86" s="5">
        <f t="shared" si="84"/>
        <v>-23306.671918035372</v>
      </c>
      <c r="AH86" s="5">
        <f t="shared" si="85"/>
        <v>-13410.137972668434</v>
      </c>
      <c r="AI86" s="42">
        <f t="shared" si="79"/>
        <v>0</v>
      </c>
      <c r="AJ86" s="42">
        <f t="shared" si="82"/>
        <v>1092.2804594793913</v>
      </c>
      <c r="AK86" s="42">
        <f t="shared" si="86"/>
        <v>-12317.857513189043</v>
      </c>
    </row>
    <row r="87" spans="1:37" ht="15" x14ac:dyDescent="0.2">
      <c r="I87" s="2">
        <f t="shared" si="69"/>
        <v>18</v>
      </c>
      <c r="J87" s="11">
        <f t="shared" si="61"/>
        <v>18954.377501529918</v>
      </c>
      <c r="K87" s="11">
        <f t="shared" si="70"/>
        <v>189.54377501529919</v>
      </c>
      <c r="L87" s="24">
        <f t="shared" si="73"/>
        <v>2080.4100489102584</v>
      </c>
      <c r="M87" s="11">
        <f t="shared" si="60"/>
        <v>602229</v>
      </c>
      <c r="N87" s="78">
        <f t="shared" si="62"/>
        <v>0</v>
      </c>
      <c r="O87" s="35">
        <f t="shared" si="63"/>
        <v>0</v>
      </c>
      <c r="P87" s="35">
        <f t="shared" si="78"/>
        <v>6.0222899999999999</v>
      </c>
      <c r="Q87">
        <f t="shared" si="64"/>
        <v>82</v>
      </c>
      <c r="R87" s="45">
        <f>1000*VLOOKUP(Q87, '[1]Mortality (Interventions) H'!$B$136:$AV$256, 10)</f>
        <v>68.591061526571465</v>
      </c>
      <c r="S87" s="46">
        <f>VLOOKUP(I87, '[1]Lapse Rates'!$A$4:$F$24, 4)</f>
        <v>4.565131E-4</v>
      </c>
      <c r="T87" s="33">
        <f t="shared" si="83"/>
        <v>0.59316007172912655</v>
      </c>
      <c r="U87" s="33">
        <f t="shared" si="74"/>
        <v>4.0685478975078064E-2</v>
      </c>
      <c r="V87" s="39">
        <f t="shared" si="71"/>
        <v>2.707853431412859E-4</v>
      </c>
      <c r="W87" s="32">
        <f t="shared" si="75"/>
        <v>0.55220380741090724</v>
      </c>
      <c r="X87" s="31"/>
      <c r="Y87" s="5">
        <f t="shared" si="80"/>
        <v>0</v>
      </c>
      <c r="Z87" s="5">
        <f t="shared" si="80"/>
        <v>3.5721819683736014</v>
      </c>
      <c r="AA87" s="5">
        <f t="shared" si="76"/>
        <v>0</v>
      </c>
      <c r="AB87" s="5">
        <f t="shared" si="65"/>
        <v>3.3255314673326324</v>
      </c>
      <c r="AC87" s="32"/>
      <c r="AD87" s="5">
        <f t="shared" si="81"/>
        <v>10466.679423448461</v>
      </c>
      <c r="AE87" s="5">
        <f t="shared" si="66"/>
        <v>-104.66679423448461</v>
      </c>
      <c r="AF87" s="5">
        <f t="shared" si="66"/>
        <v>-1148.8103499841563</v>
      </c>
      <c r="AG87" s="5">
        <f t="shared" si="84"/>
        <v>-24501.975317682289</v>
      </c>
      <c r="AH87" s="5">
        <f t="shared" si="85"/>
        <v>-15288.773038452469</v>
      </c>
      <c r="AI87" s="42">
        <f t="shared" si="79"/>
        <v>0</v>
      </c>
      <c r="AJ87" s="42">
        <f t="shared" si="82"/>
        <v>1016.8638699769884</v>
      </c>
      <c r="AK87" s="42">
        <f t="shared" si="86"/>
        <v>-14271.90916847548</v>
      </c>
    </row>
    <row r="88" spans="1:37" ht="15" x14ac:dyDescent="0.2">
      <c r="I88" s="2">
        <f t="shared" si="69"/>
        <v>19</v>
      </c>
      <c r="J88" s="11">
        <f t="shared" si="61"/>
        <v>18954.377501529918</v>
      </c>
      <c r="K88" s="11">
        <f t="shared" si="70"/>
        <v>189.54377501529919</v>
      </c>
      <c r="L88" s="24">
        <f t="shared" si="73"/>
        <v>2080.4100489102584</v>
      </c>
      <c r="M88" s="11">
        <f t="shared" si="60"/>
        <v>602229</v>
      </c>
      <c r="N88" s="78">
        <f t="shared" si="62"/>
        <v>0</v>
      </c>
      <c r="O88" s="35">
        <f t="shared" si="63"/>
        <v>0</v>
      </c>
      <c r="P88" s="35">
        <f t="shared" si="78"/>
        <v>6.0222899999999999</v>
      </c>
      <c r="Q88">
        <f t="shared" si="64"/>
        <v>83</v>
      </c>
      <c r="R88" s="45">
        <f>1000*VLOOKUP(Q88, '[1]Mortality (Interventions) H'!$B$136:$AV$256, 10)</f>
        <v>76.878389001130145</v>
      </c>
      <c r="S88" s="46">
        <f>VLOOKUP(I88, '[1]Lapse Rates'!$A$4:$F$24, 4)</f>
        <v>3.5534066900000001E-2</v>
      </c>
      <c r="T88" s="33">
        <f t="shared" si="83"/>
        <v>0.55220380741090724</v>
      </c>
      <c r="U88" s="33">
        <f t="shared" si="74"/>
        <v>4.2452539114040878E-2</v>
      </c>
      <c r="V88" s="39">
        <f t="shared" si="71"/>
        <v>1.9622047034973895E-2</v>
      </c>
      <c r="W88" s="32">
        <f t="shared" si="75"/>
        <v>0.49012922126189246</v>
      </c>
      <c r="X88" s="31"/>
      <c r="Y88" s="5">
        <f t="shared" si="80"/>
        <v>0</v>
      </c>
      <c r="Z88" s="5">
        <f t="shared" si="80"/>
        <v>3.3255314673326324</v>
      </c>
      <c r="AA88" s="5">
        <f t="shared" si="76"/>
        <v>0</v>
      </c>
      <c r="AB88" s="5">
        <f t="shared" si="65"/>
        <v>2.9517003079132822</v>
      </c>
      <c r="AC88" s="32"/>
      <c r="AD88" s="5">
        <f t="shared" si="81"/>
        <v>9290.0942843287939</v>
      </c>
      <c r="AE88" s="5">
        <f t="shared" si="66"/>
        <v>-92.900942843287936</v>
      </c>
      <c r="AF88" s="5">
        <f t="shared" si="66"/>
        <v>-1019.6697571778005</v>
      </c>
      <c r="AG88" s="5">
        <f t="shared" si="84"/>
        <v>-25566.150178109725</v>
      </c>
      <c r="AH88" s="5">
        <f t="shared" si="85"/>
        <v>-17388.626593802019</v>
      </c>
      <c r="AI88" s="42">
        <f t="shared" si="79"/>
        <v>0</v>
      </c>
      <c r="AJ88" s="42">
        <f t="shared" si="82"/>
        <v>902.57090143667369</v>
      </c>
      <c r="AK88" s="42">
        <f t="shared" si="86"/>
        <v>-16486.055692365346</v>
      </c>
    </row>
    <row r="89" spans="1:37" ht="15" x14ac:dyDescent="0.2">
      <c r="I89" s="2">
        <f t="shared" si="69"/>
        <v>20</v>
      </c>
      <c r="J89" s="11">
        <f t="shared" si="61"/>
        <v>18954.377501529918</v>
      </c>
      <c r="K89" s="11">
        <f t="shared" si="70"/>
        <v>189.54377501529919</v>
      </c>
      <c r="L89" s="24">
        <f t="shared" si="73"/>
        <v>2080.4100489102584</v>
      </c>
      <c r="M89" s="11">
        <f t="shared" si="60"/>
        <v>602229</v>
      </c>
      <c r="N89" s="78">
        <f t="shared" si="62"/>
        <v>0</v>
      </c>
      <c r="O89" s="35">
        <f t="shared" si="63"/>
        <v>0</v>
      </c>
      <c r="P89" s="35">
        <f t="shared" si="78"/>
        <v>6.0222899999999999</v>
      </c>
      <c r="Q89">
        <f t="shared" si="64"/>
        <v>84</v>
      </c>
      <c r="R89" s="45">
        <f>1000*VLOOKUP(Q89, '[1]Mortality (Interventions) H'!$B$136:$AV$256, 10)</f>
        <v>86.225444930980473</v>
      </c>
      <c r="S89" s="46">
        <f>VLOOKUP(I89, '[1]Lapse Rates'!$A$4:$F$24, 4)</f>
        <v>0</v>
      </c>
      <c r="T89" s="33">
        <f t="shared" si="83"/>
        <v>0.49012922126189246</v>
      </c>
      <c r="U89" s="33">
        <f t="shared" si="74"/>
        <v>4.226161017698165E-2</v>
      </c>
      <c r="V89" s="39">
        <f t="shared" si="71"/>
        <v>0</v>
      </c>
      <c r="W89" s="32">
        <f t="shared" si="75"/>
        <v>0.4478676110849108</v>
      </c>
      <c r="X89" s="31"/>
      <c r="Y89" s="5">
        <f t="shared" si="80"/>
        <v>0</v>
      </c>
      <c r="Z89" s="5">
        <f t="shared" si="80"/>
        <v>2.9517003079132822</v>
      </c>
      <c r="AA89" s="5">
        <f t="shared" si="76"/>
        <v>0</v>
      </c>
      <c r="AB89" s="5">
        <f t="shared" si="65"/>
        <v>2.6971886355605474</v>
      </c>
      <c r="AC89" s="32"/>
      <c r="AD89" s="5">
        <f>$W89*J89</f>
        <v>8489.0517712117853</v>
      </c>
      <c r="AE89" s="5">
        <f t="shared" si="66"/>
        <v>-84.890517712117855</v>
      </c>
      <c r="AF89" s="5">
        <f t="shared" si="66"/>
        <v>-931.74827868247985</v>
      </c>
      <c r="AG89" s="5">
        <f t="shared" si="84"/>
        <v>-25451.167235273482</v>
      </c>
      <c r="AH89" s="5">
        <f t="shared" si="85"/>
        <v>-17978.754260456295</v>
      </c>
      <c r="AI89" s="42">
        <f t="shared" si="79"/>
        <v>0</v>
      </c>
      <c r="AJ89" s="42">
        <f t="shared" si="82"/>
        <v>824.73778076852363</v>
      </c>
      <c r="AK89" s="42">
        <f t="shared" si="86"/>
        <v>-17154.016479687773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312533.99051091023</v>
      </c>
      <c r="AE92" s="21">
        <f t="shared" ref="AE92:AK92" si="87">SUM(AE69:AE89)</f>
        <v>-10330.603137529315</v>
      </c>
      <c r="AF92" s="21">
        <f t="shared" si="87"/>
        <v>-32820.117201425011</v>
      </c>
      <c r="AG92" s="21">
        <f t="shared" si="87"/>
        <v>-306616.4503670155</v>
      </c>
      <c r="AH92" s="21">
        <f t="shared" si="87"/>
        <v>-37233.180195059627</v>
      </c>
      <c r="AI92" s="21">
        <f t="shared" si="87"/>
        <v>0</v>
      </c>
      <c r="AJ92" s="21">
        <f t="shared" si="87"/>
        <v>28539.974380694872</v>
      </c>
      <c r="AK92" s="21">
        <f t="shared" si="87"/>
        <v>-8693.2058143647482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158206.55024484632</v>
      </c>
      <c r="AE94" s="21">
        <f t="shared" ref="AE94:AK94" si="88">AE69+NPV($D$6,AE70:AE89)</f>
        <v>-8804.0295870047394</v>
      </c>
      <c r="AF94" s="21">
        <f t="shared" si="88"/>
        <v>-16064.626525692744</v>
      </c>
      <c r="AG94" s="21">
        <f t="shared" si="88"/>
        <v>-105156.131658817</v>
      </c>
      <c r="AH94" s="21">
        <f t="shared" si="88"/>
        <v>28181.762473331837</v>
      </c>
      <c r="AI94" s="21">
        <f t="shared" si="88"/>
        <v>0</v>
      </c>
      <c r="AJ94" s="21">
        <f t="shared" si="88"/>
        <v>13545.186133345413</v>
      </c>
      <c r="AK94" s="21">
        <f t="shared" si="88"/>
        <v>41726.948606677237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233380.25798929937</v>
      </c>
      <c r="AE96" s="21">
        <f t="shared" ref="AE96:AK96" si="89">AE69+NPV($D$7,AE70:AE89)</f>
        <v>-9545.6360088868878</v>
      </c>
      <c r="AF96" s="21">
        <f t="shared" si="89"/>
        <v>-24204.41086994499</v>
      </c>
      <c r="AG96" s="21">
        <f t="shared" si="89"/>
        <v>-197141.60244065773</v>
      </c>
      <c r="AH96" s="21">
        <f t="shared" si="89"/>
        <v>2488.6086698097261</v>
      </c>
      <c r="AI96" s="21">
        <f t="shared" si="89"/>
        <v>0</v>
      </c>
      <c r="AJ96" s="21">
        <f t="shared" si="89"/>
        <v>20849.415484175264</v>
      </c>
      <c r="AK96" s="21">
        <f t="shared" si="89"/>
        <v>23338.024153984992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18537.590064179611</v>
      </c>
    </row>
    <row r="101" spans="1:39" x14ac:dyDescent="0.15">
      <c r="G101" s="49" t="s">
        <v>112</v>
      </c>
      <c r="I101" s="1">
        <v>0</v>
      </c>
      <c r="J101" s="11">
        <f>H$100</f>
        <v>18537.590064179611</v>
      </c>
      <c r="K101" s="11">
        <f>J101*$C$10</f>
        <v>7415.036025671845</v>
      </c>
      <c r="L101" s="24">
        <f>$C$110</f>
        <v>2594.1426890986395</v>
      </c>
      <c r="M101" s="11">
        <f t="shared" ref="M101:M121" si="90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>O101*W101</f>
        <v>0</v>
      </c>
      <c r="AB101" s="5">
        <f>P101*W101</f>
        <v>6.0222899999999999</v>
      </c>
      <c r="AC101" s="32"/>
      <c r="AD101" s="5">
        <f>$W101*J101</f>
        <v>18537.590064179611</v>
      </c>
      <c r="AE101" s="5">
        <f>-$W101*K101</f>
        <v>-7415.036025671845</v>
      </c>
      <c r="AF101" s="5">
        <f>-$W101*L101</f>
        <v>-2594.1426890986395</v>
      </c>
      <c r="AG101" s="5"/>
      <c r="AH101" s="5">
        <f>SUM(AD101:AG101)</f>
        <v>8528.4113494091253</v>
      </c>
      <c r="AI101" s="42">
        <f>Y101-AA101</f>
        <v>0</v>
      </c>
      <c r="AJ101" s="42"/>
      <c r="AK101" s="42">
        <f>SUM(AH101:AJ101)</f>
        <v>8528.4113494091253</v>
      </c>
      <c r="AL101" s="6" t="s">
        <v>39</v>
      </c>
      <c r="AM101" s="36">
        <f>AK128</f>
        <v>22913.269699651384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18537.590064179611</v>
      </c>
      <c r="K102" s="11"/>
      <c r="L102" s="24"/>
      <c r="M102" s="11">
        <f t="shared" si="90"/>
        <v>602229</v>
      </c>
      <c r="N102" s="78">
        <f t="shared" ref="N102:N121" si="91">N70</f>
        <v>0</v>
      </c>
      <c r="O102" s="35">
        <f t="shared" ref="O102:O121" si="92">M102*N102/1000</f>
        <v>0</v>
      </c>
      <c r="P102" s="35">
        <f>$H$14*M102/1000</f>
        <v>6.0222899999999999</v>
      </c>
      <c r="Q102">
        <f t="shared" ref="Q102:Q121" si="93">Q5</f>
        <v>65</v>
      </c>
      <c r="R102" s="45">
        <f>1000*VLOOKUP(Q102, '[1]Mortality (Interventions) H'!$B$136:$AV$256, 13)</f>
        <v>10.869364823782776</v>
      </c>
      <c r="S102" s="46">
        <f>AVERAGE(VLOOKUP(I101,'[1]Lapse Rates'!$A$4:$F$24,4),VLOOKUP(I102,'[1]Lapse Rates'!$A$4:$F$24,4))</f>
        <v>2.6703721500000001E-3</v>
      </c>
      <c r="T102" s="33">
        <f>W101</f>
        <v>1</v>
      </c>
      <c r="U102" s="33">
        <f>T102*R102/1000</f>
        <v>1.0869364823782776E-2</v>
      </c>
      <c r="V102" s="39">
        <f>MIN(S102*T102,T102-U102)</f>
        <v>2.6703721500000001E-3</v>
      </c>
      <c r="W102" s="32">
        <f>T102-SUM(U102:V102)</f>
        <v>0.98646026302621725</v>
      </c>
      <c r="X102" s="32"/>
      <c r="Y102" s="5">
        <f>AA101</f>
        <v>0</v>
      </c>
      <c r="Z102" s="5">
        <f>AB101</f>
        <v>6.0222899999999999</v>
      </c>
      <c r="AA102" s="5">
        <f>O102*W102</f>
        <v>0</v>
      </c>
      <c r="AB102" s="5">
        <f t="shared" ref="AB102:AB121" si="94">P102*W102</f>
        <v>5.9407497774201579</v>
      </c>
      <c r="AC102" s="32"/>
      <c r="AD102" s="5">
        <f>$W102*J102</f>
        <v>18286.59597058281</v>
      </c>
      <c r="AE102" s="5">
        <f t="shared" ref="AE102:AF121" si="95">-$W102*K102</f>
        <v>0</v>
      </c>
      <c r="AF102" s="5">
        <f t="shared" si="95"/>
        <v>0</v>
      </c>
      <c r="AG102" s="5">
        <f t="shared" ref="AG102:AG107" si="96">-U102*M102</f>
        <v>-6545.8467084618769</v>
      </c>
      <c r="AH102" s="5">
        <f t="shared" ref="AH102:AH110" si="97">SUM(AD102:AG102)</f>
        <v>11740.749262120933</v>
      </c>
      <c r="AI102" s="42">
        <f>-M102*$W101*(N102-N101)/1000</f>
        <v>0</v>
      </c>
      <c r="AJ102" s="42">
        <f>$D$6*SUM(Y102:Z102,AD102:AE102)</f>
        <v>1794.5058513631739</v>
      </c>
      <c r="AK102" s="42">
        <f>SUM(AH102:AJ102)</f>
        <v>13535.255113484107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98">I102+1</f>
        <v>2</v>
      </c>
      <c r="J103" s="11">
        <f t="shared" ref="J103:J121" si="99">H$100</f>
        <v>18537.590064179611</v>
      </c>
      <c r="K103" s="11">
        <f t="shared" ref="K103:K121" si="100">J103*$C$11</f>
        <v>185.37590064179611</v>
      </c>
      <c r="L103" s="24">
        <f>$C$111</f>
        <v>2038.0149871732513</v>
      </c>
      <c r="M103" s="11">
        <f t="shared" si="90"/>
        <v>602229</v>
      </c>
      <c r="N103" s="78">
        <f t="shared" si="91"/>
        <v>0</v>
      </c>
      <c r="O103" s="35">
        <f t="shared" si="92"/>
        <v>0</v>
      </c>
      <c r="P103" s="35">
        <f>$H$14*M103/1000</f>
        <v>6.0222899999999999</v>
      </c>
      <c r="Q103">
        <f t="shared" si="93"/>
        <v>66</v>
      </c>
      <c r="R103" s="45">
        <f>1000*VLOOKUP(Q103, '[1]Mortality (Interventions) H'!$B$136:$AV$256, 13)</f>
        <v>11.937001423612994</v>
      </c>
      <c r="S103" s="46">
        <f>VLOOKUP(I103, '[1]Lapse Rates'!$A$4:$F$24, 4)</f>
        <v>2.4152155999999998E-3</v>
      </c>
      <c r="T103" s="33">
        <f>W102</f>
        <v>0.98646026302621725</v>
      </c>
      <c r="U103" s="33">
        <f>T103*R103/1000</f>
        <v>1.1775377564081603E-2</v>
      </c>
      <c r="V103" s="39">
        <f t="shared" ref="V103:V121" si="101">MIN(S103*T103,T103-U103)</f>
        <v>2.3825142160410228E-3</v>
      </c>
      <c r="W103" s="32">
        <f>T103-SUM(U103:V103)</f>
        <v>0.97230237124609464</v>
      </c>
      <c r="X103" s="32"/>
      <c r="Y103" s="5">
        <f t="shared" ref="Y103:Z118" si="102">AA102</f>
        <v>0</v>
      </c>
      <c r="Z103" s="5">
        <f t="shared" si="102"/>
        <v>5.9407497774201579</v>
      </c>
      <c r="AA103" s="5">
        <f>O103*W103</f>
        <v>0</v>
      </c>
      <c r="AB103" s="5">
        <f t="shared" si="94"/>
        <v>5.855486847331643</v>
      </c>
      <c r="AC103" s="32"/>
      <c r="AD103" s="5">
        <f>$W103*J103</f>
        <v>18024.142776589881</v>
      </c>
      <c r="AE103" s="5">
        <f t="shared" si="95"/>
        <v>-180.24142776589881</v>
      </c>
      <c r="AF103" s="5">
        <f t="shared" si="95"/>
        <v>-1981.5668046636313</v>
      </c>
      <c r="AG103" s="5">
        <f t="shared" si="96"/>
        <v>-7091.4738550392995</v>
      </c>
      <c r="AH103" s="5">
        <f t="shared" si="97"/>
        <v>8770.8606891210529</v>
      </c>
      <c r="AI103" s="42">
        <f>-M103*($W102*N103-$W101*N102)/1000</f>
        <v>0</v>
      </c>
      <c r="AJ103" s="42">
        <f>$D$6*SUM(Y103:Z103,AD103:AE103)</f>
        <v>1751.0695098727977</v>
      </c>
      <c r="AK103" s="42">
        <f>SUM(AH103:AJ103)</f>
        <v>10521.93019899385</v>
      </c>
      <c r="AL103" s="48" t="s">
        <v>59</v>
      </c>
      <c r="AM103" s="54">
        <f>AK128/AD128</f>
        <v>9.9999993177502244E-2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98"/>
        <v>3</v>
      </c>
      <c r="J104" s="11">
        <f t="shared" si="99"/>
        <v>18537.590064179611</v>
      </c>
      <c r="K104" s="11">
        <f t="shared" si="100"/>
        <v>185.37590064179611</v>
      </c>
      <c r="L104" s="24">
        <f t="shared" ref="L104:L121" si="103">$C$111</f>
        <v>2038.0149871732513</v>
      </c>
      <c r="M104" s="11">
        <f t="shared" si="90"/>
        <v>602229</v>
      </c>
      <c r="N104" s="78">
        <f t="shared" si="91"/>
        <v>0</v>
      </c>
      <c r="O104" s="35">
        <f t="shared" si="92"/>
        <v>0</v>
      </c>
      <c r="P104" s="35">
        <f>$H$14*M104/1000</f>
        <v>6.0222899999999999</v>
      </c>
      <c r="Q104">
        <f t="shared" si="93"/>
        <v>67</v>
      </c>
      <c r="R104" s="45">
        <f>1000*VLOOKUP(Q104, '[1]Mortality (Interventions) H'!$B$136:$AV$256, 13)</f>
        <v>13.077142094392281</v>
      </c>
      <c r="S104" s="46">
        <f>VLOOKUP(I104, '[1]Lapse Rates'!$A$4:$F$24, 4)</f>
        <v>2.3963082999999999E-3</v>
      </c>
      <c r="T104" s="33">
        <f>W103</f>
        <v>0.97230237124609464</v>
      </c>
      <c r="U104" s="33">
        <f t="shared" ref="U104:U121" si="104">T104*R104/1000</f>
        <v>1.2714936267499736E-2</v>
      </c>
      <c r="V104" s="39">
        <f t="shared" si="101"/>
        <v>2.3299362423266977E-3</v>
      </c>
      <c r="W104" s="32">
        <f t="shared" ref="W104:W121" si="105">T104-SUM(U104:V104)</f>
        <v>0.9572574987362682</v>
      </c>
      <c r="X104" s="32"/>
      <c r="Y104" s="5">
        <f t="shared" si="102"/>
        <v>0</v>
      </c>
      <c r="Z104" s="5">
        <f t="shared" si="102"/>
        <v>5.855486847331643</v>
      </c>
      <c r="AA104" s="5">
        <f t="shared" ref="AA104:AA121" si="106">O104*W104</f>
        <v>0</v>
      </c>
      <c r="AB104" s="5">
        <f t="shared" si="94"/>
        <v>5.7648822620644404</v>
      </c>
      <c r="AC104" s="32"/>
      <c r="AD104" s="5">
        <f>$W104*J104</f>
        <v>17745.247097434873</v>
      </c>
      <c r="AE104" s="5">
        <f t="shared" si="95"/>
        <v>-177.45247097434873</v>
      </c>
      <c r="AF104" s="5">
        <f>-$W104*L104</f>
        <v>-1950.9051290084942</v>
      </c>
      <c r="AG104" s="5">
        <f t="shared" si="96"/>
        <v>-7657.3033534400984</v>
      </c>
      <c r="AH104" s="5">
        <f t="shared" si="97"/>
        <v>7959.5861440119315</v>
      </c>
      <c r="AI104" s="42">
        <f>-M104*($W103*N104-$W102*N103)/1000</f>
        <v>0</v>
      </c>
      <c r="AJ104" s="42">
        <f>$D$6*SUM(Y104:Z104,AD104:AE104)</f>
        <v>1723.9750761155008</v>
      </c>
      <c r="AK104" s="42">
        <f t="shared" ref="AK104:AK111" si="107">SUM(AH104:AJ104)</f>
        <v>9683.5612201274325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98"/>
        <v>4</v>
      </c>
      <c r="J105" s="11">
        <f t="shared" si="99"/>
        <v>18537.590064179611</v>
      </c>
      <c r="K105" s="11">
        <f t="shared" si="100"/>
        <v>185.37590064179611</v>
      </c>
      <c r="L105" s="24">
        <f t="shared" si="103"/>
        <v>2038.0149871732513</v>
      </c>
      <c r="M105" s="11">
        <f t="shared" si="90"/>
        <v>602229</v>
      </c>
      <c r="N105" s="78">
        <f t="shared" si="91"/>
        <v>0</v>
      </c>
      <c r="O105" s="35">
        <f t="shared" si="92"/>
        <v>0</v>
      </c>
      <c r="P105" s="35">
        <f t="shared" ref="P105:P121" si="108">$H$14*M105/1000</f>
        <v>6.0222899999999999</v>
      </c>
      <c r="Q105">
        <f t="shared" si="93"/>
        <v>68</v>
      </c>
      <c r="R105" s="45">
        <f>1000*VLOOKUP(Q105, '[1]Mortality (Interventions) H'!$B$136:$AV$256, 13)</f>
        <v>14.289989813640258</v>
      </c>
      <c r="S105" s="46">
        <f>VLOOKUP(I105, '[1]Lapse Rates'!$A$4:$F$24, 4)</f>
        <v>2.1941491999999999E-3</v>
      </c>
      <c r="T105" s="33">
        <f>W104</f>
        <v>0.9572574987362682</v>
      </c>
      <c r="U105" s="33">
        <f t="shared" si="104"/>
        <v>1.3679199905972024E-2</v>
      </c>
      <c r="V105" s="39">
        <f t="shared" si="101"/>
        <v>2.1003657750461838E-3</v>
      </c>
      <c r="W105" s="32">
        <f t="shared" si="105"/>
        <v>0.94147793305524996</v>
      </c>
      <c r="X105" s="32"/>
      <c r="Y105" s="5">
        <f>AA104</f>
        <v>0</v>
      </c>
      <c r="Z105" s="5">
        <f t="shared" si="102"/>
        <v>5.7648822620644404</v>
      </c>
      <c r="AA105" s="5">
        <f t="shared" si="106"/>
        <v>0</v>
      </c>
      <c r="AB105" s="5">
        <f t="shared" si="94"/>
        <v>5.669853141459301</v>
      </c>
      <c r="AC105" s="32"/>
      <c r="AD105" s="5">
        <f>$W105*J105</f>
        <v>17452.731977449359</v>
      </c>
      <c r="AE105" s="5">
        <f t="shared" si="95"/>
        <v>-174.52731977449358</v>
      </c>
      <c r="AF105" s="5">
        <f t="shared" si="95"/>
        <v>-1918.7461376594943</v>
      </c>
      <c r="AG105" s="5">
        <f t="shared" si="96"/>
        <v>-8238.010880173626</v>
      </c>
      <c r="AH105" s="5">
        <f t="shared" si="97"/>
        <v>7121.4476398417446</v>
      </c>
      <c r="AI105" s="42">
        <f t="shared" ref="AI105:AI121" si="109">-M105*($W104*N105-$W103*N104)/1000</f>
        <v>0</v>
      </c>
      <c r="AJ105" s="42">
        <f>$D$6*SUM(Y105:Z105,AD105:AE105)</f>
        <v>1695.557411867813</v>
      </c>
      <c r="AK105" s="42">
        <f t="shared" si="107"/>
        <v>8817.0050517095569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98"/>
        <v>5</v>
      </c>
      <c r="J106" s="11">
        <f t="shared" si="99"/>
        <v>18537.590064179611</v>
      </c>
      <c r="K106" s="11">
        <f t="shared" si="100"/>
        <v>185.37590064179611</v>
      </c>
      <c r="L106" s="24">
        <f t="shared" si="103"/>
        <v>2038.0149871732513</v>
      </c>
      <c r="M106" s="11">
        <f t="shared" si="90"/>
        <v>602229</v>
      </c>
      <c r="N106" s="78">
        <f t="shared" si="91"/>
        <v>0</v>
      </c>
      <c r="O106" s="35">
        <f t="shared" si="92"/>
        <v>0</v>
      </c>
      <c r="P106" s="35">
        <f t="shared" si="108"/>
        <v>6.0222899999999999</v>
      </c>
      <c r="Q106">
        <f t="shared" si="93"/>
        <v>69</v>
      </c>
      <c r="R106" s="45">
        <f>1000*VLOOKUP(Q106, '[1]Mortality (Interventions) H'!$B$136:$AV$256, 13)</f>
        <v>15.655145977436572</v>
      </c>
      <c r="S106" s="46">
        <f>VLOOKUP(I106, '[1]Lapse Rates'!$A$4:$F$24, 4)</f>
        <v>1.9313649E-3</v>
      </c>
      <c r="T106" s="33">
        <f>W105</f>
        <v>0.94147793305524996</v>
      </c>
      <c r="U106" s="33">
        <f t="shared" si="104"/>
        <v>1.4738974476515194E-2</v>
      </c>
      <c r="V106" s="39">
        <f t="shared" si="101"/>
        <v>1.8183374340274595E-3</v>
      </c>
      <c r="W106" s="32">
        <f t="shared" si="105"/>
        <v>0.9249206211447073</v>
      </c>
      <c r="X106" s="32"/>
      <c r="Y106" s="5">
        <f t="shared" ref="Y106:Z121" si="110">AA105</f>
        <v>0</v>
      </c>
      <c r="Z106" s="5">
        <f t="shared" si="102"/>
        <v>5.669853141459301</v>
      </c>
      <c r="AA106" s="5">
        <f t="shared" si="106"/>
        <v>0</v>
      </c>
      <c r="AB106" s="5">
        <f t="shared" si="94"/>
        <v>5.5701402075135595</v>
      </c>
      <c r="AC106" s="32"/>
      <c r="AD106" s="5">
        <f t="shared" ref="AD106:AD120" si="111">$W106*J106</f>
        <v>17145.79931668696</v>
      </c>
      <c r="AE106" s="5">
        <f t="shared" si="95"/>
        <v>-171.45799316686961</v>
      </c>
      <c r="AF106" s="5">
        <f t="shared" si="95"/>
        <v>-1885.0020878385062</v>
      </c>
      <c r="AG106" s="5">
        <f t="shared" si="96"/>
        <v>-8876.2378600172688</v>
      </c>
      <c r="AH106" s="5">
        <f t="shared" si="97"/>
        <v>6213.1013756643151</v>
      </c>
      <c r="AI106" s="42">
        <f t="shared" si="109"/>
        <v>0</v>
      </c>
      <c r="AJ106" s="42">
        <f t="shared" ref="AJ106:AJ121" si="112">$D$6*SUM(Y106:Z106,AD106:AE106)</f>
        <v>1665.739096430498</v>
      </c>
      <c r="AK106" s="42">
        <f t="shared" si="107"/>
        <v>7878.8404720948129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98"/>
        <v>6</v>
      </c>
      <c r="J107" s="11">
        <f t="shared" si="99"/>
        <v>18537.590064179611</v>
      </c>
      <c r="K107" s="11">
        <f t="shared" si="100"/>
        <v>185.37590064179611</v>
      </c>
      <c r="L107" s="24">
        <f t="shared" si="103"/>
        <v>2038.0149871732513</v>
      </c>
      <c r="M107" s="11">
        <f t="shared" si="90"/>
        <v>602229</v>
      </c>
      <c r="N107" s="78">
        <f t="shared" si="91"/>
        <v>0</v>
      </c>
      <c r="O107" s="35">
        <f t="shared" si="92"/>
        <v>0</v>
      </c>
      <c r="P107" s="35">
        <f t="shared" si="108"/>
        <v>6.0222899999999999</v>
      </c>
      <c r="Q107">
        <f t="shared" si="93"/>
        <v>70</v>
      </c>
      <c r="R107" s="45">
        <f>1000*VLOOKUP(Q107, '[1]Mortality (Interventions) H'!$B$136:$AV$256, 13)</f>
        <v>17.194182159092321</v>
      </c>
      <c r="S107" s="46">
        <f>VLOOKUP(I107, '[1]Lapse Rates'!$A$4:$F$24, 4)</f>
        <v>1.9726812000000001E-3</v>
      </c>
      <c r="T107" s="33">
        <f t="shared" ref="T107:T121" si="113">W106</f>
        <v>0.9249206211447073</v>
      </c>
      <c r="U107" s="33">
        <f t="shared" si="104"/>
        <v>1.5903253642662915E-2</v>
      </c>
      <c r="V107" s="39">
        <f t="shared" si="101"/>
        <v>1.8245735208244865E-3</v>
      </c>
      <c r="W107" s="32">
        <f t="shared" si="105"/>
        <v>0.90719279398121988</v>
      </c>
      <c r="X107" s="32"/>
      <c r="Y107" s="5">
        <f t="shared" si="110"/>
        <v>0</v>
      </c>
      <c r="Z107" s="5">
        <f t="shared" si="102"/>
        <v>5.5701402075135595</v>
      </c>
      <c r="AA107" s="5">
        <f t="shared" si="106"/>
        <v>0</v>
      </c>
      <c r="AB107" s="5">
        <f t="shared" si="94"/>
        <v>5.4633780912651604</v>
      </c>
      <c r="AC107" s="32"/>
      <c r="AD107" s="5">
        <f t="shared" si="111"/>
        <v>16817.168124001601</v>
      </c>
      <c r="AE107" s="5">
        <f t="shared" si="95"/>
        <v>-168.17168124001603</v>
      </c>
      <c r="AF107" s="5">
        <f t="shared" si="95"/>
        <v>-1848.8725103893019</v>
      </c>
      <c r="AG107" s="5">
        <f t="shared" si="96"/>
        <v>-9577.4005379672453</v>
      </c>
      <c r="AH107" s="5">
        <f t="shared" si="97"/>
        <v>5222.7233944050386</v>
      </c>
      <c r="AI107" s="42">
        <f t="shared" si="109"/>
        <v>0</v>
      </c>
      <c r="AJ107" s="42">
        <f t="shared" si="112"/>
        <v>1633.8129817892686</v>
      </c>
      <c r="AK107" s="42">
        <f t="shared" si="107"/>
        <v>6856.5363761943072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98"/>
        <v>7</v>
      </c>
      <c r="J108" s="11">
        <f t="shared" si="99"/>
        <v>18537.590064179611</v>
      </c>
      <c r="K108" s="11">
        <f t="shared" si="100"/>
        <v>185.37590064179611</v>
      </c>
      <c r="L108" s="24">
        <f t="shared" si="103"/>
        <v>2038.0149871732513</v>
      </c>
      <c r="M108" s="11">
        <f t="shared" si="90"/>
        <v>602229</v>
      </c>
      <c r="N108" s="78">
        <f t="shared" si="91"/>
        <v>0</v>
      </c>
      <c r="O108" s="35">
        <f t="shared" si="92"/>
        <v>0</v>
      </c>
      <c r="P108" s="35">
        <f t="shared" si="108"/>
        <v>6.0222899999999999</v>
      </c>
      <c r="Q108">
        <f t="shared" si="93"/>
        <v>71</v>
      </c>
      <c r="R108" s="45">
        <f>1000*VLOOKUP(Q108, '[1]Mortality (Interventions) H'!$B$136:$AV$256, 13)</f>
        <v>18.956880831879296</v>
      </c>
      <c r="S108" s="46">
        <f>VLOOKUP(I108, '[1]Lapse Rates'!$A$4:$F$24, 4)</f>
        <v>1.7228968999999999E-3</v>
      </c>
      <c r="T108" s="33">
        <f t="shared" si="113"/>
        <v>0.90719279398121988</v>
      </c>
      <c r="U108" s="33">
        <f t="shared" si="104"/>
        <v>1.7197545687041613E-2</v>
      </c>
      <c r="V108" s="39">
        <f t="shared" si="101"/>
        <v>1.5629996524525822E-3</v>
      </c>
      <c r="W108" s="32">
        <f t="shared" si="105"/>
        <v>0.88843224864172565</v>
      </c>
      <c r="X108" s="32"/>
      <c r="Y108" s="5">
        <f t="shared" si="110"/>
        <v>0</v>
      </c>
      <c r="Z108" s="5">
        <f t="shared" si="102"/>
        <v>5.4633780912651604</v>
      </c>
      <c r="AA108" s="5">
        <f t="shared" si="106"/>
        <v>0</v>
      </c>
      <c r="AB108" s="5">
        <f t="shared" si="94"/>
        <v>5.3503966466725776</v>
      </c>
      <c r="AC108" s="32"/>
      <c r="AD108" s="5">
        <f t="shared" si="111"/>
        <v>16469.392825117604</v>
      </c>
      <c r="AE108" s="5">
        <f t="shared" si="95"/>
        <v>-164.69392825117603</v>
      </c>
      <c r="AF108" s="5">
        <f t="shared" si="95"/>
        <v>-1810.6382378198693</v>
      </c>
      <c r="AG108" s="5">
        <f t="shared" ref="AG108:AG121" si="114">-U108*M108</f>
        <v>-10356.860741561384</v>
      </c>
      <c r="AH108" s="5">
        <f t="shared" si="97"/>
        <v>4137.1999174851753</v>
      </c>
      <c r="AI108" s="42">
        <f t="shared" si="109"/>
        <v>0</v>
      </c>
      <c r="AJ108" s="42">
        <f t="shared" si="112"/>
        <v>1600.0269191733501</v>
      </c>
      <c r="AK108" s="42">
        <f t="shared" si="107"/>
        <v>5737.2268366585249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98"/>
        <v>8</v>
      </c>
      <c r="J109" s="11">
        <f t="shared" si="99"/>
        <v>18537.590064179611</v>
      </c>
      <c r="K109" s="11">
        <f t="shared" si="100"/>
        <v>185.37590064179611</v>
      </c>
      <c r="L109" s="24">
        <f t="shared" si="103"/>
        <v>2038.0149871732513</v>
      </c>
      <c r="M109" s="11">
        <f t="shared" si="90"/>
        <v>602229</v>
      </c>
      <c r="N109" s="78">
        <f t="shared" si="91"/>
        <v>0</v>
      </c>
      <c r="O109" s="35">
        <f t="shared" si="92"/>
        <v>0</v>
      </c>
      <c r="P109" s="35">
        <f t="shared" si="108"/>
        <v>6.0222899999999999</v>
      </c>
      <c r="Q109">
        <f t="shared" si="93"/>
        <v>72</v>
      </c>
      <c r="R109" s="45">
        <f>1000*VLOOKUP(Q109, '[1]Mortality (Interventions) H'!$B$136:$AV$256, 13)</f>
        <v>20.989544805795525</v>
      </c>
      <c r="S109" s="46">
        <f>VLOOKUP(I109, '[1]Lapse Rates'!$A$4:$F$24, 4)</f>
        <v>1.5750323E-3</v>
      </c>
      <c r="T109" s="33">
        <f t="shared" si="113"/>
        <v>0.88843224864172565</v>
      </c>
      <c r="U109" s="33">
        <f t="shared" si="104"/>
        <v>1.8647788489779171E-2</v>
      </c>
      <c r="V109" s="39">
        <f t="shared" si="101"/>
        <v>1.399309487972349E-3</v>
      </c>
      <c r="W109" s="32">
        <f t="shared" si="105"/>
        <v>0.86838515066397415</v>
      </c>
      <c r="X109" s="32"/>
      <c r="Y109" s="5">
        <f t="shared" si="110"/>
        <v>0</v>
      </c>
      <c r="Z109" s="5">
        <f t="shared" si="102"/>
        <v>5.3503966466725776</v>
      </c>
      <c r="AA109" s="5">
        <f t="shared" si="106"/>
        <v>0</v>
      </c>
      <c r="AB109" s="5">
        <f t="shared" si="94"/>
        <v>5.2296672089921445</v>
      </c>
      <c r="AC109" s="32"/>
      <c r="AD109" s="5">
        <f t="shared" si="111"/>
        <v>16097.767940829601</v>
      </c>
      <c r="AE109" s="5">
        <f t="shared" si="95"/>
        <v>-160.97767940829601</v>
      </c>
      <c r="AF109" s="5">
        <f t="shared" si="95"/>
        <v>-1769.7819516918812</v>
      </c>
      <c r="AG109" s="5">
        <f t="shared" si="114"/>
        <v>-11230.23901441122</v>
      </c>
      <c r="AH109" s="5">
        <f t="shared" si="97"/>
        <v>2936.769295318205</v>
      </c>
      <c r="AI109" s="42">
        <f t="shared" si="109"/>
        <v>0</v>
      </c>
      <c r="AJ109" s="42">
        <f t="shared" si="112"/>
        <v>1563.9239985564686</v>
      </c>
      <c r="AK109" s="42">
        <f t="shared" si="107"/>
        <v>4500.6932938746741</v>
      </c>
    </row>
    <row r="110" spans="1:39" ht="15" x14ac:dyDescent="0.2">
      <c r="A110" s="12"/>
      <c r="B110" s="13">
        <v>1</v>
      </c>
      <c r="C110" s="10">
        <f>$H$100*0.14+$B$113</f>
        <v>2594.1426890986395</v>
      </c>
      <c r="D110" s="1"/>
      <c r="E110" s="81" t="s">
        <v>51</v>
      </c>
      <c r="F110" s="13"/>
      <c r="G110" s="8"/>
      <c r="I110" s="2">
        <f t="shared" si="98"/>
        <v>9</v>
      </c>
      <c r="J110" s="11">
        <f t="shared" si="99"/>
        <v>18537.590064179611</v>
      </c>
      <c r="K110" s="11">
        <f t="shared" si="100"/>
        <v>185.37590064179611</v>
      </c>
      <c r="L110" s="24">
        <f t="shared" si="103"/>
        <v>2038.0149871732513</v>
      </c>
      <c r="M110" s="11">
        <f t="shared" si="90"/>
        <v>602229</v>
      </c>
      <c r="N110" s="78">
        <f t="shared" si="91"/>
        <v>0</v>
      </c>
      <c r="O110" s="35">
        <f t="shared" si="92"/>
        <v>0</v>
      </c>
      <c r="P110" s="35">
        <f t="shared" si="108"/>
        <v>6.0222899999999999</v>
      </c>
      <c r="Q110">
        <f t="shared" si="93"/>
        <v>73</v>
      </c>
      <c r="R110" s="45">
        <f>1000*VLOOKUP(Q110, '[1]Mortality (Interventions) H'!$B$136:$AV$256, 13)</f>
        <v>23.334421647715811</v>
      </c>
      <c r="S110" s="46">
        <f>VLOOKUP(I110, '[1]Lapse Rates'!$A$4:$F$24, 4)</f>
        <v>1.4424080000000001E-3</v>
      </c>
      <c r="T110" s="33">
        <f t="shared" si="113"/>
        <v>0.86838515066397415</v>
      </c>
      <c r="U110" s="33">
        <f t="shared" si="104"/>
        <v>2.0263265258208395E-2</v>
      </c>
      <c r="V110" s="39">
        <f t="shared" si="101"/>
        <v>1.2525656883989216E-3</v>
      </c>
      <c r="W110" s="32">
        <f t="shared" si="105"/>
        <v>0.84686931971736679</v>
      </c>
      <c r="X110" s="32"/>
      <c r="Y110" s="5">
        <f t="shared" si="110"/>
        <v>0</v>
      </c>
      <c r="Z110" s="5">
        <f t="shared" si="102"/>
        <v>5.2296672089921445</v>
      </c>
      <c r="AA110" s="5">
        <f t="shared" si="106"/>
        <v>0</v>
      </c>
      <c r="AB110" s="5">
        <f t="shared" si="94"/>
        <v>5.100092635440701</v>
      </c>
      <c r="AC110" s="32"/>
      <c r="AD110" s="5">
        <f t="shared" si="111"/>
        <v>15698.916286851205</v>
      </c>
      <c r="AE110" s="5">
        <f t="shared" si="95"/>
        <v>-156.98916286851204</v>
      </c>
      <c r="AF110" s="5">
        <f t="shared" si="95"/>
        <v>-1725.9323657612092</v>
      </c>
      <c r="AG110" s="5">
        <f t="shared" si="114"/>
        <v>-12203.125973185583</v>
      </c>
      <c r="AH110" s="5">
        <f t="shared" si="97"/>
        <v>1612.8687850359001</v>
      </c>
      <c r="AI110" s="42">
        <f t="shared" si="109"/>
        <v>0</v>
      </c>
      <c r="AJ110" s="42">
        <f t="shared" si="112"/>
        <v>1525.1760812159043</v>
      </c>
      <c r="AK110" s="42">
        <f t="shared" si="107"/>
        <v>3138.0448662518047</v>
      </c>
    </row>
    <row r="111" spans="1:39" ht="15" x14ac:dyDescent="0.2">
      <c r="A111" s="12"/>
      <c r="B111" s="70" t="s">
        <v>49</v>
      </c>
      <c r="C111" s="10">
        <f>$H$100*0.11+$B$113</f>
        <v>2038.0149871732513</v>
      </c>
      <c r="D111" s="1"/>
      <c r="E111" s="1"/>
      <c r="F111" s="1"/>
      <c r="I111" s="2">
        <f t="shared" si="98"/>
        <v>10</v>
      </c>
      <c r="J111" s="11">
        <f t="shared" si="99"/>
        <v>18537.590064179611</v>
      </c>
      <c r="K111" s="11">
        <f t="shared" si="100"/>
        <v>185.37590064179611</v>
      </c>
      <c r="L111" s="24">
        <f t="shared" si="103"/>
        <v>2038.0149871732513</v>
      </c>
      <c r="M111" s="11">
        <f t="shared" si="90"/>
        <v>602229</v>
      </c>
      <c r="N111" s="78">
        <f t="shared" si="91"/>
        <v>0</v>
      </c>
      <c r="O111" s="35">
        <f t="shared" si="92"/>
        <v>0</v>
      </c>
      <c r="P111" s="35">
        <f t="shared" si="108"/>
        <v>6.0222899999999999</v>
      </c>
      <c r="Q111">
        <f t="shared" si="93"/>
        <v>74</v>
      </c>
      <c r="R111" s="45">
        <f>1000*VLOOKUP(Q111, '[1]Mortality (Interventions) H'!$B$136:$AV$256, 13)</f>
        <v>26.127129513601336</v>
      </c>
      <c r="S111" s="46">
        <f>VLOOKUP(I111, '[1]Lapse Rates'!$A$4:$F$24, 4)</f>
        <v>1.4007732E-3</v>
      </c>
      <c r="T111" s="33">
        <f t="shared" si="113"/>
        <v>0.84686931971736679</v>
      </c>
      <c r="U111" s="33">
        <f t="shared" si="104"/>
        <v>2.21262643973511E-2</v>
      </c>
      <c r="V111" s="39">
        <f t="shared" si="101"/>
        <v>1.1862718469623189E-3</v>
      </c>
      <c r="W111" s="32">
        <f t="shared" si="105"/>
        <v>0.82355678347305339</v>
      </c>
      <c r="X111" s="32"/>
      <c r="Y111" s="5">
        <f t="shared" si="110"/>
        <v>0</v>
      </c>
      <c r="Z111" s="5">
        <f t="shared" si="102"/>
        <v>5.100092635440701</v>
      </c>
      <c r="AA111" s="5">
        <f t="shared" si="106"/>
        <v>0</v>
      </c>
      <c r="AB111" s="5">
        <f t="shared" si="94"/>
        <v>4.9596977815419345</v>
      </c>
      <c r="AC111" s="32"/>
      <c r="AD111" s="5">
        <f t="shared" si="111"/>
        <v>15266.758046597794</v>
      </c>
      <c r="AE111" s="5">
        <f t="shared" si="95"/>
        <v>-152.66758046597795</v>
      </c>
      <c r="AF111" s="5">
        <f t="shared" si="95"/>
        <v>-1678.4210675062789</v>
      </c>
      <c r="AG111" s="5">
        <f t="shared" si="114"/>
        <v>-13325.078081752356</v>
      </c>
      <c r="AH111" s="5">
        <f>SUM(AD111:AG111)</f>
        <v>110.59131687318222</v>
      </c>
      <c r="AI111" s="42">
        <f t="shared" si="109"/>
        <v>0</v>
      </c>
      <c r="AJ111" s="42">
        <f t="shared" si="112"/>
        <v>1483.192593815068</v>
      </c>
      <c r="AK111" s="42">
        <f t="shared" si="107"/>
        <v>1593.7839106882502</v>
      </c>
    </row>
    <row r="112" spans="1:39" ht="15" x14ac:dyDescent="0.2">
      <c r="D112" s="1"/>
      <c r="E112" s="1"/>
      <c r="F112" s="1"/>
      <c r="I112" s="2">
        <f t="shared" si="98"/>
        <v>11</v>
      </c>
      <c r="J112" s="11">
        <f t="shared" si="99"/>
        <v>18537.590064179611</v>
      </c>
      <c r="K112" s="11">
        <f t="shared" si="100"/>
        <v>185.37590064179611</v>
      </c>
      <c r="L112" s="24">
        <f t="shared" si="103"/>
        <v>2038.0149871732513</v>
      </c>
      <c r="M112" s="11">
        <f t="shared" si="90"/>
        <v>602229</v>
      </c>
      <c r="N112" s="78">
        <f t="shared" si="91"/>
        <v>0</v>
      </c>
      <c r="O112" s="35">
        <f t="shared" si="92"/>
        <v>0</v>
      </c>
      <c r="P112" s="35">
        <f t="shared" si="108"/>
        <v>6.0222899999999999</v>
      </c>
      <c r="Q112">
        <f t="shared" si="93"/>
        <v>75</v>
      </c>
      <c r="R112" s="45">
        <f>1000*VLOOKUP(Q112, '[1]Mortality (Interventions) H'!$B$136:$AV$256, 13)</f>
        <v>29.347830936555585</v>
      </c>
      <c r="S112" s="46">
        <f>VLOOKUP(I112, '[1]Lapse Rates'!$A$4:$F$24, 4)</f>
        <v>1.2298243999999999E-3</v>
      </c>
      <c r="T112" s="33">
        <f t="shared" si="113"/>
        <v>0.82355678347305339</v>
      </c>
      <c r="U112" s="33">
        <f t="shared" si="104"/>
        <v>2.4169605248020688E-2</v>
      </c>
      <c r="V112" s="39">
        <f t="shared" si="101"/>
        <v>1.0128302271006778E-3</v>
      </c>
      <c r="W112" s="32">
        <f t="shared" si="105"/>
        <v>0.79837434799793205</v>
      </c>
      <c r="X112" s="31"/>
      <c r="Y112" s="5">
        <f t="shared" si="110"/>
        <v>0</v>
      </c>
      <c r="Z112" s="5">
        <f t="shared" si="102"/>
        <v>4.9596977815419345</v>
      </c>
      <c r="AA112" s="5">
        <f t="shared" si="106"/>
        <v>0</v>
      </c>
      <c r="AB112" s="5">
        <f t="shared" si="94"/>
        <v>4.8080418522044663</v>
      </c>
      <c r="AC112" s="32"/>
      <c r="AD112" s="5">
        <f t="shared" si="111"/>
        <v>14799.936380942339</v>
      </c>
      <c r="AE112" s="5">
        <f t="shared" si="95"/>
        <v>-147.99936380942341</v>
      </c>
      <c r="AF112" s="5">
        <f t="shared" si="95"/>
        <v>-1627.0988865944582</v>
      </c>
      <c r="AG112" s="5">
        <f t="shared" si="114"/>
        <v>-14555.63719891025</v>
      </c>
      <c r="AH112" s="5">
        <f t="shared" ref="AH112:AH121" si="115">SUM(AD112:AG112)</f>
        <v>-1530.7990683717926</v>
      </c>
      <c r="AI112" s="42">
        <f t="shared" si="109"/>
        <v>0</v>
      </c>
      <c r="AJ112" s="42">
        <f t="shared" si="112"/>
        <v>1437.8415677331084</v>
      </c>
      <c r="AK112" s="42">
        <f t="shared" ref="AK112:AK121" si="116">SUM(AH112:AJ112)</f>
        <v>-92.957500638684223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98"/>
        <v>12</v>
      </c>
      <c r="J113" s="11">
        <f t="shared" si="99"/>
        <v>18537.590064179611</v>
      </c>
      <c r="K113" s="11">
        <f t="shared" si="100"/>
        <v>185.37590064179611</v>
      </c>
      <c r="L113" s="24">
        <f t="shared" si="103"/>
        <v>2038.0149871732513</v>
      </c>
      <c r="M113" s="11">
        <f t="shared" si="90"/>
        <v>602229</v>
      </c>
      <c r="N113" s="78">
        <f t="shared" si="91"/>
        <v>0</v>
      </c>
      <c r="O113" s="35">
        <f t="shared" si="92"/>
        <v>0</v>
      </c>
      <c r="P113" s="35">
        <f t="shared" si="108"/>
        <v>6.0222899999999999</v>
      </c>
      <c r="Q113">
        <f t="shared" si="93"/>
        <v>76</v>
      </c>
      <c r="R113" s="45">
        <f>1000*VLOOKUP(Q113, '[1]Mortality (Interventions) H'!$B$136:$AV$256, 13)</f>
        <v>33.047120653707722</v>
      </c>
      <c r="S113" s="46">
        <f>VLOOKUP(I113, '[1]Lapse Rates'!$A$4:$F$24, 4)</f>
        <v>1.0984558E-3</v>
      </c>
      <c r="T113" s="33">
        <f t="shared" si="113"/>
        <v>0.79837434799793205</v>
      </c>
      <c r="U113" s="33">
        <f t="shared" si="104"/>
        <v>2.6383973405112896E-2</v>
      </c>
      <c r="V113" s="39">
        <f t="shared" si="101"/>
        <v>8.7697893312954688E-4</v>
      </c>
      <c r="W113" s="32">
        <f t="shared" si="105"/>
        <v>0.77111339565968962</v>
      </c>
      <c r="X113" s="31"/>
      <c r="Y113" s="5">
        <f t="shared" si="110"/>
        <v>0</v>
      </c>
      <c r="Z113" s="5">
        <f t="shared" si="102"/>
        <v>4.8080418522044663</v>
      </c>
      <c r="AA113" s="5">
        <f t="shared" si="106"/>
        <v>0</v>
      </c>
      <c r="AB113" s="5">
        <f t="shared" si="94"/>
        <v>4.6438684915473925</v>
      </c>
      <c r="AC113" s="32"/>
      <c r="AD113" s="5">
        <f t="shared" si="111"/>
        <v>14294.584021736862</v>
      </c>
      <c r="AE113" s="5">
        <f t="shared" si="95"/>
        <v>-142.94584021736864</v>
      </c>
      <c r="AF113" s="5">
        <f t="shared" si="95"/>
        <v>-1571.5406571645046</v>
      </c>
      <c r="AG113" s="5">
        <f t="shared" si="114"/>
        <v>-15889.193919787735</v>
      </c>
      <c r="AH113" s="5">
        <f t="shared" si="115"/>
        <v>-3309.0963954327453</v>
      </c>
      <c r="AI113" s="42">
        <f t="shared" si="109"/>
        <v>0</v>
      </c>
      <c r="AJ113" s="42">
        <f t="shared" si="112"/>
        <v>1388.7473745127638</v>
      </c>
      <c r="AK113" s="42">
        <f t="shared" si="116"/>
        <v>-1920.3490209199815</v>
      </c>
    </row>
    <row r="114" spans="1:37" ht="15" x14ac:dyDescent="0.2">
      <c r="A114" s="48"/>
      <c r="D114" s="1"/>
      <c r="E114" s="1"/>
      <c r="F114" s="1"/>
      <c r="I114" s="2">
        <f t="shared" si="98"/>
        <v>13</v>
      </c>
      <c r="J114" s="11">
        <f t="shared" si="99"/>
        <v>18537.590064179611</v>
      </c>
      <c r="K114" s="11">
        <f t="shared" si="100"/>
        <v>185.37590064179611</v>
      </c>
      <c r="L114" s="24">
        <f t="shared" si="103"/>
        <v>2038.0149871732513</v>
      </c>
      <c r="M114" s="11">
        <f t="shared" si="90"/>
        <v>602229</v>
      </c>
      <c r="N114" s="78">
        <f t="shared" si="91"/>
        <v>0</v>
      </c>
      <c r="O114" s="35">
        <f t="shared" si="92"/>
        <v>0</v>
      </c>
      <c r="P114" s="35">
        <f t="shared" si="108"/>
        <v>6.0222899999999999</v>
      </c>
      <c r="Q114">
        <f t="shared" si="93"/>
        <v>77</v>
      </c>
      <c r="R114" s="45">
        <f>1000*VLOOKUP(Q114, '[1]Mortality (Interventions) H'!$B$136:$AV$256, 13)</f>
        <v>37.320592157524167</v>
      </c>
      <c r="S114" s="46">
        <f>VLOOKUP(I114, '[1]Lapse Rates'!$A$4:$F$24, 4)</f>
        <v>9.9047419999999994E-4</v>
      </c>
      <c r="T114" s="33">
        <f t="shared" si="113"/>
        <v>0.77111339565968962</v>
      </c>
      <c r="U114" s="33">
        <f t="shared" si="104"/>
        <v>2.8778408546618842E-2</v>
      </c>
      <c r="V114" s="39">
        <f t="shared" si="101"/>
        <v>7.6376792367531445E-4</v>
      </c>
      <c r="W114" s="32">
        <f t="shared" si="105"/>
        <v>0.7415712191893955</v>
      </c>
      <c r="X114" s="31"/>
      <c r="Y114" s="5">
        <f t="shared" si="110"/>
        <v>0</v>
      </c>
      <c r="Z114" s="5">
        <f t="shared" si="102"/>
        <v>4.6438684915473925</v>
      </c>
      <c r="AA114" s="5">
        <f t="shared" si="106"/>
        <v>0</v>
      </c>
      <c r="AB114" s="5">
        <f t="shared" si="94"/>
        <v>4.4659569376121047</v>
      </c>
      <c r="AC114" s="32"/>
      <c r="AD114" s="5">
        <f t="shared" si="111"/>
        <v>13746.943264726899</v>
      </c>
      <c r="AE114" s="5">
        <f t="shared" si="95"/>
        <v>-137.46943264726897</v>
      </c>
      <c r="AF114" s="5">
        <f t="shared" si="95"/>
        <v>-1511.3332587643281</v>
      </c>
      <c r="AG114" s="5">
        <f t="shared" si="114"/>
        <v>-17331.192200621717</v>
      </c>
      <c r="AH114" s="5">
        <f t="shared" si="115"/>
        <v>-5233.0516273064168</v>
      </c>
      <c r="AI114" s="42">
        <f t="shared" si="109"/>
        <v>0</v>
      </c>
      <c r="AJ114" s="42">
        <f t="shared" si="112"/>
        <v>1335.5449464260325</v>
      </c>
      <c r="AK114" s="42">
        <f t="shared" si="116"/>
        <v>-3897.506680880384</v>
      </c>
    </row>
    <row r="115" spans="1:37" ht="15" x14ac:dyDescent="0.2">
      <c r="A115" s="48"/>
      <c r="D115" s="1"/>
      <c r="E115" s="1"/>
      <c r="F115" s="37"/>
      <c r="I115" s="2">
        <f t="shared" si="98"/>
        <v>14</v>
      </c>
      <c r="J115" s="11">
        <f t="shared" si="99"/>
        <v>18537.590064179611</v>
      </c>
      <c r="K115" s="11">
        <f t="shared" si="100"/>
        <v>185.37590064179611</v>
      </c>
      <c r="L115" s="24">
        <f t="shared" si="103"/>
        <v>2038.0149871732513</v>
      </c>
      <c r="M115" s="11">
        <f t="shared" si="90"/>
        <v>602229</v>
      </c>
      <c r="N115" s="78">
        <f t="shared" si="91"/>
        <v>0</v>
      </c>
      <c r="O115" s="35">
        <f t="shared" si="92"/>
        <v>0</v>
      </c>
      <c r="P115" s="35">
        <f t="shared" si="108"/>
        <v>6.0222899999999999</v>
      </c>
      <c r="Q115">
        <f t="shared" si="93"/>
        <v>78</v>
      </c>
      <c r="R115" s="45">
        <f>1000*VLOOKUP(Q115, '[1]Mortality (Interventions) H'!$B$136:$AV$256, 13)</f>
        <v>42.099421716424182</v>
      </c>
      <c r="S115" s="46">
        <f>VLOOKUP(I115, '[1]Lapse Rates'!$A$4:$F$24, 4)</f>
        <v>9.2791330000000004E-4</v>
      </c>
      <c r="T115" s="33">
        <f t="shared" si="113"/>
        <v>0.7415712191893955</v>
      </c>
      <c r="U115" s="33">
        <f t="shared" si="104"/>
        <v>3.1219719489417194E-2</v>
      </c>
      <c r="V115" s="39">
        <f t="shared" si="101"/>
        <v>6.8811379718305532E-4</v>
      </c>
      <c r="W115" s="32">
        <f t="shared" si="105"/>
        <v>0.70966338590279521</v>
      </c>
      <c r="X115" s="31"/>
      <c r="Y115" s="5">
        <f t="shared" si="110"/>
        <v>0</v>
      </c>
      <c r="Z115" s="5">
        <f t="shared" si="102"/>
        <v>4.4659569376121047</v>
      </c>
      <c r="AA115" s="5">
        <f t="shared" si="106"/>
        <v>0</v>
      </c>
      <c r="AB115" s="5">
        <f t="shared" si="94"/>
        <v>4.2737987122885448</v>
      </c>
      <c r="AC115" s="32"/>
      <c r="AD115" s="5">
        <f t="shared" si="111"/>
        <v>13155.448931423718</v>
      </c>
      <c r="AE115" s="5">
        <f t="shared" si="95"/>
        <v>-131.55448931423717</v>
      </c>
      <c r="AF115" s="5">
        <f t="shared" si="95"/>
        <v>-1446.3046163180113</v>
      </c>
      <c r="AG115" s="5">
        <f t="shared" si="114"/>
        <v>-18801.420448392226</v>
      </c>
      <c r="AH115" s="5">
        <f t="shared" si="115"/>
        <v>-7223.8306226007571</v>
      </c>
      <c r="AI115" s="42">
        <f t="shared" si="109"/>
        <v>0</v>
      </c>
      <c r="AJ115" s="42">
        <f t="shared" si="112"/>
        <v>1278.0821551465199</v>
      </c>
      <c r="AK115" s="42">
        <f t="shared" si="116"/>
        <v>-5945.7484674542375</v>
      </c>
    </row>
    <row r="116" spans="1:37" ht="15" x14ac:dyDescent="0.2">
      <c r="A116" s="48"/>
      <c r="D116" s="1"/>
      <c r="E116" s="1"/>
      <c r="F116" s="1"/>
      <c r="I116" s="2">
        <f t="shared" si="98"/>
        <v>15</v>
      </c>
      <c r="J116" s="11">
        <f t="shared" si="99"/>
        <v>18537.590064179611</v>
      </c>
      <c r="K116" s="11">
        <f t="shared" si="100"/>
        <v>185.37590064179611</v>
      </c>
      <c r="L116" s="24">
        <f t="shared" si="103"/>
        <v>2038.0149871732513</v>
      </c>
      <c r="M116" s="11">
        <f t="shared" si="90"/>
        <v>602229</v>
      </c>
      <c r="N116" s="78">
        <f t="shared" si="91"/>
        <v>0</v>
      </c>
      <c r="O116" s="35">
        <f t="shared" si="92"/>
        <v>0</v>
      </c>
      <c r="P116" s="35">
        <f t="shared" si="108"/>
        <v>6.0222899999999999</v>
      </c>
      <c r="Q116">
        <f t="shared" si="93"/>
        <v>79</v>
      </c>
      <c r="R116" s="45">
        <f>1000*VLOOKUP(Q116, '[1]Mortality (Interventions) H'!$B$136:$AV$256, 13)</f>
        <v>47.417793991461544</v>
      </c>
      <c r="S116" s="46">
        <f>VLOOKUP(I116, '[1]Lapse Rates'!$A$4:$F$24, 4)</f>
        <v>7.1178370000000003E-4</v>
      </c>
      <c r="T116" s="33">
        <f t="shared" si="113"/>
        <v>0.70966338590279521</v>
      </c>
      <c r="U116" s="33">
        <f t="shared" si="104"/>
        <v>3.365067223602182E-2</v>
      </c>
      <c r="V116" s="39">
        <f t="shared" si="101"/>
        <v>5.0512683057241949E-4</v>
      </c>
      <c r="W116" s="32">
        <f t="shared" si="105"/>
        <v>0.67550758683620094</v>
      </c>
      <c r="X116" s="31"/>
      <c r="Y116" s="5">
        <f t="shared" si="110"/>
        <v>0</v>
      </c>
      <c r="Z116" s="5">
        <f t="shared" si="102"/>
        <v>4.2737987122885448</v>
      </c>
      <c r="AA116" s="5">
        <f t="shared" si="106"/>
        <v>0</v>
      </c>
      <c r="AB116" s="5">
        <f t="shared" si="94"/>
        <v>4.0681025851277841</v>
      </c>
      <c r="AC116" s="32"/>
      <c r="AD116" s="5">
        <f t="shared" si="111"/>
        <v>12522.282730012705</v>
      </c>
      <c r="AE116" s="5">
        <f t="shared" si="95"/>
        <v>-125.22282730012704</v>
      </c>
      <c r="AF116" s="5">
        <f t="shared" si="95"/>
        <v>-1376.694585921414</v>
      </c>
      <c r="AG116" s="5">
        <f t="shared" si="114"/>
        <v>-20265.410690027184</v>
      </c>
      <c r="AH116" s="5">
        <f t="shared" si="115"/>
        <v>-9245.0453732360202</v>
      </c>
      <c r="AI116" s="42">
        <f t="shared" si="109"/>
        <v>0</v>
      </c>
      <c r="AJ116" s="42">
        <f t="shared" si="112"/>
        <v>1216.5708361097795</v>
      </c>
      <c r="AK116" s="42">
        <f t="shared" si="116"/>
        <v>-8028.4745371262406</v>
      </c>
    </row>
    <row r="117" spans="1:37" ht="15" x14ac:dyDescent="0.2">
      <c r="I117" s="2">
        <f t="shared" si="98"/>
        <v>16</v>
      </c>
      <c r="J117" s="11">
        <f t="shared" si="99"/>
        <v>18537.590064179611</v>
      </c>
      <c r="K117" s="11">
        <f t="shared" si="100"/>
        <v>185.37590064179611</v>
      </c>
      <c r="L117" s="24">
        <f t="shared" si="103"/>
        <v>2038.0149871732513</v>
      </c>
      <c r="M117" s="11">
        <f t="shared" si="90"/>
        <v>602229</v>
      </c>
      <c r="N117" s="78">
        <f t="shared" si="91"/>
        <v>0</v>
      </c>
      <c r="O117" s="35">
        <f t="shared" si="92"/>
        <v>0</v>
      </c>
      <c r="P117" s="35">
        <f t="shared" si="108"/>
        <v>6.0222899999999999</v>
      </c>
      <c r="Q117">
        <f t="shared" si="93"/>
        <v>80</v>
      </c>
      <c r="R117" s="45">
        <f>1000*VLOOKUP(Q117, '[1]Mortality (Interventions) H'!$B$136:$AV$256, 13)</f>
        <v>53.223240042869818</v>
      </c>
      <c r="S117" s="46">
        <f>VLOOKUP(I117, '[1]Lapse Rates'!$A$4:$F$24, 4)</f>
        <v>6.4944269999999999E-4</v>
      </c>
      <c r="T117" s="33">
        <f t="shared" si="113"/>
        <v>0.67550758683620094</v>
      </c>
      <c r="U117" s="33">
        <f t="shared" si="104"/>
        <v>3.5952702444962854E-2</v>
      </c>
      <c r="V117" s="39">
        <f t="shared" si="101"/>
        <v>4.3870347106538676E-4</v>
      </c>
      <c r="W117" s="32">
        <f t="shared" si="105"/>
        <v>0.63911618092017264</v>
      </c>
      <c r="X117" s="31"/>
      <c r="Y117" s="5">
        <f t="shared" si="110"/>
        <v>0</v>
      </c>
      <c r="Z117" s="5">
        <f t="shared" si="102"/>
        <v>4.0681025851277841</v>
      </c>
      <c r="AA117" s="5">
        <f t="shared" si="106"/>
        <v>0</v>
      </c>
      <c r="AB117" s="5">
        <f t="shared" si="94"/>
        <v>3.8489429851937462</v>
      </c>
      <c r="AC117" s="32"/>
      <c r="AD117" s="5">
        <f t="shared" si="111"/>
        <v>11847.67376528221</v>
      </c>
      <c r="AE117" s="5">
        <f t="shared" si="95"/>
        <v>-118.47673765282211</v>
      </c>
      <c r="AF117" s="5">
        <f t="shared" si="95"/>
        <v>-1302.528355260243</v>
      </c>
      <c r="AG117" s="5">
        <f t="shared" si="114"/>
        <v>-21651.760040727535</v>
      </c>
      <c r="AH117" s="5">
        <f t="shared" si="115"/>
        <v>-11225.091368358389</v>
      </c>
      <c r="AI117" s="42">
        <f t="shared" si="109"/>
        <v>0</v>
      </c>
      <c r="AJ117" s="42">
        <f t="shared" si="112"/>
        <v>1151.0333092740441</v>
      </c>
      <c r="AK117" s="42">
        <f t="shared" si="116"/>
        <v>-10074.058059084346</v>
      </c>
    </row>
    <row r="118" spans="1:37" ht="15" x14ac:dyDescent="0.2">
      <c r="I118" s="2">
        <f t="shared" si="98"/>
        <v>17</v>
      </c>
      <c r="J118" s="11">
        <f t="shared" si="99"/>
        <v>18537.590064179611</v>
      </c>
      <c r="K118" s="11">
        <f t="shared" si="100"/>
        <v>185.37590064179611</v>
      </c>
      <c r="L118" s="24">
        <f t="shared" si="103"/>
        <v>2038.0149871732513</v>
      </c>
      <c r="M118" s="11">
        <f t="shared" si="90"/>
        <v>602229</v>
      </c>
      <c r="N118" s="78">
        <f t="shared" si="91"/>
        <v>0</v>
      </c>
      <c r="O118" s="35">
        <f t="shared" si="92"/>
        <v>0</v>
      </c>
      <c r="P118" s="35">
        <f t="shared" si="108"/>
        <v>6.0222899999999999</v>
      </c>
      <c r="Q118">
        <f t="shared" si="93"/>
        <v>81</v>
      </c>
      <c r="R118" s="45">
        <f>1000*VLOOKUP(Q118, '[1]Mortality (Interventions) H'!$B$136:$AV$256, 13)</f>
        <v>59.605341481125102</v>
      </c>
      <c r="S118" s="46">
        <f>VLOOKUP(I118, '[1]Lapse Rates'!$A$4:$F$24, 4)</f>
        <v>5.2983399999999997E-4</v>
      </c>
      <c r="T118" s="33">
        <f t="shared" si="113"/>
        <v>0.63911618092017264</v>
      </c>
      <c r="U118" s="33">
        <f t="shared" si="104"/>
        <v>3.8094738209859424E-2</v>
      </c>
      <c r="V118" s="39">
        <f t="shared" si="101"/>
        <v>3.3862548260165873E-4</v>
      </c>
      <c r="W118" s="32">
        <f t="shared" si="105"/>
        <v>0.60068281722771155</v>
      </c>
      <c r="X118" s="31"/>
      <c r="Y118" s="5">
        <f t="shared" si="110"/>
        <v>0</v>
      </c>
      <c r="Z118" s="5">
        <f t="shared" si="102"/>
        <v>3.8489429851937462</v>
      </c>
      <c r="AA118" s="5">
        <f t="shared" si="106"/>
        <v>0</v>
      </c>
      <c r="AB118" s="5">
        <f t="shared" si="94"/>
        <v>3.617486123362275</v>
      </c>
      <c r="AC118" s="32"/>
      <c r="AD118" s="5">
        <f t="shared" si="111"/>
        <v>11135.211824363843</v>
      </c>
      <c r="AE118" s="5">
        <f t="shared" si="95"/>
        <v>-111.35211824363843</v>
      </c>
      <c r="AF118" s="5">
        <f t="shared" si="95"/>
        <v>-1224.2005840475269</v>
      </c>
      <c r="AG118" s="5">
        <f t="shared" si="114"/>
        <v>-22941.756097385431</v>
      </c>
      <c r="AH118" s="5">
        <f t="shared" si="115"/>
        <v>-13142.096975312752</v>
      </c>
      <c r="AI118" s="42">
        <f t="shared" si="109"/>
        <v>0</v>
      </c>
      <c r="AJ118" s="42">
        <f t="shared" si="112"/>
        <v>1081.8182184772397</v>
      </c>
      <c r="AK118" s="42">
        <f t="shared" si="116"/>
        <v>-12060.278756835512</v>
      </c>
    </row>
    <row r="119" spans="1:37" ht="15" x14ac:dyDescent="0.2">
      <c r="I119" s="2">
        <f t="shared" si="98"/>
        <v>18</v>
      </c>
      <c r="J119" s="11">
        <f t="shared" si="99"/>
        <v>18537.590064179611</v>
      </c>
      <c r="K119" s="11">
        <f t="shared" si="100"/>
        <v>185.37590064179611</v>
      </c>
      <c r="L119" s="24">
        <f t="shared" si="103"/>
        <v>2038.0149871732513</v>
      </c>
      <c r="M119" s="11">
        <f t="shared" si="90"/>
        <v>602229</v>
      </c>
      <c r="N119" s="78">
        <f t="shared" si="91"/>
        <v>0</v>
      </c>
      <c r="O119" s="35">
        <f t="shared" si="92"/>
        <v>0</v>
      </c>
      <c r="P119" s="35">
        <f t="shared" si="108"/>
        <v>6.0222899999999999</v>
      </c>
      <c r="Q119">
        <f t="shared" si="93"/>
        <v>82</v>
      </c>
      <c r="R119" s="45">
        <f>1000*VLOOKUP(Q119, '[1]Mortality (Interventions) H'!$B$136:$AV$256, 13)</f>
        <v>66.786033591661692</v>
      </c>
      <c r="S119" s="46">
        <f>VLOOKUP(I119, '[1]Lapse Rates'!$A$4:$F$24, 4)</f>
        <v>4.565131E-4</v>
      </c>
      <c r="T119" s="33">
        <f t="shared" si="113"/>
        <v>0.60068281722771155</v>
      </c>
      <c r="U119" s="33">
        <f t="shared" si="104"/>
        <v>4.0117222809303923E-2</v>
      </c>
      <c r="V119" s="39">
        <f t="shared" si="101"/>
        <v>2.7421957500935602E-4</v>
      </c>
      <c r="W119" s="32">
        <f t="shared" si="105"/>
        <v>0.5602913748433983</v>
      </c>
      <c r="X119" s="31"/>
      <c r="Y119" s="5">
        <f t="shared" si="110"/>
        <v>0</v>
      </c>
      <c r="Z119" s="5">
        <f t="shared" si="110"/>
        <v>3.617486123362275</v>
      </c>
      <c r="AA119" s="5">
        <f t="shared" si="106"/>
        <v>0</v>
      </c>
      <c r="AB119" s="5">
        <f t="shared" si="94"/>
        <v>3.3742371438056491</v>
      </c>
      <c r="AC119" s="32"/>
      <c r="AD119" s="5">
        <f t="shared" si="111"/>
        <v>10386.451823342515</v>
      </c>
      <c r="AE119" s="5">
        <f t="shared" si="95"/>
        <v>-103.86451823342514</v>
      </c>
      <c r="AF119" s="5">
        <f t="shared" si="95"/>
        <v>-1141.8822191147517</v>
      </c>
      <c r="AG119" s="5">
        <f t="shared" si="114"/>
        <v>-24159.754975224292</v>
      </c>
      <c r="AH119" s="5">
        <f t="shared" si="115"/>
        <v>-15019.049889229955</v>
      </c>
      <c r="AI119" s="42">
        <f t="shared" si="109"/>
        <v>0</v>
      </c>
      <c r="AJ119" s="42">
        <f t="shared" si="112"/>
        <v>1009.0766900199036</v>
      </c>
      <c r="AK119" s="42">
        <f t="shared" si="116"/>
        <v>-14009.973199210051</v>
      </c>
    </row>
    <row r="120" spans="1:37" ht="15" x14ac:dyDescent="0.2">
      <c r="I120" s="2">
        <f t="shared" si="98"/>
        <v>19</v>
      </c>
      <c r="J120" s="11">
        <f t="shared" si="99"/>
        <v>18537.590064179611</v>
      </c>
      <c r="K120" s="11">
        <f t="shared" si="100"/>
        <v>185.37590064179611</v>
      </c>
      <c r="L120" s="24">
        <f t="shared" si="103"/>
        <v>2038.0149871732513</v>
      </c>
      <c r="M120" s="11">
        <f t="shared" si="90"/>
        <v>602229</v>
      </c>
      <c r="N120" s="78">
        <f t="shared" si="91"/>
        <v>0</v>
      </c>
      <c r="O120" s="35">
        <f t="shared" si="92"/>
        <v>0</v>
      </c>
      <c r="P120" s="35">
        <f t="shared" si="108"/>
        <v>6.0222899999999999</v>
      </c>
      <c r="Q120">
        <f t="shared" si="93"/>
        <v>83</v>
      </c>
      <c r="R120" s="45">
        <f>1000*VLOOKUP(Q120, '[1]Mortality (Interventions) H'!$B$136:$AV$256, 13)</f>
        <v>74.855273501100413</v>
      </c>
      <c r="S120" s="46">
        <f>VLOOKUP(I120, '[1]Lapse Rates'!$A$4:$F$24, 4)</f>
        <v>3.5534066900000001E-2</v>
      </c>
      <c r="T120" s="33">
        <f t="shared" si="113"/>
        <v>0.5602913748433983</v>
      </c>
      <c r="U120" s="33">
        <f t="shared" si="104"/>
        <v>4.1940764104210153E-2</v>
      </c>
      <c r="V120" s="39">
        <f t="shared" si="101"/>
        <v>1.9909431197178293E-2</v>
      </c>
      <c r="W120" s="32">
        <f t="shared" si="105"/>
        <v>0.49844117954200984</v>
      </c>
      <c r="X120" s="31"/>
      <c r="Y120" s="5">
        <f t="shared" si="110"/>
        <v>0</v>
      </c>
      <c r="Z120" s="5">
        <f t="shared" si="110"/>
        <v>3.3742371438056491</v>
      </c>
      <c r="AA120" s="5">
        <f t="shared" si="106"/>
        <v>0</v>
      </c>
      <c r="AB120" s="5">
        <f t="shared" si="94"/>
        <v>3.0017573311440504</v>
      </c>
      <c r="AC120" s="32"/>
      <c r="AD120" s="5">
        <f t="shared" si="111"/>
        <v>9239.8982574559268</v>
      </c>
      <c r="AE120" s="5">
        <f t="shared" si="95"/>
        <v>-92.39898257455927</v>
      </c>
      <c r="AF120" s="5">
        <f t="shared" si="95"/>
        <v>-1015.8305941309294</v>
      </c>
      <c r="AG120" s="5">
        <f t="shared" si="114"/>
        <v>-25257.944425714377</v>
      </c>
      <c r="AH120" s="5">
        <f t="shared" si="115"/>
        <v>-17126.275744963939</v>
      </c>
      <c r="AI120" s="42">
        <f t="shared" si="109"/>
        <v>0</v>
      </c>
      <c r="AJ120" s="42">
        <f t="shared" si="112"/>
        <v>897.7006915296696</v>
      </c>
      <c r="AK120" s="42">
        <f t="shared" si="116"/>
        <v>-16228.57505343427</v>
      </c>
    </row>
    <row r="121" spans="1:37" ht="15" x14ac:dyDescent="0.2">
      <c r="I121" s="2">
        <f t="shared" si="98"/>
        <v>20</v>
      </c>
      <c r="J121" s="11">
        <f t="shared" si="99"/>
        <v>18537.590064179611</v>
      </c>
      <c r="K121" s="11">
        <f t="shared" si="100"/>
        <v>185.37590064179611</v>
      </c>
      <c r="L121" s="24">
        <f t="shared" si="103"/>
        <v>2038.0149871732513</v>
      </c>
      <c r="M121" s="11">
        <f t="shared" si="90"/>
        <v>602229</v>
      </c>
      <c r="N121" s="78">
        <f t="shared" si="91"/>
        <v>0</v>
      </c>
      <c r="O121" s="35">
        <f t="shared" si="92"/>
        <v>0</v>
      </c>
      <c r="P121" s="35">
        <f t="shared" si="108"/>
        <v>6.0222899999999999</v>
      </c>
      <c r="Q121">
        <f t="shared" si="93"/>
        <v>84</v>
      </c>
      <c r="R121" s="45">
        <f>1000*VLOOKUP(Q121, '[1]Mortality (Interventions) H'!$B$136:$AV$256, 13)</f>
        <v>83.95635427490204</v>
      </c>
      <c r="S121" s="46">
        <f>VLOOKUP(I121, '[1]Lapse Rates'!$A$4:$F$24, 4)</f>
        <v>0</v>
      </c>
      <c r="T121" s="33">
        <f t="shared" si="113"/>
        <v>0.49844117954200984</v>
      </c>
      <c r="U121" s="33">
        <f t="shared" si="104"/>
        <v>4.1847304254829035E-2</v>
      </c>
      <c r="V121" s="39">
        <f t="shared" si="101"/>
        <v>0</v>
      </c>
      <c r="W121" s="32">
        <f t="shared" si="105"/>
        <v>0.45659387528718082</v>
      </c>
      <c r="X121" s="31"/>
      <c r="Y121" s="5">
        <f t="shared" si="110"/>
        <v>0</v>
      </c>
      <c r="Z121" s="5">
        <f t="shared" si="110"/>
        <v>3.0017573311440504</v>
      </c>
      <c r="AA121" s="5">
        <f t="shared" si="106"/>
        <v>0</v>
      </c>
      <c r="AB121" s="5">
        <f t="shared" si="94"/>
        <v>2.7497407292032361</v>
      </c>
      <c r="AC121" s="32"/>
      <c r="AD121" s="5">
        <f>$W121*J121</f>
        <v>8464.1500858889067</v>
      </c>
      <c r="AE121" s="5">
        <f t="shared" si="95"/>
        <v>-84.641500858889074</v>
      </c>
      <c r="AF121" s="5">
        <f t="shared" si="95"/>
        <v>-930.54516088678895</v>
      </c>
      <c r="AG121" s="5">
        <f t="shared" si="114"/>
        <v>-25201.660194081436</v>
      </c>
      <c r="AH121" s="5">
        <f t="shared" si="115"/>
        <v>-17752.696769938208</v>
      </c>
      <c r="AI121" s="42">
        <f t="shared" si="109"/>
        <v>0</v>
      </c>
      <c r="AJ121" s="42">
        <f t="shared" si="112"/>
        <v>822.32426458562998</v>
      </c>
      <c r="AK121" s="42">
        <f t="shared" si="116"/>
        <v>-16930.372505352578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307134.69151149725</v>
      </c>
      <c r="AE124" s="21">
        <f t="shared" ref="AE124:AK124" si="117">SUM(AE101:AE121)</f>
        <v>-10118.141080439193</v>
      </c>
      <c r="AF124" s="21">
        <f t="shared" si="117"/>
        <v>-32311.967899640254</v>
      </c>
      <c r="AG124" s="21">
        <f t="shared" si="117"/>
        <v>-301157.30719688215</v>
      </c>
      <c r="AH124" s="21">
        <f t="shared" si="117"/>
        <v>-36452.724665464368</v>
      </c>
      <c r="AI124" s="21">
        <f t="shared" si="117"/>
        <v>0</v>
      </c>
      <c r="AJ124" s="21">
        <f t="shared" si="117"/>
        <v>28055.719574014536</v>
      </c>
      <c r="AK124" s="21">
        <f t="shared" si="117"/>
        <v>-8397.0050914498461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155138.22556985411</v>
      </c>
      <c r="AE126" s="21">
        <f t="shared" ref="AE126:AK126" si="118">AE101+NPV($D$6,AE102:AE121)</f>
        <v>-8614.5129574467137</v>
      </c>
      <c r="AF126" s="21">
        <f t="shared" si="118"/>
        <v>-15781.142483906944</v>
      </c>
      <c r="AG126" s="21">
        <f t="shared" si="118"/>
        <v>-103188.20141072074</v>
      </c>
      <c r="AH126" s="21">
        <f t="shared" si="118"/>
        <v>27554.368717779696</v>
      </c>
      <c r="AI126" s="21">
        <f t="shared" si="118"/>
        <v>0</v>
      </c>
      <c r="AJ126" s="21">
        <f t="shared" si="118"/>
        <v>13287.318363308843</v>
      </c>
      <c r="AK126" s="21">
        <f t="shared" si="118"/>
        <v>40841.687081088545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229132.71262908803</v>
      </c>
      <c r="AE128" s="21">
        <f t="shared" ref="AE128:AK128" si="119">AE101+NPV($D$7,AE102:AE121)</f>
        <v>-9344.5481646131975</v>
      </c>
      <c r="AF128" s="21">
        <f t="shared" si="119"/>
        <v>-23807.119367732634</v>
      </c>
      <c r="AG128" s="21">
        <f t="shared" si="119"/>
        <v>-193544.79026581874</v>
      </c>
      <c r="AH128" s="21">
        <f t="shared" si="119"/>
        <v>2436.254830923489</v>
      </c>
      <c r="AI128" s="21">
        <f t="shared" si="119"/>
        <v>0</v>
      </c>
      <c r="AJ128" s="21">
        <f t="shared" si="119"/>
        <v>20477.014868727889</v>
      </c>
      <c r="AK128" s="21">
        <f t="shared" si="119"/>
        <v>22913.269699651384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16784.052695372928</v>
      </c>
    </row>
    <row r="132" spans="1:39" ht="15" x14ac:dyDescent="0.2">
      <c r="G132" s="58" t="s">
        <v>113</v>
      </c>
      <c r="H132" s="57"/>
      <c r="I132" s="57"/>
      <c r="J132" s="11">
        <f>H$131</f>
        <v>16784.052695372928</v>
      </c>
      <c r="K132" s="11">
        <f>J132*$C$10</f>
        <v>6713.6210781491718</v>
      </c>
      <c r="L132" s="24">
        <f>$C$141</f>
        <v>2531.3185655667639</v>
      </c>
      <c r="M132" s="11">
        <f t="shared" ref="M132:M152" si="120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>O132*W132</f>
        <v>0</v>
      </c>
      <c r="AB132" s="5">
        <f>P132*W132</f>
        <v>6.0222899999999999</v>
      </c>
      <c r="AC132" s="32"/>
      <c r="AD132" s="5">
        <f>$W132*J132</f>
        <v>16784.052695372928</v>
      </c>
      <c r="AE132" s="5">
        <f>-$W132*K132</f>
        <v>-6713.6210781491718</v>
      </c>
      <c r="AF132" s="5">
        <f>-$W132*L132</f>
        <v>-2531.3185655667639</v>
      </c>
      <c r="AG132" s="5"/>
      <c r="AH132" s="5">
        <f>SUM(AD132:AG132)</f>
        <v>7539.113051656992</v>
      </c>
      <c r="AI132" s="42">
        <f>Y132-AA132</f>
        <v>0</v>
      </c>
      <c r="AJ132" s="42"/>
      <c r="AK132" s="42">
        <f>SUM(AH132:AJ132)</f>
        <v>7539.113051656992</v>
      </c>
      <c r="AL132" s="6" t="s">
        <v>39</v>
      </c>
      <c r="AM132" s="36">
        <f>AK159</f>
        <v>21178.808918544019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21">H$131</f>
        <v>16784.052695372928</v>
      </c>
      <c r="K133" s="11"/>
      <c r="L133" s="24"/>
      <c r="M133" s="11">
        <f t="shared" si="120"/>
        <v>602229</v>
      </c>
      <c r="N133" s="78">
        <f t="shared" ref="N133:N152" si="122">N101</f>
        <v>0</v>
      </c>
      <c r="O133" s="35">
        <f t="shared" ref="O133:O152" si="123">M133*N133/1000</f>
        <v>0</v>
      </c>
      <c r="P133" s="35">
        <f>$H$14*M133/1000</f>
        <v>6.0222899999999999</v>
      </c>
      <c r="Q133">
        <f t="shared" ref="Q133:Q152" si="124">+Q5</f>
        <v>65</v>
      </c>
      <c r="R133" s="45">
        <f>1000*VLOOKUP(Q133, '[1]Mortality (Interventions) H'!$B$136:$AV$256, 16)</f>
        <v>9.1993592082368103</v>
      </c>
      <c r="S133" s="46">
        <f>AVERAGE(VLOOKUP(I132,'[1]Lapse Rates'!$A$4:$F$24,4),VLOOKUP(I133,'[1]Lapse Rates'!$A$4:$F$24,4))</f>
        <v>2.6703721500000001E-3</v>
      </c>
      <c r="T133" s="33">
        <f>W132</f>
        <v>1</v>
      </c>
      <c r="U133" s="33">
        <f>T133*R133/1000</f>
        <v>9.1993592082368104E-3</v>
      </c>
      <c r="V133" s="39">
        <f>MIN(S133*T133,T133-U133)</f>
        <v>2.6703721500000001E-3</v>
      </c>
      <c r="W133" s="32">
        <f>T133-SUM(U133:V133)</f>
        <v>0.98813026864176323</v>
      </c>
      <c r="X133" s="32"/>
      <c r="Y133" s="5">
        <f>AA132</f>
        <v>0</v>
      </c>
      <c r="Z133" s="5">
        <f>AB132</f>
        <v>6.0222899999999999</v>
      </c>
      <c r="AA133" s="5">
        <f>O133*W133</f>
        <v>0</v>
      </c>
      <c r="AB133" s="5">
        <f t="shared" ref="AB133:AB152" si="125">P133*W133</f>
        <v>5.9508070355386042</v>
      </c>
      <c r="AC133" s="32"/>
      <c r="AD133" s="5">
        <f>$W133*J133</f>
        <v>16584.830498776362</v>
      </c>
      <c r="AE133" s="5">
        <f t="shared" ref="AE133:AF152" si="126">-$W133*K133</f>
        <v>0</v>
      </c>
      <c r="AF133" s="5">
        <f t="shared" si="126"/>
        <v>0</v>
      </c>
      <c r="AG133" s="5">
        <f t="shared" ref="AG133:AG138" si="127">-U133*M133</f>
        <v>-5540.1208966172462</v>
      </c>
      <c r="AH133" s="5">
        <f t="shared" ref="AH133:AH141" si="128">SUM(AD133:AG133)</f>
        <v>11044.709602159117</v>
      </c>
      <c r="AI133" s="42">
        <f>-M133*$W132*(N133-N132)/1000</f>
        <v>0</v>
      </c>
      <c r="AJ133" s="42">
        <f>$D$6*SUM(Y133:Z133,AD133:AE133)</f>
        <v>1627.5626585789614</v>
      </c>
      <c r="AK133" s="42">
        <f>SUM(AH133:AJ133)</f>
        <v>12672.272260738078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29">I133+1</f>
        <v>2</v>
      </c>
      <c r="J134" s="11">
        <f t="shared" si="121"/>
        <v>16784.052695372928</v>
      </c>
      <c r="K134" s="11">
        <f t="shared" ref="K134:K152" si="130">J134*$C$11</f>
        <v>167.84052695372927</v>
      </c>
      <c r="L134" s="24">
        <f>$C$142</f>
        <v>2027.7969847055761</v>
      </c>
      <c r="M134" s="11">
        <f t="shared" si="120"/>
        <v>602229</v>
      </c>
      <c r="N134" s="78">
        <f t="shared" si="122"/>
        <v>0</v>
      </c>
      <c r="O134" s="35">
        <f t="shared" si="123"/>
        <v>0</v>
      </c>
      <c r="P134" s="35">
        <f>$H$14*M134/1000</f>
        <v>6.0222899999999999</v>
      </c>
      <c r="Q134">
        <f t="shared" si="124"/>
        <v>66</v>
      </c>
      <c r="R134" s="45">
        <f>1000*VLOOKUP(Q134, '[1]Mortality (Interventions) H'!$B$136:$AV$256, 16)</f>
        <v>10.145692100282572</v>
      </c>
      <c r="S134" s="46">
        <f>VLOOKUP(I134, '[1]Lapse Rates'!$A$4:$F$24, 4)</f>
        <v>2.4152155999999998E-3</v>
      </c>
      <c r="T134" s="33">
        <f>W133</f>
        <v>0.98813026864176323</v>
      </c>
      <c r="U134" s="33">
        <f>T134*R134/1000</f>
        <v>1.0025265460608833E-2</v>
      </c>
      <c r="V134" s="39">
        <f t="shared" ref="V134:V152" si="131">MIN(S134*T134,T134-U134)</f>
        <v>2.3865476396557773E-3</v>
      </c>
      <c r="W134" s="32">
        <f>T134-SUM(U134:V134)</f>
        <v>0.97571845554149861</v>
      </c>
      <c r="X134" s="32"/>
      <c r="Y134" s="5">
        <f t="shared" ref="Y134:Z149" si="132">AA133</f>
        <v>0</v>
      </c>
      <c r="Z134" s="5">
        <f t="shared" si="132"/>
        <v>5.9508070355386042</v>
      </c>
      <c r="AA134" s="5">
        <f>O134*W134</f>
        <v>0</v>
      </c>
      <c r="AB134" s="5">
        <f t="shared" si="125"/>
        <v>5.8760594976230118</v>
      </c>
      <c r="AC134" s="32"/>
      <c r="AD134" s="5">
        <f>$W134*J134</f>
        <v>16376.509973656401</v>
      </c>
      <c r="AE134" s="5">
        <f t="shared" si="126"/>
        <v>-163.765099736564</v>
      </c>
      <c r="AF134" s="5">
        <f t="shared" si="126"/>
        <v>-1978.5589420686326</v>
      </c>
      <c r="AG134" s="5">
        <f t="shared" si="127"/>
        <v>-6037.5055930769968</v>
      </c>
      <c r="AH134" s="5">
        <f t="shared" si="128"/>
        <v>8196.6803387742075</v>
      </c>
      <c r="AI134" s="42">
        <f>-M134*($W133*N134-$W132*N133)/1000</f>
        <v>0</v>
      </c>
      <c r="AJ134" s="42">
        <f>$D$6*SUM(Y134:Z134,AD134:AE134)</f>
        <v>1591.0540463017226</v>
      </c>
      <c r="AK134" s="42">
        <f>SUM(AH134:AJ134)</f>
        <v>9787.7343850759298</v>
      </c>
      <c r="AL134" s="48" t="s">
        <v>59</v>
      </c>
      <c r="AM134" s="54">
        <f>AK159/AD159</f>
        <v>9.9999976012767625E-2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29"/>
        <v>3</v>
      </c>
      <c r="J135" s="11">
        <f t="shared" si="121"/>
        <v>16784.052695372928</v>
      </c>
      <c r="K135" s="11">
        <f t="shared" si="130"/>
        <v>167.84052695372927</v>
      </c>
      <c r="L135" s="24">
        <f t="shared" ref="L135:L152" si="133">$C$142</f>
        <v>2027.7969847055761</v>
      </c>
      <c r="M135" s="11">
        <f t="shared" si="120"/>
        <v>602229</v>
      </c>
      <c r="N135" s="78">
        <f t="shared" si="122"/>
        <v>0</v>
      </c>
      <c r="O135" s="35">
        <f t="shared" si="123"/>
        <v>0</v>
      </c>
      <c r="P135" s="35">
        <f>$H$14*M135/1000</f>
        <v>6.0222899999999999</v>
      </c>
      <c r="Q135">
        <f t="shared" si="124"/>
        <v>67</v>
      </c>
      <c r="R135" s="45">
        <f>1000*VLOOKUP(Q135, '[1]Mortality (Interventions) H'!$B$136:$AV$256, 16)</f>
        <v>11.161552146315197</v>
      </c>
      <c r="S135" s="46">
        <f>VLOOKUP(I135, '[1]Lapse Rates'!$A$4:$F$24, 4)</f>
        <v>2.3963082999999999E-3</v>
      </c>
      <c r="T135" s="33">
        <f>W134</f>
        <v>0.97571845554149861</v>
      </c>
      <c r="U135" s="33">
        <f t="shared" ref="U135:U152" si="134">T135*R135/1000</f>
        <v>1.0890532421648563E-2</v>
      </c>
      <c r="V135" s="39">
        <f t="shared" si="131"/>
        <v>2.3381222334772742E-3</v>
      </c>
      <c r="W135" s="32">
        <f t="shared" ref="W135:W152" si="135">T135-SUM(U135:V135)</f>
        <v>0.96248980088637281</v>
      </c>
      <c r="X135" s="32"/>
      <c r="Y135" s="5">
        <f t="shared" si="132"/>
        <v>0</v>
      </c>
      <c r="Z135" s="5">
        <f t="shared" si="132"/>
        <v>5.8760594976230118</v>
      </c>
      <c r="AA135" s="5">
        <f t="shared" ref="AA135:AA152" si="136">O135*W135</f>
        <v>0</v>
      </c>
      <c r="AB135" s="5">
        <f t="shared" si="125"/>
        <v>5.7963927029799942</v>
      </c>
      <c r="AC135" s="32"/>
      <c r="AD135" s="5">
        <f>$W135*J135</f>
        <v>16154.479536835877</v>
      </c>
      <c r="AE135" s="5">
        <f t="shared" si="126"/>
        <v>-161.54479536835876</v>
      </c>
      <c r="AF135" s="5">
        <f>-$W135*L135</f>
        <v>-1951.733916047257</v>
      </c>
      <c r="AG135" s="5">
        <f t="shared" si="127"/>
        <v>-6558.5944497569926</v>
      </c>
      <c r="AH135" s="5">
        <f t="shared" si="128"/>
        <v>7482.6063756632702</v>
      </c>
      <c r="AI135" s="42">
        <f>-M135*($W134*N135-$W133*N134)/1000</f>
        <v>0</v>
      </c>
      <c r="AJ135" s="42">
        <f>$D$6*SUM(Y135:Z135,AD135:AE135)</f>
        <v>1569.4833395746805</v>
      </c>
      <c r="AK135" s="42">
        <f t="shared" ref="AK135:AK142" si="137">SUM(AH135:AJ135)</f>
        <v>9052.0897152379512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29"/>
        <v>4</v>
      </c>
      <c r="J136" s="11">
        <f t="shared" si="121"/>
        <v>16784.052695372928</v>
      </c>
      <c r="K136" s="11">
        <f t="shared" si="130"/>
        <v>167.84052695372927</v>
      </c>
      <c r="L136" s="24">
        <f t="shared" si="133"/>
        <v>2027.7969847055761</v>
      </c>
      <c r="M136" s="11">
        <f t="shared" si="120"/>
        <v>602229</v>
      </c>
      <c r="N136" s="78">
        <f t="shared" si="122"/>
        <v>0</v>
      </c>
      <c r="O136" s="35">
        <f t="shared" si="123"/>
        <v>0</v>
      </c>
      <c r="P136" s="35">
        <f t="shared" ref="P136:P152" si="138">$H$14*M136/1000</f>
        <v>6.0222899999999999</v>
      </c>
      <c r="Q136">
        <f t="shared" si="124"/>
        <v>68</v>
      </c>
      <c r="R136" s="45">
        <f>1000*VLOOKUP(Q136, '[1]Mortality (Interventions) H'!$B$136:$AV$256, 16)</f>
        <v>12.247891958236838</v>
      </c>
      <c r="S136" s="46">
        <f>VLOOKUP(I136, '[1]Lapse Rates'!$A$4:$F$24, 4)</f>
        <v>2.1941491999999999E-3</v>
      </c>
      <c r="T136" s="33">
        <f>W135</f>
        <v>0.96248980088637281</v>
      </c>
      <c r="U136" s="33">
        <f t="shared" si="134"/>
        <v>1.1788471092161181E-2</v>
      </c>
      <c r="V136" s="39">
        <f t="shared" si="131"/>
        <v>2.1118462266229939E-3</v>
      </c>
      <c r="W136" s="32">
        <f t="shared" si="135"/>
        <v>0.94858948356758865</v>
      </c>
      <c r="X136" s="32"/>
      <c r="Y136" s="5">
        <f>AA135</f>
        <v>0</v>
      </c>
      <c r="Z136" s="5">
        <f t="shared" si="132"/>
        <v>5.7963927029799942</v>
      </c>
      <c r="AA136" s="5">
        <f t="shared" si="136"/>
        <v>0</v>
      </c>
      <c r="AB136" s="5">
        <f t="shared" si="125"/>
        <v>5.7126809609942537</v>
      </c>
      <c r="AC136" s="32"/>
      <c r="AD136" s="5">
        <f>$W136*J136</f>
        <v>15921.175878475</v>
      </c>
      <c r="AE136" s="5">
        <f t="shared" si="126"/>
        <v>-159.21175878474997</v>
      </c>
      <c r="AF136" s="5">
        <f t="shared" si="126"/>
        <v>-1923.5468945017758</v>
      </c>
      <c r="AG136" s="5">
        <f t="shared" si="127"/>
        <v>-7099.3591573611366</v>
      </c>
      <c r="AH136" s="5">
        <f t="shared" si="128"/>
        <v>6739.0580678273373</v>
      </c>
      <c r="AI136" s="42">
        <f t="shared" ref="AI136:AI152" si="139">-M136*($W135*N136-$W134*N135)/1000</f>
        <v>0</v>
      </c>
      <c r="AJ136" s="42">
        <f>$D$6*SUM(Y136:Z136,AD136:AE136)</f>
        <v>1546.8173062657759</v>
      </c>
      <c r="AK136" s="42">
        <f t="shared" si="137"/>
        <v>8285.8753740931134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29"/>
        <v>5</v>
      </c>
      <c r="J137" s="11">
        <f t="shared" si="121"/>
        <v>16784.052695372928</v>
      </c>
      <c r="K137" s="11">
        <f t="shared" si="130"/>
        <v>167.84052695372927</v>
      </c>
      <c r="L137" s="24">
        <f t="shared" si="133"/>
        <v>2027.7969847055761</v>
      </c>
      <c r="M137" s="11">
        <f t="shared" si="120"/>
        <v>602229</v>
      </c>
      <c r="N137" s="78">
        <f t="shared" si="122"/>
        <v>0</v>
      </c>
      <c r="O137" s="35">
        <f t="shared" si="123"/>
        <v>0</v>
      </c>
      <c r="P137" s="35">
        <f t="shared" si="138"/>
        <v>6.0222899999999999</v>
      </c>
      <c r="Q137">
        <f t="shared" si="124"/>
        <v>69</v>
      </c>
      <c r="R137" s="45">
        <f>1000*VLOOKUP(Q137, '[1]Mortality (Interventions) H'!$B$136:$AV$256, 16)</f>
        <v>13.474003341931548</v>
      </c>
      <c r="S137" s="46">
        <f>VLOOKUP(I137, '[1]Lapse Rates'!$A$4:$F$24, 4)</f>
        <v>1.9313649E-3</v>
      </c>
      <c r="T137" s="33">
        <f>W136</f>
        <v>0.94858948356758865</v>
      </c>
      <c r="U137" s="33">
        <f t="shared" si="134"/>
        <v>1.278129787171081E-2</v>
      </c>
      <c r="V137" s="39">
        <f t="shared" si="131"/>
        <v>1.8320724330715675E-3</v>
      </c>
      <c r="W137" s="32">
        <f t="shared" si="135"/>
        <v>0.93397611326280627</v>
      </c>
      <c r="X137" s="32"/>
      <c r="Y137" s="5">
        <f t="shared" ref="Y137:Z152" si="140">AA136</f>
        <v>0</v>
      </c>
      <c r="Z137" s="5">
        <f t="shared" si="132"/>
        <v>5.7126809609942537</v>
      </c>
      <c r="AA137" s="5">
        <f t="shared" si="136"/>
        <v>0</v>
      </c>
      <c r="AB137" s="5">
        <f t="shared" si="125"/>
        <v>5.624675007141466</v>
      </c>
      <c r="AC137" s="32"/>
      <c r="AD137" s="5">
        <f t="shared" ref="AD137:AD151" si="141">$W137*J137</f>
        <v>15675.904301222534</v>
      </c>
      <c r="AE137" s="5">
        <f t="shared" si="126"/>
        <v>-156.75904301222533</v>
      </c>
      <c r="AF137" s="5">
        <f t="shared" si="126"/>
        <v>-1893.9139462613521</v>
      </c>
      <c r="AG137" s="5">
        <f t="shared" si="127"/>
        <v>-7697.2682359825294</v>
      </c>
      <c r="AH137" s="5">
        <f t="shared" si="128"/>
        <v>5927.963075966426</v>
      </c>
      <c r="AI137" s="42">
        <f t="shared" si="139"/>
        <v>0</v>
      </c>
      <c r="AJ137" s="42">
        <f t="shared" ref="AJ137:AJ152" si="142">$D$6*SUM(Y137:Z137,AD137:AE137)</f>
        <v>1522.9885638327048</v>
      </c>
      <c r="AK137" s="42">
        <f t="shared" si="137"/>
        <v>7450.951639799131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29"/>
        <v>6</v>
      </c>
      <c r="J138" s="11">
        <f t="shared" si="121"/>
        <v>16784.052695372928</v>
      </c>
      <c r="K138" s="11">
        <f t="shared" si="130"/>
        <v>167.84052695372927</v>
      </c>
      <c r="L138" s="24">
        <f t="shared" si="133"/>
        <v>2027.7969847055761</v>
      </c>
      <c r="M138" s="11">
        <f t="shared" si="120"/>
        <v>602229</v>
      </c>
      <c r="N138" s="78">
        <f t="shared" si="122"/>
        <v>0</v>
      </c>
      <c r="O138" s="35">
        <f t="shared" si="123"/>
        <v>0</v>
      </c>
      <c r="P138" s="35">
        <f t="shared" si="138"/>
        <v>6.0222899999999999</v>
      </c>
      <c r="Q138">
        <f t="shared" si="124"/>
        <v>70</v>
      </c>
      <c r="R138" s="45">
        <f>1000*VLOOKUP(Q138, '[1]Mortality (Interventions) H'!$B$136:$AV$256, 16)</f>
        <v>14.860165328116421</v>
      </c>
      <c r="S138" s="46">
        <f>VLOOKUP(I138, '[1]Lapse Rates'!$A$4:$F$24, 4)</f>
        <v>1.9726812000000001E-3</v>
      </c>
      <c r="T138" s="33">
        <f t="shared" ref="T138:T152" si="143">W137</f>
        <v>0.93397611326280627</v>
      </c>
      <c r="U138" s="33">
        <f t="shared" si="134"/>
        <v>1.3879039455596889E-2</v>
      </c>
      <c r="V138" s="39">
        <f t="shared" si="131"/>
        <v>1.8424371198826086E-3</v>
      </c>
      <c r="W138" s="32">
        <f t="shared" si="135"/>
        <v>0.91825463668732676</v>
      </c>
      <c r="X138" s="32"/>
      <c r="Y138" s="5">
        <f t="shared" si="140"/>
        <v>0</v>
      </c>
      <c r="Z138" s="5">
        <f t="shared" si="132"/>
        <v>5.624675007141466</v>
      </c>
      <c r="AA138" s="5">
        <f t="shared" si="136"/>
        <v>0</v>
      </c>
      <c r="AB138" s="5">
        <f t="shared" si="125"/>
        <v>5.5299957159757209</v>
      </c>
      <c r="AC138" s="32"/>
      <c r="AD138" s="5">
        <f t="shared" si="141"/>
        <v>15412.034209930614</v>
      </c>
      <c r="AE138" s="5">
        <f t="shared" si="126"/>
        <v>-154.12034209930616</v>
      </c>
      <c r="AF138" s="5">
        <f t="shared" si="126"/>
        <v>-1862.0339834664755</v>
      </c>
      <c r="AG138" s="5">
        <f t="shared" si="127"/>
        <v>-8358.3600523046589</v>
      </c>
      <c r="AH138" s="5">
        <f t="shared" si="128"/>
        <v>5037.5198320601739</v>
      </c>
      <c r="AI138" s="42">
        <f t="shared" si="139"/>
        <v>0</v>
      </c>
      <c r="AJ138" s="42">
        <f t="shared" si="142"/>
        <v>1497.353131052452</v>
      </c>
      <c r="AK138" s="42">
        <f t="shared" si="137"/>
        <v>6534.8729631126262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29"/>
        <v>7</v>
      </c>
      <c r="J139" s="11">
        <f t="shared" si="121"/>
        <v>16784.052695372928</v>
      </c>
      <c r="K139" s="11">
        <f t="shared" si="130"/>
        <v>167.84052695372927</v>
      </c>
      <c r="L139" s="24">
        <f t="shared" si="133"/>
        <v>2027.7969847055761</v>
      </c>
      <c r="M139" s="11">
        <f t="shared" si="120"/>
        <v>602229</v>
      </c>
      <c r="N139" s="78">
        <f t="shared" si="122"/>
        <v>0</v>
      </c>
      <c r="O139" s="35">
        <f t="shared" si="123"/>
        <v>0</v>
      </c>
      <c r="P139" s="35">
        <f t="shared" si="138"/>
        <v>6.0222899999999999</v>
      </c>
      <c r="Q139">
        <f t="shared" si="124"/>
        <v>71</v>
      </c>
      <c r="R139" s="45">
        <f>1000*VLOOKUP(Q139, '[1]Mortality (Interventions) H'!$B$136:$AV$256, 16)</f>
        <v>16.451448243078787</v>
      </c>
      <c r="S139" s="46">
        <f>VLOOKUP(I139, '[1]Lapse Rates'!$A$4:$F$24, 4)</f>
        <v>1.7228968999999999E-3</v>
      </c>
      <c r="T139" s="33">
        <f t="shared" si="143"/>
        <v>0.91825463668732676</v>
      </c>
      <c r="U139" s="33">
        <f t="shared" si="134"/>
        <v>1.5106618629428671E-2</v>
      </c>
      <c r="V139" s="39">
        <f t="shared" si="131"/>
        <v>1.5820580669592215E-3</v>
      </c>
      <c r="W139" s="32">
        <f t="shared" si="135"/>
        <v>0.90156595999093891</v>
      </c>
      <c r="X139" s="32"/>
      <c r="Y139" s="5">
        <f t="shared" si="140"/>
        <v>0</v>
      </c>
      <c r="Z139" s="5">
        <f t="shared" si="132"/>
        <v>5.5299957159757209</v>
      </c>
      <c r="AA139" s="5">
        <f t="shared" si="136"/>
        <v>0</v>
      </c>
      <c r="AB139" s="5">
        <f t="shared" si="125"/>
        <v>5.4294916651938312</v>
      </c>
      <c r="AC139" s="32"/>
      <c r="AD139" s="5">
        <f t="shared" si="141"/>
        <v>15131.9305808424</v>
      </c>
      <c r="AE139" s="5">
        <f t="shared" si="126"/>
        <v>-151.31930580842399</v>
      </c>
      <c r="AF139" s="5">
        <f t="shared" si="126"/>
        <v>-1828.192735182814</v>
      </c>
      <c r="AG139" s="5">
        <f t="shared" ref="AG139:AG152" si="144">-U139*M139</f>
        <v>-9097.6438305821994</v>
      </c>
      <c r="AH139" s="5">
        <f t="shared" si="128"/>
        <v>4054.7747092689624</v>
      </c>
      <c r="AI139" s="42">
        <f t="shared" si="139"/>
        <v>0</v>
      </c>
      <c r="AJ139" s="42">
        <f t="shared" si="142"/>
        <v>1470.1404586605704</v>
      </c>
      <c r="AK139" s="42">
        <f t="shared" si="137"/>
        <v>5524.9151679295328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29"/>
        <v>8</v>
      </c>
      <c r="J140" s="11">
        <f t="shared" si="121"/>
        <v>16784.052695372928</v>
      </c>
      <c r="K140" s="11">
        <f t="shared" si="130"/>
        <v>167.84052695372927</v>
      </c>
      <c r="L140" s="24">
        <f t="shared" si="133"/>
        <v>2027.7969847055761</v>
      </c>
      <c r="M140" s="11">
        <f t="shared" si="120"/>
        <v>602229</v>
      </c>
      <c r="N140" s="78">
        <f t="shared" si="122"/>
        <v>0</v>
      </c>
      <c r="O140" s="35">
        <f t="shared" si="123"/>
        <v>0</v>
      </c>
      <c r="P140" s="35">
        <f t="shared" si="138"/>
        <v>6.0222899999999999</v>
      </c>
      <c r="Q140">
        <f t="shared" si="124"/>
        <v>72</v>
      </c>
      <c r="R140" s="45">
        <f>1000*VLOOKUP(Q140, '[1]Mortality (Interventions) H'!$B$136:$AV$256, 16)</f>
        <v>18.290603019002599</v>
      </c>
      <c r="S140" s="46">
        <f>VLOOKUP(I140, '[1]Lapse Rates'!$A$4:$F$24, 4)</f>
        <v>1.5750323E-3</v>
      </c>
      <c r="T140" s="33">
        <f t="shared" si="143"/>
        <v>0.90156595999093891</v>
      </c>
      <c r="U140" s="33">
        <f t="shared" si="134"/>
        <v>1.6490185069640242E-2</v>
      </c>
      <c r="V140" s="39">
        <f t="shared" si="131"/>
        <v>1.4199955075662365E-3</v>
      </c>
      <c r="W140" s="32">
        <f t="shared" si="135"/>
        <v>0.88365577941373241</v>
      </c>
      <c r="X140" s="32"/>
      <c r="Y140" s="5">
        <f t="shared" si="140"/>
        <v>0</v>
      </c>
      <c r="Z140" s="5">
        <f t="shared" si="132"/>
        <v>5.4294916651938312</v>
      </c>
      <c r="AA140" s="5">
        <f t="shared" si="136"/>
        <v>0</v>
      </c>
      <c r="AB140" s="5">
        <f t="shared" si="125"/>
        <v>5.3216313638055261</v>
      </c>
      <c r="AC140" s="32"/>
      <c r="AD140" s="5">
        <f t="shared" si="141"/>
        <v>14831.325166250921</v>
      </c>
      <c r="AE140" s="5">
        <f t="shared" si="126"/>
        <v>-148.3132516625092</v>
      </c>
      <c r="AF140" s="5">
        <f t="shared" si="126"/>
        <v>-1791.8745250128222</v>
      </c>
      <c r="AG140" s="5">
        <f t="shared" si="144"/>
        <v>-9930.8676643043727</v>
      </c>
      <c r="AH140" s="5">
        <f t="shared" si="128"/>
        <v>2960.2697252712169</v>
      </c>
      <c r="AI140" s="42">
        <f t="shared" si="139"/>
        <v>0</v>
      </c>
      <c r="AJ140" s="42">
        <f t="shared" si="142"/>
        <v>1440.9361019534788</v>
      </c>
      <c r="AK140" s="42">
        <f t="shared" si="137"/>
        <v>4401.2058272246959</v>
      </c>
    </row>
    <row r="141" spans="1:39" ht="15" x14ac:dyDescent="0.2">
      <c r="A141" s="12"/>
      <c r="B141" s="13">
        <v>1</v>
      </c>
      <c r="C141" s="10">
        <f>$H$131*0.14+$B$144</f>
        <v>2531.3185655667639</v>
      </c>
      <c r="D141" s="1"/>
      <c r="E141" s="81" t="s">
        <v>51</v>
      </c>
      <c r="F141" s="13"/>
      <c r="G141" s="8"/>
      <c r="I141" s="2">
        <f t="shared" si="129"/>
        <v>9</v>
      </c>
      <c r="J141" s="11">
        <f t="shared" si="121"/>
        <v>16784.052695372928</v>
      </c>
      <c r="K141" s="11">
        <f t="shared" si="130"/>
        <v>167.84052695372927</v>
      </c>
      <c r="L141" s="24">
        <f t="shared" si="133"/>
        <v>2027.7969847055761</v>
      </c>
      <c r="M141" s="11">
        <f t="shared" si="120"/>
        <v>602229</v>
      </c>
      <c r="N141" s="78">
        <f t="shared" si="122"/>
        <v>0</v>
      </c>
      <c r="O141" s="35">
        <f t="shared" si="123"/>
        <v>0</v>
      </c>
      <c r="P141" s="35">
        <f t="shared" si="138"/>
        <v>6.0222899999999999</v>
      </c>
      <c r="Q141">
        <f t="shared" si="124"/>
        <v>73</v>
      </c>
      <c r="R141" s="45">
        <f>1000*VLOOKUP(Q141, '[1]Mortality (Interventions) H'!$B$136:$AV$256, 16)</f>
        <v>20.417495282919052</v>
      </c>
      <c r="S141" s="46">
        <f>VLOOKUP(I141, '[1]Lapse Rates'!$A$4:$F$24, 4)</f>
        <v>1.4424080000000001E-3</v>
      </c>
      <c r="T141" s="33">
        <f t="shared" si="143"/>
        <v>0.88365577941373241</v>
      </c>
      <c r="U141" s="33">
        <f t="shared" si="134"/>
        <v>1.8042037707904041E-2</v>
      </c>
      <c r="V141" s="39">
        <f t="shared" si="131"/>
        <v>1.274592165472603E-3</v>
      </c>
      <c r="W141" s="32">
        <f t="shared" si="135"/>
        <v>0.86433914954035573</v>
      </c>
      <c r="X141" s="32"/>
      <c r="Y141" s="5">
        <f t="shared" si="140"/>
        <v>0</v>
      </c>
      <c r="Z141" s="5">
        <f t="shared" si="132"/>
        <v>5.3216313638055261</v>
      </c>
      <c r="AA141" s="5">
        <f t="shared" si="136"/>
        <v>0</v>
      </c>
      <c r="AB141" s="5">
        <f t="shared" si="125"/>
        <v>5.2053010168853886</v>
      </c>
      <c r="AC141" s="32"/>
      <c r="AD141" s="5">
        <f t="shared" si="141"/>
        <v>14507.113832559151</v>
      </c>
      <c r="AE141" s="5">
        <f t="shared" si="126"/>
        <v>-145.07113832559151</v>
      </c>
      <c r="AF141" s="5">
        <f t="shared" si="126"/>
        <v>-1752.7043212009153</v>
      </c>
      <c r="AG141" s="5">
        <f t="shared" si="144"/>
        <v>-10865.438326793343</v>
      </c>
      <c r="AH141" s="5">
        <f t="shared" si="128"/>
        <v>1743.9000462393014</v>
      </c>
      <c r="AI141" s="42">
        <f t="shared" si="139"/>
        <v>0</v>
      </c>
      <c r="AJ141" s="42">
        <f t="shared" si="142"/>
        <v>1409.4384403411016</v>
      </c>
      <c r="AK141" s="42">
        <f t="shared" si="137"/>
        <v>3153.3384865804028</v>
      </c>
    </row>
    <row r="142" spans="1:39" ht="15" x14ac:dyDescent="0.2">
      <c r="A142" s="12"/>
      <c r="B142" s="70" t="s">
        <v>49</v>
      </c>
      <c r="C142" s="10">
        <f>$H$131*0.11+$B$144</f>
        <v>2027.7969847055761</v>
      </c>
      <c r="D142" s="1"/>
      <c r="E142" s="1"/>
      <c r="F142" s="1"/>
      <c r="I142" s="2">
        <f t="shared" si="129"/>
        <v>10</v>
      </c>
      <c r="J142" s="11">
        <f t="shared" si="121"/>
        <v>16784.052695372928</v>
      </c>
      <c r="K142" s="11">
        <f t="shared" si="130"/>
        <v>167.84052695372927</v>
      </c>
      <c r="L142" s="24">
        <f t="shared" si="133"/>
        <v>2027.7969847055761</v>
      </c>
      <c r="M142" s="11">
        <f t="shared" si="120"/>
        <v>602229</v>
      </c>
      <c r="N142" s="78">
        <f t="shared" si="122"/>
        <v>0</v>
      </c>
      <c r="O142" s="35">
        <f t="shared" si="123"/>
        <v>0</v>
      </c>
      <c r="P142" s="35">
        <f t="shared" si="138"/>
        <v>6.0222899999999999</v>
      </c>
      <c r="Q142">
        <f t="shared" si="124"/>
        <v>74</v>
      </c>
      <c r="R142" s="45">
        <f>1000*VLOOKUP(Q142, '[1]Mortality (Interventions) H'!$B$136:$AV$256, 16)</f>
        <v>22.954628620410286</v>
      </c>
      <c r="S142" s="46">
        <f>VLOOKUP(I142, '[1]Lapse Rates'!$A$4:$F$24, 4)</f>
        <v>1.4007732E-3</v>
      </c>
      <c r="T142" s="33">
        <f t="shared" si="143"/>
        <v>0.86433914954035573</v>
      </c>
      <c r="U142" s="33">
        <f t="shared" si="134"/>
        <v>1.9840584179780137E-2</v>
      </c>
      <c r="V142" s="39">
        <f t="shared" si="131"/>
        <v>1.2107431163869227E-3</v>
      </c>
      <c r="W142" s="32">
        <f t="shared" si="135"/>
        <v>0.84328782224418863</v>
      </c>
      <c r="X142" s="32"/>
      <c r="Y142" s="5">
        <f t="shared" si="140"/>
        <v>0</v>
      </c>
      <c r="Z142" s="5">
        <f t="shared" si="132"/>
        <v>5.2053010168853886</v>
      </c>
      <c r="AA142" s="5">
        <f t="shared" si="136"/>
        <v>0</v>
      </c>
      <c r="AB142" s="5">
        <f t="shared" si="125"/>
        <v>5.0785238190229549</v>
      </c>
      <c r="AC142" s="32"/>
      <c r="AD142" s="5">
        <f t="shared" si="141"/>
        <v>14153.787245912741</v>
      </c>
      <c r="AE142" s="5">
        <f t="shared" si="126"/>
        <v>-141.53787245912739</v>
      </c>
      <c r="AF142" s="5">
        <f t="shared" si="126"/>
        <v>-1710.0165031856975</v>
      </c>
      <c r="AG142" s="5">
        <f t="shared" si="144"/>
        <v>-11948.575170004811</v>
      </c>
      <c r="AH142" s="5">
        <f>SUM(AD142:AG142)</f>
        <v>353.65770026310383</v>
      </c>
      <c r="AI142" s="42">
        <f t="shared" si="139"/>
        <v>0</v>
      </c>
      <c r="AJ142" s="42">
        <f t="shared" si="142"/>
        <v>1375.112303565556</v>
      </c>
      <c r="AK142" s="42">
        <f t="shared" si="137"/>
        <v>1728.7700038286598</v>
      </c>
    </row>
    <row r="143" spans="1:39" ht="15" x14ac:dyDescent="0.2">
      <c r="D143" s="1"/>
      <c r="E143" s="1"/>
      <c r="F143" s="1"/>
      <c r="I143" s="2">
        <f t="shared" si="129"/>
        <v>11</v>
      </c>
      <c r="J143" s="11">
        <f t="shared" si="121"/>
        <v>16784.052695372928</v>
      </c>
      <c r="K143" s="11">
        <f t="shared" si="130"/>
        <v>167.84052695372927</v>
      </c>
      <c r="L143" s="24">
        <f t="shared" si="133"/>
        <v>2027.7969847055761</v>
      </c>
      <c r="M143" s="11">
        <f t="shared" si="120"/>
        <v>602229</v>
      </c>
      <c r="N143" s="78">
        <f t="shared" si="122"/>
        <v>0</v>
      </c>
      <c r="O143" s="35">
        <f t="shared" si="123"/>
        <v>0</v>
      </c>
      <c r="P143" s="35">
        <f t="shared" si="138"/>
        <v>6.0222899999999999</v>
      </c>
      <c r="Q143">
        <f t="shared" si="124"/>
        <v>75</v>
      </c>
      <c r="R143" s="45">
        <f>1000*VLOOKUP(Q143, '[1]Mortality (Interventions) H'!$B$136:$AV$256, 16)</f>
        <v>25.889312704167356</v>
      </c>
      <c r="S143" s="46">
        <f>VLOOKUP(I143, '[1]Lapse Rates'!$A$4:$F$24, 4)</f>
        <v>1.2298243999999999E-3</v>
      </c>
      <c r="T143" s="33">
        <f t="shared" si="143"/>
        <v>0.84328782224418863</v>
      </c>
      <c r="U143" s="33">
        <f t="shared" si="134"/>
        <v>2.1832142129696096E-2</v>
      </c>
      <c r="V143" s="39">
        <f t="shared" si="131"/>
        <v>1.037095940018766E-3</v>
      </c>
      <c r="W143" s="32">
        <f t="shared" si="135"/>
        <v>0.82041858417447378</v>
      </c>
      <c r="X143" s="31"/>
      <c r="Y143" s="5">
        <f t="shared" si="140"/>
        <v>0</v>
      </c>
      <c r="Z143" s="5">
        <f t="shared" si="132"/>
        <v>5.0785238190229549</v>
      </c>
      <c r="AA143" s="5">
        <f t="shared" si="136"/>
        <v>0</v>
      </c>
      <c r="AB143" s="5">
        <f t="shared" si="125"/>
        <v>4.9407986352880915</v>
      </c>
      <c r="AC143" s="32"/>
      <c r="AD143" s="5">
        <f t="shared" si="141"/>
        <v>13769.948749047619</v>
      </c>
      <c r="AE143" s="5">
        <f t="shared" si="126"/>
        <v>-137.69948749047617</v>
      </c>
      <c r="AF143" s="5">
        <f t="shared" si="126"/>
        <v>-1663.6423311854157</v>
      </c>
      <c r="AG143" s="5">
        <f t="shared" si="144"/>
        <v>-13147.94912262475</v>
      </c>
      <c r="AH143" s="5">
        <f t="shared" ref="AH143:AH152" si="145">SUM(AD143:AG143)</f>
        <v>-1179.3421922530233</v>
      </c>
      <c r="AI143" s="42">
        <f t="shared" si="139"/>
        <v>0</v>
      </c>
      <c r="AJ143" s="42">
        <f t="shared" si="142"/>
        <v>1337.821855745402</v>
      </c>
      <c r="AK143" s="42">
        <f t="shared" ref="AK143:AK152" si="146">SUM(AH143:AJ143)</f>
        <v>158.47966349237868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29"/>
        <v>12</v>
      </c>
      <c r="J144" s="11">
        <f t="shared" si="121"/>
        <v>16784.052695372928</v>
      </c>
      <c r="K144" s="11">
        <f t="shared" si="130"/>
        <v>167.84052695372927</v>
      </c>
      <c r="L144" s="24">
        <f t="shared" si="133"/>
        <v>2027.7969847055761</v>
      </c>
      <c r="M144" s="11">
        <f t="shared" si="120"/>
        <v>602229</v>
      </c>
      <c r="N144" s="78">
        <f t="shared" si="122"/>
        <v>0</v>
      </c>
      <c r="O144" s="35">
        <f t="shared" si="123"/>
        <v>0</v>
      </c>
      <c r="P144" s="35">
        <f t="shared" si="138"/>
        <v>6.0222899999999999</v>
      </c>
      <c r="Q144">
        <f t="shared" si="124"/>
        <v>76</v>
      </c>
      <c r="R144" s="45">
        <f>1000*VLOOKUP(Q144, '[1]Mortality (Interventions) H'!$B$136:$AV$256, 16)</f>
        <v>29.270957349334374</v>
      </c>
      <c r="S144" s="46">
        <f>VLOOKUP(I144, '[1]Lapse Rates'!$A$4:$F$24, 4)</f>
        <v>1.0984558E-3</v>
      </c>
      <c r="T144" s="33">
        <f t="shared" si="143"/>
        <v>0.82041858417447378</v>
      </c>
      <c r="U144" s="33">
        <f t="shared" si="134"/>
        <v>2.4014437385972316E-2</v>
      </c>
      <c r="V144" s="39">
        <f t="shared" si="131"/>
        <v>9.0119355221423886E-4</v>
      </c>
      <c r="W144" s="32">
        <f t="shared" si="135"/>
        <v>0.79550295323628717</v>
      </c>
      <c r="X144" s="31"/>
      <c r="Y144" s="5">
        <f t="shared" si="140"/>
        <v>0</v>
      </c>
      <c r="Z144" s="5">
        <f t="shared" si="132"/>
        <v>4.9407986352880915</v>
      </c>
      <c r="AA144" s="5">
        <f t="shared" si="136"/>
        <v>0</v>
      </c>
      <c r="AB144" s="5">
        <f t="shared" si="125"/>
        <v>4.7907494802453598</v>
      </c>
      <c r="AC144" s="32"/>
      <c r="AD144" s="5">
        <f t="shared" si="141"/>
        <v>13351.763486442629</v>
      </c>
      <c r="AE144" s="5">
        <f t="shared" si="126"/>
        <v>-133.5176348644263</v>
      </c>
      <c r="AF144" s="5">
        <f t="shared" si="126"/>
        <v>-1613.1184898969241</v>
      </c>
      <c r="AG144" s="5">
        <f t="shared" si="144"/>
        <v>-14462.190612516722</v>
      </c>
      <c r="AH144" s="5">
        <f t="shared" si="145"/>
        <v>-2857.0632508354429</v>
      </c>
      <c r="AI144" s="42">
        <f t="shared" si="139"/>
        <v>0</v>
      </c>
      <c r="AJ144" s="42">
        <f t="shared" si="142"/>
        <v>1297.1946103859436</v>
      </c>
      <c r="AK144" s="42">
        <f t="shared" si="146"/>
        <v>-1559.8686404494993</v>
      </c>
    </row>
    <row r="145" spans="1:37" ht="15" x14ac:dyDescent="0.2">
      <c r="A145" s="48"/>
      <c r="D145" s="1"/>
      <c r="E145" s="1"/>
      <c r="F145" s="1"/>
      <c r="I145" s="2">
        <f t="shared" si="129"/>
        <v>13</v>
      </c>
      <c r="J145" s="11">
        <f t="shared" si="121"/>
        <v>16784.052695372928</v>
      </c>
      <c r="K145" s="11">
        <f t="shared" si="130"/>
        <v>167.84052695372927</v>
      </c>
      <c r="L145" s="24">
        <f t="shared" si="133"/>
        <v>2027.7969847055761</v>
      </c>
      <c r="M145" s="11">
        <f t="shared" si="120"/>
        <v>602229</v>
      </c>
      <c r="N145" s="78">
        <f t="shared" si="122"/>
        <v>0</v>
      </c>
      <c r="O145" s="35">
        <f t="shared" si="123"/>
        <v>0</v>
      </c>
      <c r="P145" s="35">
        <f t="shared" si="138"/>
        <v>6.0222899999999999</v>
      </c>
      <c r="Q145">
        <f t="shared" si="124"/>
        <v>77</v>
      </c>
      <c r="R145" s="45">
        <f>1000*VLOOKUP(Q145, '[1]Mortality (Interventions) H'!$B$136:$AV$256, 16)</f>
        <v>33.189714849107979</v>
      </c>
      <c r="S145" s="46">
        <f>VLOOKUP(I145, '[1]Lapse Rates'!$A$4:$F$24, 4)</f>
        <v>9.9047419999999994E-4</v>
      </c>
      <c r="T145" s="33">
        <f t="shared" si="143"/>
        <v>0.79550295323628717</v>
      </c>
      <c r="U145" s="33">
        <f t="shared" si="134"/>
        <v>2.6402516179535648E-2</v>
      </c>
      <c r="V145" s="39">
        <f t="shared" si="131"/>
        <v>7.8792515120434893E-4</v>
      </c>
      <c r="W145" s="32">
        <f t="shared" si="135"/>
        <v>0.76831251190554717</v>
      </c>
      <c r="X145" s="31"/>
      <c r="Y145" s="5">
        <f t="shared" si="140"/>
        <v>0</v>
      </c>
      <c r="Z145" s="5">
        <f t="shared" si="132"/>
        <v>4.7907494802453598</v>
      </c>
      <c r="AA145" s="5">
        <f t="shared" si="136"/>
        <v>0</v>
      </c>
      <c r="AB145" s="5">
        <f t="shared" si="125"/>
        <v>4.6270007573236578</v>
      </c>
      <c r="AC145" s="32"/>
      <c r="AD145" s="5">
        <f t="shared" si="141"/>
        <v>12895.397686337044</v>
      </c>
      <c r="AE145" s="5">
        <f t="shared" si="126"/>
        <v>-128.95397686337043</v>
      </c>
      <c r="AF145" s="5">
        <f t="shared" si="126"/>
        <v>-1557.9817949536355</v>
      </c>
      <c r="AG145" s="5">
        <f t="shared" si="144"/>
        <v>-15900.360916285574</v>
      </c>
      <c r="AH145" s="5">
        <f t="shared" si="145"/>
        <v>-4691.899001765536</v>
      </c>
      <c r="AI145" s="42">
        <f t="shared" si="139"/>
        <v>0</v>
      </c>
      <c r="AJ145" s="42">
        <f t="shared" si="142"/>
        <v>1252.8581004233795</v>
      </c>
      <c r="AK145" s="42">
        <f t="shared" si="146"/>
        <v>-3439.0409013421568</v>
      </c>
    </row>
    <row r="146" spans="1:37" ht="15" x14ac:dyDescent="0.2">
      <c r="A146" s="48"/>
      <c r="D146" s="1"/>
      <c r="E146" s="1"/>
      <c r="F146" s="37"/>
      <c r="I146" s="2">
        <f t="shared" si="129"/>
        <v>14</v>
      </c>
      <c r="J146" s="11">
        <f t="shared" si="121"/>
        <v>16784.052695372928</v>
      </c>
      <c r="K146" s="11">
        <f t="shared" si="130"/>
        <v>167.84052695372927</v>
      </c>
      <c r="L146" s="24">
        <f t="shared" si="133"/>
        <v>2027.7969847055761</v>
      </c>
      <c r="M146" s="11">
        <f t="shared" si="120"/>
        <v>602229</v>
      </c>
      <c r="N146" s="78">
        <f t="shared" si="122"/>
        <v>0</v>
      </c>
      <c r="O146" s="35">
        <f t="shared" si="123"/>
        <v>0</v>
      </c>
      <c r="P146" s="35">
        <f t="shared" si="138"/>
        <v>6.0222899999999999</v>
      </c>
      <c r="Q146">
        <f t="shared" si="124"/>
        <v>78</v>
      </c>
      <c r="R146" s="45">
        <f>1000*VLOOKUP(Q146, '[1]Mortality (Interventions) H'!$B$136:$AV$256, 16)</f>
        <v>37.590299234650693</v>
      </c>
      <c r="S146" s="46">
        <f>VLOOKUP(I146, '[1]Lapse Rates'!$A$4:$F$24, 4)</f>
        <v>9.2791330000000004E-4</v>
      </c>
      <c r="T146" s="33">
        <f t="shared" si="143"/>
        <v>0.76831251190554717</v>
      </c>
      <c r="U146" s="33">
        <f t="shared" si="134"/>
        <v>2.8881097228255641E-2</v>
      </c>
      <c r="V146" s="39">
        <f t="shared" si="131"/>
        <v>7.1292739835356555E-4</v>
      </c>
      <c r="W146" s="32">
        <f t="shared" si="135"/>
        <v>0.73871848727893796</v>
      </c>
      <c r="X146" s="31"/>
      <c r="Y146" s="5">
        <f t="shared" si="140"/>
        <v>0</v>
      </c>
      <c r="Z146" s="5">
        <f t="shared" si="132"/>
        <v>4.6270007573236578</v>
      </c>
      <c r="AA146" s="5">
        <f t="shared" si="136"/>
        <v>0</v>
      </c>
      <c r="AB146" s="5">
        <f t="shared" si="125"/>
        <v>4.448776958755075</v>
      </c>
      <c r="AC146" s="32"/>
      <c r="AD146" s="5">
        <f t="shared" si="141"/>
        <v>12398.69001753587</v>
      </c>
      <c r="AE146" s="5">
        <f t="shared" si="126"/>
        <v>-123.9869001753587</v>
      </c>
      <c r="AF146" s="5">
        <f t="shared" si="126"/>
        <v>-1497.9711210504947</v>
      </c>
      <c r="AG146" s="5">
        <f t="shared" si="144"/>
        <v>-17393.034302675165</v>
      </c>
      <c r="AH146" s="5">
        <f t="shared" si="145"/>
        <v>-6616.302306365149</v>
      </c>
      <c r="AI146" s="42">
        <f t="shared" si="139"/>
        <v>0</v>
      </c>
      <c r="AJ146" s="42">
        <f t="shared" si="142"/>
        <v>1204.6022845873597</v>
      </c>
      <c r="AK146" s="42">
        <f t="shared" si="146"/>
        <v>-5411.7000217777895</v>
      </c>
    </row>
    <row r="147" spans="1:37" ht="15" x14ac:dyDescent="0.2">
      <c r="A147" s="48"/>
      <c r="D147" s="1"/>
      <c r="E147" s="1"/>
      <c r="F147" s="1"/>
      <c r="I147" s="2">
        <f t="shared" si="129"/>
        <v>15</v>
      </c>
      <c r="J147" s="11">
        <f t="shared" si="121"/>
        <v>16784.052695372928</v>
      </c>
      <c r="K147" s="11">
        <f t="shared" si="130"/>
        <v>167.84052695372927</v>
      </c>
      <c r="L147" s="24">
        <f t="shared" si="133"/>
        <v>2027.7969847055761</v>
      </c>
      <c r="M147" s="11">
        <f t="shared" si="120"/>
        <v>602229</v>
      </c>
      <c r="N147" s="78">
        <f t="shared" si="122"/>
        <v>0</v>
      </c>
      <c r="O147" s="35">
        <f t="shared" si="123"/>
        <v>0</v>
      </c>
      <c r="P147" s="35">
        <f t="shared" si="138"/>
        <v>6.0222899999999999</v>
      </c>
      <c r="Q147">
        <f t="shared" si="124"/>
        <v>79</v>
      </c>
      <c r="R147" s="45">
        <f>1000*VLOOKUP(Q147, '[1]Mortality (Interventions) H'!$B$136:$AV$256, 16)</f>
        <v>42.508783315678798</v>
      </c>
      <c r="S147" s="46">
        <f>VLOOKUP(I147, '[1]Lapse Rates'!$A$4:$F$24, 4)</f>
        <v>7.1178370000000003E-4</v>
      </c>
      <c r="T147" s="33">
        <f t="shared" si="143"/>
        <v>0.73871848727893796</v>
      </c>
      <c r="U147" s="33">
        <f t="shared" si="134"/>
        <v>3.1402024107026402E-2</v>
      </c>
      <c r="V147" s="39">
        <f t="shared" si="131"/>
        <v>5.2580777813380543E-4</v>
      </c>
      <c r="W147" s="32">
        <f t="shared" si="135"/>
        <v>0.70679065539377772</v>
      </c>
      <c r="X147" s="31"/>
      <c r="Y147" s="5">
        <f t="shared" si="140"/>
        <v>0</v>
      </c>
      <c r="Z147" s="5">
        <f t="shared" si="132"/>
        <v>4.448776958755075</v>
      </c>
      <c r="AA147" s="5">
        <f t="shared" si="136"/>
        <v>0</v>
      </c>
      <c r="AB147" s="5">
        <f t="shared" si="125"/>
        <v>4.2564982960713937</v>
      </c>
      <c r="AC147" s="32"/>
      <c r="AD147" s="5">
        <f t="shared" si="141"/>
        <v>11862.811604726334</v>
      </c>
      <c r="AE147" s="5">
        <f t="shared" si="126"/>
        <v>-118.62811604726332</v>
      </c>
      <c r="AF147" s="5">
        <f t="shared" si="126"/>
        <v>-1433.2279598255805</v>
      </c>
      <c r="AG147" s="5">
        <f t="shared" si="144"/>
        <v>-18911.209575950405</v>
      </c>
      <c r="AH147" s="5">
        <f t="shared" si="145"/>
        <v>-8600.2540470969143</v>
      </c>
      <c r="AI147" s="42">
        <f t="shared" si="139"/>
        <v>0</v>
      </c>
      <c r="AJ147" s="42">
        <f t="shared" si="142"/>
        <v>1152.540825259071</v>
      </c>
      <c r="AK147" s="42">
        <f t="shared" si="146"/>
        <v>-7447.7132218378429</v>
      </c>
    </row>
    <row r="148" spans="1:37" ht="15" x14ac:dyDescent="0.2">
      <c r="I148" s="2">
        <f t="shared" si="129"/>
        <v>16</v>
      </c>
      <c r="J148" s="11">
        <f t="shared" si="121"/>
        <v>16784.052695372928</v>
      </c>
      <c r="K148" s="11">
        <f t="shared" si="130"/>
        <v>167.84052695372927</v>
      </c>
      <c r="L148" s="24">
        <f t="shared" si="133"/>
        <v>2027.7969847055761</v>
      </c>
      <c r="M148" s="11">
        <f t="shared" si="120"/>
        <v>602229</v>
      </c>
      <c r="N148" s="78">
        <f t="shared" si="122"/>
        <v>0</v>
      </c>
      <c r="O148" s="35">
        <f t="shared" si="123"/>
        <v>0</v>
      </c>
      <c r="P148" s="35">
        <f t="shared" si="138"/>
        <v>6.0222899999999999</v>
      </c>
      <c r="Q148">
        <f t="shared" si="124"/>
        <v>80</v>
      </c>
      <c r="R148" s="45">
        <f>1000*VLOOKUP(Q148, '[1]Mortality (Interventions) H'!$B$136:$AV$256, 16)</f>
        <v>47.903736560047705</v>
      </c>
      <c r="S148" s="46">
        <f>VLOOKUP(I148, '[1]Lapse Rates'!$A$4:$F$24, 4)</f>
        <v>6.4944269999999999E-4</v>
      </c>
      <c r="T148" s="33">
        <f t="shared" si="143"/>
        <v>0.70679065539377772</v>
      </c>
      <c r="U148" s="33">
        <f t="shared" si="134"/>
        <v>3.3857913359086986E-2</v>
      </c>
      <c r="V148" s="39">
        <f t="shared" si="131"/>
        <v>4.5902003157370457E-4</v>
      </c>
      <c r="W148" s="32">
        <f t="shared" si="135"/>
        <v>0.67247372200311706</v>
      </c>
      <c r="X148" s="31"/>
      <c r="Y148" s="5">
        <f t="shared" si="140"/>
        <v>0</v>
      </c>
      <c r="Z148" s="5">
        <f t="shared" si="132"/>
        <v>4.2564982960713937</v>
      </c>
      <c r="AA148" s="5">
        <f t="shared" si="136"/>
        <v>0</v>
      </c>
      <c r="AB148" s="5">
        <f t="shared" si="125"/>
        <v>4.0498317712821521</v>
      </c>
      <c r="AC148" s="32"/>
      <c r="AD148" s="5">
        <f t="shared" si="141"/>
        <v>11286.834386353881</v>
      </c>
      <c r="AE148" s="5">
        <f t="shared" si="126"/>
        <v>-112.86834386353881</v>
      </c>
      <c r="AF148" s="5">
        <f t="shared" si="126"/>
        <v>-1363.6401857716567</v>
      </c>
      <c r="AG148" s="5">
        <f t="shared" si="144"/>
        <v>-20390.217304329595</v>
      </c>
      <c r="AH148" s="5">
        <f t="shared" si="145"/>
        <v>-10579.891447610909</v>
      </c>
      <c r="AI148" s="42">
        <f t="shared" si="139"/>
        <v>0</v>
      </c>
      <c r="AJ148" s="42">
        <f t="shared" si="142"/>
        <v>1096.5836312511474</v>
      </c>
      <c r="AK148" s="42">
        <f t="shared" si="146"/>
        <v>-9483.307816359762</v>
      </c>
    </row>
    <row r="149" spans="1:37" ht="15" x14ac:dyDescent="0.2">
      <c r="I149" s="2">
        <f t="shared" si="129"/>
        <v>17</v>
      </c>
      <c r="J149" s="11">
        <f t="shared" si="121"/>
        <v>16784.052695372928</v>
      </c>
      <c r="K149" s="11">
        <f t="shared" si="130"/>
        <v>167.84052695372927</v>
      </c>
      <c r="L149" s="24">
        <f t="shared" si="133"/>
        <v>2027.7969847055761</v>
      </c>
      <c r="M149" s="11">
        <f t="shared" si="120"/>
        <v>602229</v>
      </c>
      <c r="N149" s="78">
        <f t="shared" si="122"/>
        <v>0</v>
      </c>
      <c r="O149" s="35">
        <f t="shared" si="123"/>
        <v>0</v>
      </c>
      <c r="P149" s="35">
        <f t="shared" si="138"/>
        <v>6.0222899999999999</v>
      </c>
      <c r="Q149">
        <f t="shared" si="124"/>
        <v>81</v>
      </c>
      <c r="R149" s="45">
        <f>1000*VLOOKUP(Q149, '[1]Mortality (Interventions) H'!$B$136:$AV$256, 16)</f>
        <v>53.861338660968613</v>
      </c>
      <c r="S149" s="46">
        <f>VLOOKUP(I149, '[1]Lapse Rates'!$A$4:$F$24, 4)</f>
        <v>5.2983399999999997E-4</v>
      </c>
      <c r="T149" s="33">
        <f t="shared" si="143"/>
        <v>0.67247372200311706</v>
      </c>
      <c r="U149" s="33">
        <f t="shared" si="134"/>
        <v>3.622033488141195E-2</v>
      </c>
      <c r="V149" s="39">
        <f t="shared" si="131"/>
        <v>3.5629944202379948E-4</v>
      </c>
      <c r="W149" s="32">
        <f t="shared" si="135"/>
        <v>0.63589708767968134</v>
      </c>
      <c r="X149" s="31"/>
      <c r="Y149" s="5">
        <f t="shared" si="140"/>
        <v>0</v>
      </c>
      <c r="Z149" s="5">
        <f t="shared" si="132"/>
        <v>4.0498317712821521</v>
      </c>
      <c r="AA149" s="5">
        <f t="shared" si="136"/>
        <v>0</v>
      </c>
      <c r="AB149" s="5">
        <f t="shared" si="125"/>
        <v>3.8295566721624681</v>
      </c>
      <c r="AC149" s="32"/>
      <c r="AD149" s="5">
        <f t="shared" si="141"/>
        <v>10672.93022844995</v>
      </c>
      <c r="AE149" s="5">
        <f t="shared" si="126"/>
        <v>-106.7293022844995</v>
      </c>
      <c r="AF149" s="5">
        <f t="shared" si="126"/>
        <v>-1289.470196979915</v>
      </c>
      <c r="AG149" s="5">
        <f t="shared" si="144"/>
        <v>-21812.936055297836</v>
      </c>
      <c r="AH149" s="5">
        <f t="shared" si="145"/>
        <v>-12536.2053261123</v>
      </c>
      <c r="AI149" s="42">
        <f t="shared" si="139"/>
        <v>0</v>
      </c>
      <c r="AJ149" s="42">
        <f t="shared" si="142"/>
        <v>1036.9415993535936</v>
      </c>
      <c r="AK149" s="42">
        <f t="shared" si="146"/>
        <v>-11499.263726758707</v>
      </c>
    </row>
    <row r="150" spans="1:37" ht="15" x14ac:dyDescent="0.2">
      <c r="I150" s="2">
        <f t="shared" si="129"/>
        <v>18</v>
      </c>
      <c r="J150" s="11">
        <f t="shared" si="121"/>
        <v>16784.052695372928</v>
      </c>
      <c r="K150" s="11">
        <f t="shared" si="130"/>
        <v>167.84052695372927</v>
      </c>
      <c r="L150" s="24">
        <f t="shared" si="133"/>
        <v>2027.7969847055761</v>
      </c>
      <c r="M150" s="11">
        <f t="shared" si="120"/>
        <v>602229</v>
      </c>
      <c r="N150" s="78">
        <f t="shared" si="122"/>
        <v>0</v>
      </c>
      <c r="O150" s="35">
        <f t="shared" si="123"/>
        <v>0</v>
      </c>
      <c r="P150" s="35">
        <f t="shared" si="138"/>
        <v>6.0222899999999999</v>
      </c>
      <c r="Q150">
        <f t="shared" si="124"/>
        <v>82</v>
      </c>
      <c r="R150" s="45">
        <f>1000*VLOOKUP(Q150, '[1]Mortality (Interventions) H'!$B$136:$AV$256, 16)</f>
        <v>60.589124942184128</v>
      </c>
      <c r="S150" s="46">
        <f>VLOOKUP(I150, '[1]Lapse Rates'!$A$4:$F$24, 4)</f>
        <v>4.565131E-4</v>
      </c>
      <c r="T150" s="33">
        <f t="shared" si="143"/>
        <v>0.63589708767968134</v>
      </c>
      <c r="U150" s="33">
        <f t="shared" si="134"/>
        <v>3.8528448095795226E-2</v>
      </c>
      <c r="V150" s="39">
        <f t="shared" si="131"/>
        <v>2.9029535077762313E-4</v>
      </c>
      <c r="W150" s="32">
        <f t="shared" si="135"/>
        <v>0.59707834423310846</v>
      </c>
      <c r="X150" s="31"/>
      <c r="Y150" s="5">
        <f t="shared" si="140"/>
        <v>0</v>
      </c>
      <c r="Z150" s="5">
        <f t="shared" si="140"/>
        <v>3.8295566721624681</v>
      </c>
      <c r="AA150" s="5">
        <f t="shared" si="136"/>
        <v>0</v>
      </c>
      <c r="AB150" s="5">
        <f t="shared" si="125"/>
        <v>3.5957789416916066</v>
      </c>
      <c r="AC150" s="32"/>
      <c r="AD150" s="5">
        <f t="shared" si="141"/>
        <v>10021.394392874508</v>
      </c>
      <c r="AE150" s="5">
        <f t="shared" si="126"/>
        <v>-100.21394392874508</v>
      </c>
      <c r="AF150" s="5">
        <f t="shared" si="126"/>
        <v>-1210.7536660688952</v>
      </c>
      <c r="AG150" s="5">
        <f t="shared" si="144"/>
        <v>-23202.948768282662</v>
      </c>
      <c r="AH150" s="5">
        <f t="shared" si="145"/>
        <v>-14492.521985405794</v>
      </c>
      <c r="AI150" s="42">
        <f t="shared" si="139"/>
        <v>0</v>
      </c>
      <c r="AJ150" s="42">
        <f t="shared" si="142"/>
        <v>973.6434815511185</v>
      </c>
      <c r="AK150" s="42">
        <f t="shared" si="146"/>
        <v>-13518.878503854676</v>
      </c>
    </row>
    <row r="151" spans="1:37" ht="15" x14ac:dyDescent="0.2">
      <c r="I151" s="2">
        <f t="shared" si="129"/>
        <v>19</v>
      </c>
      <c r="J151" s="11">
        <f t="shared" si="121"/>
        <v>16784.052695372928</v>
      </c>
      <c r="K151" s="11">
        <f t="shared" si="130"/>
        <v>167.84052695372927</v>
      </c>
      <c r="L151" s="24">
        <f t="shared" si="133"/>
        <v>2027.7969847055761</v>
      </c>
      <c r="M151" s="11">
        <f t="shared" si="120"/>
        <v>602229</v>
      </c>
      <c r="N151" s="78">
        <f t="shared" si="122"/>
        <v>0</v>
      </c>
      <c r="O151" s="35">
        <f t="shared" si="123"/>
        <v>0</v>
      </c>
      <c r="P151" s="35">
        <f t="shared" si="138"/>
        <v>6.0222899999999999</v>
      </c>
      <c r="Q151">
        <f t="shared" si="124"/>
        <v>83</v>
      </c>
      <c r="R151" s="45">
        <f>1000*VLOOKUP(Q151, '[1]Mortality (Interventions) H'!$B$136:$AV$256, 16)</f>
        <v>68.177603938404133</v>
      </c>
      <c r="S151" s="46">
        <f>VLOOKUP(I151, '[1]Lapse Rates'!$A$4:$F$24, 4)</f>
        <v>3.5534066900000001E-2</v>
      </c>
      <c r="T151" s="33">
        <f t="shared" si="143"/>
        <v>0.59707834423310846</v>
      </c>
      <c r="U151" s="33">
        <f t="shared" si="134"/>
        <v>4.0707370873322997E-2</v>
      </c>
      <c r="V151" s="39">
        <f t="shared" si="131"/>
        <v>2.1216621828520507E-2</v>
      </c>
      <c r="W151" s="32">
        <f t="shared" si="135"/>
        <v>0.535154351531265</v>
      </c>
      <c r="X151" s="31"/>
      <c r="Y151" s="5">
        <f t="shared" si="140"/>
        <v>0</v>
      </c>
      <c r="Z151" s="5">
        <f t="shared" si="140"/>
        <v>3.5957789416916066</v>
      </c>
      <c r="AA151" s="5">
        <f t="shared" si="136"/>
        <v>0</v>
      </c>
      <c r="AB151" s="5">
        <f t="shared" si="125"/>
        <v>3.2228546996832219</v>
      </c>
      <c r="AC151" s="32"/>
      <c r="AD151" s="5">
        <f t="shared" si="141"/>
        <v>8982.0588362588805</v>
      </c>
      <c r="AE151" s="5">
        <f t="shared" si="126"/>
        <v>-89.820588362588794</v>
      </c>
      <c r="AF151" s="5">
        <f t="shared" si="126"/>
        <v>-1085.184380387167</v>
      </c>
      <c r="AG151" s="5">
        <f t="shared" si="144"/>
        <v>-24515.159253670434</v>
      </c>
      <c r="AH151" s="5">
        <f t="shared" si="145"/>
        <v>-16708.105386161311</v>
      </c>
      <c r="AI151" s="42">
        <f t="shared" si="139"/>
        <v>0</v>
      </c>
      <c r="AJ151" s="42">
        <f t="shared" si="142"/>
        <v>872.68131803280619</v>
      </c>
      <c r="AK151" s="42">
        <f t="shared" si="146"/>
        <v>-15835.424068128505</v>
      </c>
    </row>
    <row r="152" spans="1:37" ht="15" x14ac:dyDescent="0.2">
      <c r="I152" s="2">
        <f t="shared" si="129"/>
        <v>20</v>
      </c>
      <c r="J152" s="11">
        <f t="shared" si="121"/>
        <v>16784.052695372928</v>
      </c>
      <c r="K152" s="11">
        <f t="shared" si="130"/>
        <v>167.84052695372927</v>
      </c>
      <c r="L152" s="24">
        <f t="shared" si="133"/>
        <v>2027.7969847055761</v>
      </c>
      <c r="M152" s="11">
        <f t="shared" si="120"/>
        <v>602229</v>
      </c>
      <c r="N152" s="78">
        <f t="shared" si="122"/>
        <v>0</v>
      </c>
      <c r="O152" s="35">
        <f t="shared" si="123"/>
        <v>0</v>
      </c>
      <c r="P152" s="35">
        <f t="shared" si="138"/>
        <v>6.0222899999999999</v>
      </c>
      <c r="Q152">
        <f t="shared" si="124"/>
        <v>84</v>
      </c>
      <c r="R152" s="45">
        <f>1000*VLOOKUP(Q152, '[1]Mortality (Interventions) H'!$B$136:$AV$256, 16)</f>
        <v>76.767341172761704</v>
      </c>
      <c r="S152" s="46">
        <f>VLOOKUP(I152, '[1]Lapse Rates'!$A$4:$F$24, 4)</f>
        <v>0</v>
      </c>
      <c r="T152" s="33">
        <f t="shared" si="143"/>
        <v>0.535154351531265</v>
      </c>
      <c r="U152" s="33">
        <f t="shared" si="134"/>
        <v>4.1082376684088671E-2</v>
      </c>
      <c r="V152" s="39">
        <f t="shared" si="131"/>
        <v>0</v>
      </c>
      <c r="W152" s="32">
        <f t="shared" si="135"/>
        <v>0.49407197484717635</v>
      </c>
      <c r="X152" s="31"/>
      <c r="Y152" s="5">
        <f t="shared" si="140"/>
        <v>0</v>
      </c>
      <c r="Z152" s="5">
        <f t="shared" si="140"/>
        <v>3.2228546996832219</v>
      </c>
      <c r="AA152" s="5">
        <f t="shared" si="136"/>
        <v>0</v>
      </c>
      <c r="AB152" s="5">
        <f t="shared" si="125"/>
        <v>2.9754447134024016</v>
      </c>
      <c r="AC152" s="32"/>
      <c r="AD152" s="5">
        <f>$W152*J152</f>
        <v>8292.5300611419752</v>
      </c>
      <c r="AE152" s="5">
        <f t="shared" si="126"/>
        <v>-82.925300611419758</v>
      </c>
      <c r="AF152" s="5">
        <f t="shared" si="126"/>
        <v>-1001.8776608226334</v>
      </c>
      <c r="AG152" s="5">
        <f t="shared" si="144"/>
        <v>-24740.998628082038</v>
      </c>
      <c r="AH152" s="5">
        <f t="shared" si="145"/>
        <v>-17533.271528374116</v>
      </c>
      <c r="AI152" s="42">
        <f t="shared" si="139"/>
        <v>0</v>
      </c>
      <c r="AJ152" s="42">
        <f t="shared" si="142"/>
        <v>805.67838905408644</v>
      </c>
      <c r="AK152" s="42">
        <f t="shared" si="146"/>
        <v>-16727.59313932003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285067.50336900365</v>
      </c>
      <c r="AE155" s="21">
        <f t="shared" ref="AE155:AK155" si="147">SUM(AE132:AE152)</f>
        <v>-9230.6072798977129</v>
      </c>
      <c r="AF155" s="21">
        <f t="shared" si="147"/>
        <v>-32940.762119436826</v>
      </c>
      <c r="AG155" s="21">
        <f t="shared" si="147"/>
        <v>-277610.73791649943</v>
      </c>
      <c r="AH155" s="21">
        <f t="shared" si="147"/>
        <v>-34714.603946830386</v>
      </c>
      <c r="AI155" s="21">
        <f t="shared" si="147"/>
        <v>0</v>
      </c>
      <c r="AJ155" s="21">
        <f t="shared" si="147"/>
        <v>26081.432445770919</v>
      </c>
      <c r="AK155" s="21">
        <f t="shared" si="147"/>
        <v>-8633.1715010594817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142597.66581696062</v>
      </c>
      <c r="AE157" s="21">
        <f t="shared" ref="AE157:AK157" si="148">AE132+NPV($D$6,AE133:AE152)</f>
        <v>-7820.7251494545098</v>
      </c>
      <c r="AF157" s="21">
        <f t="shared" si="148"/>
        <v>-15907.00522655498</v>
      </c>
      <c r="AG157" s="21">
        <f t="shared" si="148"/>
        <v>-92977.094113139727</v>
      </c>
      <c r="AH157" s="21">
        <f t="shared" si="148"/>
        <v>25892.84132781138</v>
      </c>
      <c r="AI157" s="21">
        <f t="shared" si="148"/>
        <v>0</v>
      </c>
      <c r="AJ157" s="21">
        <f t="shared" si="148"/>
        <v>12238.238563966333</v>
      </c>
      <c r="AK157" s="21">
        <f t="shared" si="148"/>
        <v>38131.079891777707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211788.13998755347</v>
      </c>
      <c r="AE159" s="21">
        <f t="shared" ref="AE159:AK159" si="149">AE132+NPV($D$7,AE133:AE152)</f>
        <v>-8503.6424290607592</v>
      </c>
      <c r="AF159" s="21">
        <f t="shared" si="149"/>
        <v>-24157.799152926891</v>
      </c>
      <c r="AG159" s="21">
        <f t="shared" si="149"/>
        <v>-176909.24445022939</v>
      </c>
      <c r="AH159" s="21">
        <f t="shared" si="149"/>
        <v>2217.4539553364111</v>
      </c>
      <c r="AI159" s="21">
        <f t="shared" si="149"/>
        <v>0</v>
      </c>
      <c r="AJ159" s="21">
        <f t="shared" si="149"/>
        <v>18961.354963207603</v>
      </c>
      <c r="AK159" s="21">
        <f t="shared" si="149"/>
        <v>21178.808918544019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16517.775277246834</v>
      </c>
    </row>
    <row r="162" spans="1:39" ht="15" x14ac:dyDescent="0.2">
      <c r="G162" s="58" t="s">
        <v>114</v>
      </c>
      <c r="H162" s="57"/>
      <c r="I162" s="57"/>
      <c r="J162" s="11">
        <f>H$161</f>
        <v>16517.775277246834</v>
      </c>
      <c r="K162" s="11">
        <f>J162*$C$10</f>
        <v>6607.1101108987341</v>
      </c>
      <c r="L162" s="24">
        <f>$C$171</f>
        <v>2492.0706875565247</v>
      </c>
      <c r="M162" s="11">
        <f t="shared" ref="M162:M182" si="150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>O162*W162</f>
        <v>0</v>
      </c>
      <c r="AB162" s="5">
        <f>P162*W162</f>
        <v>6.0222899999999999</v>
      </c>
      <c r="AC162" s="32"/>
      <c r="AD162" s="5">
        <f>$W162*J162</f>
        <v>16517.775277246834</v>
      </c>
      <c r="AE162" s="5">
        <f>-$W162*K162</f>
        <v>-6607.1101108987341</v>
      </c>
      <c r="AF162" s="5">
        <f>-$W162*L162</f>
        <v>-2492.0706875565247</v>
      </c>
      <c r="AG162" s="5"/>
      <c r="AH162" s="5">
        <f>SUM(AD162:AG162)</f>
        <v>7418.5944787915741</v>
      </c>
      <c r="AI162" s="42">
        <f>Y162-AA162</f>
        <v>0</v>
      </c>
      <c r="AJ162" s="42"/>
      <c r="AK162" s="42">
        <f>SUM(AH162:AJ162)</f>
        <v>7418.5944787915741</v>
      </c>
      <c r="AL162" s="6" t="s">
        <v>39</v>
      </c>
      <c r="AM162" s="36">
        <f>AK189</f>
        <v>20899.60409159882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51">H$161</f>
        <v>16517.775277246834</v>
      </c>
      <c r="K163" s="11"/>
      <c r="L163" s="24"/>
      <c r="M163" s="11">
        <f t="shared" si="150"/>
        <v>602229</v>
      </c>
      <c r="N163" s="78">
        <f t="shared" ref="N163:N182" si="152">N131</f>
        <v>0</v>
      </c>
      <c r="O163" s="35">
        <f t="shared" ref="O163:O182" si="153">M163*N163/1000</f>
        <v>0</v>
      </c>
      <c r="P163" s="35">
        <f>$H$14*M163/1000</f>
        <v>6.0222899999999999</v>
      </c>
      <c r="Q163">
        <f t="shared" ref="Q163:Q182" si="154">Q5</f>
        <v>65</v>
      </c>
      <c r="R163" s="45">
        <f>1000*VLOOKUP(Q163, '[1]Mortality (Interventions) H'!$B$136:$AV$256, 19)</f>
        <v>8.961033840147774</v>
      </c>
      <c r="S163" s="46">
        <f>AVERAGE(VLOOKUP(I162,'[1]Lapse Rates'!$A$4:$F$24,4),VLOOKUP(I163,'[1]Lapse Rates'!$A$4:$F$24,4))</f>
        <v>2.6703721500000001E-3</v>
      </c>
      <c r="T163" s="33">
        <f>W162</f>
        <v>1</v>
      </c>
      <c r="U163" s="33">
        <f>T163*R163/1000</f>
        <v>8.9610338401477745E-3</v>
      </c>
      <c r="V163" s="39">
        <f>MIN(S163*T163,T163-U163)</f>
        <v>2.6703721500000001E-3</v>
      </c>
      <c r="W163" s="32">
        <f>T163-SUM(U163:V163)</f>
        <v>0.98836859400985222</v>
      </c>
      <c r="X163" s="32"/>
      <c r="Y163" s="5">
        <f>AA162</f>
        <v>0</v>
      </c>
      <c r="Z163" s="5">
        <f>AB162</f>
        <v>6.0222899999999999</v>
      </c>
      <c r="AA163" s="5">
        <f>O163*W163</f>
        <v>0</v>
      </c>
      <c r="AB163" s="5">
        <f t="shared" ref="AB163:AB182" si="155">P163*W163</f>
        <v>5.9522423000195932</v>
      </c>
      <c r="AC163" s="32"/>
      <c r="AD163" s="5">
        <f>$W163*J163</f>
        <v>16325.650326943151</v>
      </c>
      <c r="AE163" s="5">
        <f t="shared" ref="AE163:AF182" si="156">-$W163*K163</f>
        <v>0</v>
      </c>
      <c r="AF163" s="5">
        <f t="shared" si="156"/>
        <v>0</v>
      </c>
      <c r="AG163" s="5">
        <f t="shared" ref="AG163:AG168" si="157">-U163*M163</f>
        <v>-5396.5944485183545</v>
      </c>
      <c r="AH163" s="5">
        <f t="shared" ref="AH163:AH171" si="158">SUM(AD163:AG163)</f>
        <v>10929.055878424795</v>
      </c>
      <c r="AI163" s="42">
        <f>-M163*$W162*(N163-N162)/1000</f>
        <v>0</v>
      </c>
      <c r="AJ163" s="42">
        <f>$D$6*SUM(Y163:Z163,AD163:AE163)</f>
        <v>1602.1370837221232</v>
      </c>
      <c r="AK163" s="42">
        <f>SUM(AH163:AJ163)</f>
        <v>12531.192962146919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59">I163+1</f>
        <v>2</v>
      </c>
      <c r="J164" s="11">
        <f t="shared" si="151"/>
        <v>16517.775277246834</v>
      </c>
      <c r="K164" s="11">
        <f t="shared" ref="K164:K182" si="160">J164*$C$11</f>
        <v>165.17775277246835</v>
      </c>
      <c r="L164" s="24">
        <f>$C$172</f>
        <v>1996.5374292391195</v>
      </c>
      <c r="M164" s="11">
        <f t="shared" si="150"/>
        <v>602229</v>
      </c>
      <c r="N164" s="78">
        <f t="shared" si="152"/>
        <v>0</v>
      </c>
      <c r="O164" s="35">
        <f t="shared" si="153"/>
        <v>0</v>
      </c>
      <c r="P164" s="35">
        <f>$H$14*M164/1000</f>
        <v>6.0222899999999999</v>
      </c>
      <c r="Q164">
        <f t="shared" si="154"/>
        <v>66</v>
      </c>
      <c r="R164" s="45">
        <f>1000*VLOOKUP(Q164, '[1]Mortality (Interventions) H'!$B$136:$AV$256, 19)</f>
        <v>9.8828503360265465</v>
      </c>
      <c r="S164" s="46">
        <f>VLOOKUP(I164, '[1]Lapse Rates'!$A$4:$F$24, 4)</f>
        <v>2.4152155999999998E-3</v>
      </c>
      <c r="T164" s="33">
        <f>W163</f>
        <v>0.98836859400985222</v>
      </c>
      <c r="U164" s="33">
        <f>T164*R164/1000</f>
        <v>9.7678988914283536E-3</v>
      </c>
      <c r="V164" s="39">
        <f t="shared" ref="V164:V182" si="161">MIN(S164*T164,T164-U164)</f>
        <v>2.3871232468026613E-3</v>
      </c>
      <c r="W164" s="32">
        <f>T164-SUM(U164:V164)</f>
        <v>0.97621357187162117</v>
      </c>
      <c r="X164" s="32"/>
      <c r="Y164" s="5">
        <f t="shared" ref="Y164:Z179" si="162">AA163</f>
        <v>0</v>
      </c>
      <c r="Z164" s="5">
        <f t="shared" si="162"/>
        <v>5.9522423000195932</v>
      </c>
      <c r="AA164" s="5">
        <f>O164*W164</f>
        <v>0</v>
      </c>
      <c r="AB164" s="5">
        <f t="shared" si="155"/>
        <v>5.8790412317467453</v>
      </c>
      <c r="AC164" s="32"/>
      <c r="AD164" s="5">
        <f>$W164*J164</f>
        <v>16124.876402773889</v>
      </c>
      <c r="AE164" s="5">
        <f t="shared" si="156"/>
        <v>-161.2487640277389</v>
      </c>
      <c r="AF164" s="5">
        <f t="shared" si="156"/>
        <v>-1949.046935172905</v>
      </c>
      <c r="AG164" s="5">
        <f t="shared" si="157"/>
        <v>-5882.5119814860063</v>
      </c>
      <c r="AH164" s="5">
        <f t="shared" si="158"/>
        <v>8132.0687220872387</v>
      </c>
      <c r="AI164" s="42">
        <f>-M164*($W163*N164-$W162*N163)/1000</f>
        <v>0</v>
      </c>
      <c r="AJ164" s="42">
        <f>$D$6*SUM(Y164:Z164,AD164:AE164)</f>
        <v>1566.6157863306294</v>
      </c>
      <c r="AK164" s="42">
        <f>SUM(AH164:AJ164)</f>
        <v>9698.6845084178676</v>
      </c>
      <c r="AL164" s="48" t="s">
        <v>59</v>
      </c>
      <c r="AM164" s="54">
        <f>AK189/AD189</f>
        <v>0.10000000454516239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59"/>
        <v>3</v>
      </c>
      <c r="J165" s="11">
        <f t="shared" si="151"/>
        <v>16517.775277246834</v>
      </c>
      <c r="K165" s="11">
        <f t="shared" si="160"/>
        <v>165.17775277246835</v>
      </c>
      <c r="L165" s="24">
        <f t="shared" ref="L165:L182" si="163">$C$172</f>
        <v>1996.5374292391195</v>
      </c>
      <c r="M165" s="11">
        <f t="shared" si="150"/>
        <v>602229</v>
      </c>
      <c r="N165" s="78">
        <f t="shared" si="152"/>
        <v>0</v>
      </c>
      <c r="O165" s="35">
        <f t="shared" si="153"/>
        <v>0</v>
      </c>
      <c r="P165" s="35">
        <f>$H$14*M165/1000</f>
        <v>6.0222899999999999</v>
      </c>
      <c r="Q165">
        <f t="shared" si="154"/>
        <v>67</v>
      </c>
      <c r="R165" s="45">
        <f>1000*VLOOKUP(Q165, '[1]Mortality (Interventions) H'!$B$136:$AV$256, 19)</f>
        <v>10.872392764286305</v>
      </c>
      <c r="S165" s="46">
        <f>VLOOKUP(I165, '[1]Lapse Rates'!$A$4:$F$24, 4)</f>
        <v>2.3963082999999999E-3</v>
      </c>
      <c r="T165" s="33">
        <f>W164</f>
        <v>0.97621357187162117</v>
      </c>
      <c r="U165" s="33">
        <f t="shared" ref="U165:U182" si="164">T165*R165/1000</f>
        <v>1.0613777375215102E-2</v>
      </c>
      <c r="V165" s="39">
        <f t="shared" si="161"/>
        <v>2.3393086848486123E-3</v>
      </c>
      <c r="W165" s="32">
        <f t="shared" ref="W165:W182" si="165">T165-SUM(U165:V165)</f>
        <v>0.96326048581155743</v>
      </c>
      <c r="X165" s="32"/>
      <c r="Y165" s="5">
        <f t="shared" si="162"/>
        <v>0</v>
      </c>
      <c r="Z165" s="5">
        <f t="shared" si="162"/>
        <v>5.8790412317467453</v>
      </c>
      <c r="AA165" s="5">
        <f t="shared" ref="AA165:AA182" si="166">O165*W165</f>
        <v>0</v>
      </c>
      <c r="AB165" s="5">
        <f t="shared" si="155"/>
        <v>5.8010339910980839</v>
      </c>
      <c r="AC165" s="32"/>
      <c r="AD165" s="5">
        <f>$W165*J165</f>
        <v>15910.920238086917</v>
      </c>
      <c r="AE165" s="5">
        <f t="shared" si="156"/>
        <v>-159.10920238086919</v>
      </c>
      <c r="AF165" s="5">
        <f>-$W165*L165</f>
        <v>-1923.1856140298323</v>
      </c>
      <c r="AG165" s="5">
        <f t="shared" si="157"/>
        <v>-6391.924534898415</v>
      </c>
      <c r="AH165" s="5">
        <f t="shared" si="158"/>
        <v>7436.7008867778022</v>
      </c>
      <c r="AI165" s="42">
        <f>-M165*($W164*N165-$W163*N164)/1000</f>
        <v>0</v>
      </c>
      <c r="AJ165" s="42">
        <f>$D$6*SUM(Y165:Z165,AD165:AE165)</f>
        <v>1545.8293965475978</v>
      </c>
      <c r="AK165" s="42">
        <f t="shared" ref="AK165:AK172" si="167">SUM(AH165:AJ165)</f>
        <v>8982.5302833253991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59"/>
        <v>4</v>
      </c>
      <c r="J166" s="11">
        <f t="shared" si="151"/>
        <v>16517.775277246834</v>
      </c>
      <c r="K166" s="11">
        <f t="shared" si="160"/>
        <v>165.17775277246835</v>
      </c>
      <c r="L166" s="24">
        <f t="shared" si="163"/>
        <v>1996.5374292391195</v>
      </c>
      <c r="M166" s="11">
        <f t="shared" si="150"/>
        <v>602229</v>
      </c>
      <c r="N166" s="78">
        <f t="shared" si="152"/>
        <v>0</v>
      </c>
      <c r="O166" s="35">
        <f t="shared" si="153"/>
        <v>0</v>
      </c>
      <c r="P166" s="35">
        <f t="shared" ref="P166:P182" si="168">$H$14*M166/1000</f>
        <v>6.0222899999999999</v>
      </c>
      <c r="Q166">
        <f t="shared" si="154"/>
        <v>68</v>
      </c>
      <c r="R166" s="45">
        <f>1000*VLOOKUP(Q166, '[1]Mortality (Interventions) H'!$B$136:$AV$256, 19)</f>
        <v>11.930589057764381</v>
      </c>
      <c r="S166" s="46">
        <f>VLOOKUP(I166, '[1]Lapse Rates'!$A$4:$F$24, 4)</f>
        <v>2.1941491999999999E-3</v>
      </c>
      <c r="T166" s="33">
        <f>W165</f>
        <v>0.96326048581155743</v>
      </c>
      <c r="U166" s="33">
        <f t="shared" si="164"/>
        <v>1.149226501180017E-2</v>
      </c>
      <c r="V166" s="39">
        <f t="shared" si="161"/>
        <v>2.1135372243350401E-3</v>
      </c>
      <c r="W166" s="32">
        <f t="shared" si="165"/>
        <v>0.94965468357542226</v>
      </c>
      <c r="X166" s="32"/>
      <c r="Y166" s="5">
        <f>AA165</f>
        <v>0</v>
      </c>
      <c r="Z166" s="5">
        <f t="shared" si="162"/>
        <v>5.8010339910980839</v>
      </c>
      <c r="AA166" s="5">
        <f t="shared" si="166"/>
        <v>0</v>
      </c>
      <c r="AB166" s="5">
        <f t="shared" si="155"/>
        <v>5.7190959043494294</v>
      </c>
      <c r="AC166" s="32"/>
      <c r="AD166" s="5">
        <f>$W166*J166</f>
        <v>15686.182654283775</v>
      </c>
      <c r="AE166" s="5">
        <f t="shared" si="156"/>
        <v>-156.86182654283775</v>
      </c>
      <c r="AF166" s="5">
        <f t="shared" si="156"/>
        <v>-1896.021120610563</v>
      </c>
      <c r="AG166" s="5">
        <f t="shared" si="157"/>
        <v>-6920.9752657914041</v>
      </c>
      <c r="AH166" s="5">
        <f t="shared" si="158"/>
        <v>6712.3244413389702</v>
      </c>
      <c r="AI166" s="42">
        <f t="shared" ref="AI166:AI182" si="169">-M166*($W165*N166-$W164*N165)/1000</f>
        <v>0</v>
      </c>
      <c r="AJ166" s="42">
        <f>$D$6*SUM(Y166:Z166,AD166:AE166)</f>
        <v>1523.9954546359129</v>
      </c>
      <c r="AK166" s="42">
        <f t="shared" si="167"/>
        <v>8236.3198959748825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59"/>
        <v>5</v>
      </c>
      <c r="J167" s="11">
        <f t="shared" si="151"/>
        <v>16517.775277246834</v>
      </c>
      <c r="K167" s="11">
        <f t="shared" si="160"/>
        <v>165.17775277246835</v>
      </c>
      <c r="L167" s="24">
        <f t="shared" si="163"/>
        <v>1996.5374292391195</v>
      </c>
      <c r="M167" s="11">
        <f t="shared" si="150"/>
        <v>602229</v>
      </c>
      <c r="N167" s="78">
        <f t="shared" si="152"/>
        <v>0</v>
      </c>
      <c r="O167" s="35">
        <f t="shared" si="153"/>
        <v>0</v>
      </c>
      <c r="P167" s="35">
        <f t="shared" si="168"/>
        <v>6.0222899999999999</v>
      </c>
      <c r="Q167">
        <f t="shared" si="154"/>
        <v>69</v>
      </c>
      <c r="R167" s="45">
        <f>1000*VLOOKUP(Q167, '[1]Mortality (Interventions) H'!$B$136:$AV$256, 19)</f>
        <v>13.124935897840057</v>
      </c>
      <c r="S167" s="46">
        <f>VLOOKUP(I167, '[1]Lapse Rates'!$A$4:$F$24, 4)</f>
        <v>1.9313649E-3</v>
      </c>
      <c r="T167" s="33">
        <f>W166</f>
        <v>0.94965468357542226</v>
      </c>
      <c r="U167" s="33">
        <f t="shared" si="164"/>
        <v>1.2464156847011E-2</v>
      </c>
      <c r="V167" s="39">
        <f t="shared" si="161"/>
        <v>1.834129722978177E-3</v>
      </c>
      <c r="W167" s="32">
        <f t="shared" si="165"/>
        <v>0.93535639700543305</v>
      </c>
      <c r="X167" s="32"/>
      <c r="Y167" s="5">
        <f t="shared" ref="Y167:Z182" si="170">AA166</f>
        <v>0</v>
      </c>
      <c r="Z167" s="5">
        <f t="shared" si="162"/>
        <v>5.7190959043494294</v>
      </c>
      <c r="AA167" s="5">
        <f t="shared" si="166"/>
        <v>0</v>
      </c>
      <c r="AB167" s="5">
        <f t="shared" si="155"/>
        <v>5.6329874761218495</v>
      </c>
      <c r="AC167" s="32"/>
      <c r="AD167" s="5">
        <f t="shared" ref="AD167:AD181" si="171">$W167*J167</f>
        <v>15450.006769871017</v>
      </c>
      <c r="AE167" s="5">
        <f t="shared" si="156"/>
        <v>-154.50006769871018</v>
      </c>
      <c r="AF167" s="5">
        <f t="shared" si="156"/>
        <v>-1867.4740562995926</v>
      </c>
      <c r="AG167" s="5">
        <f t="shared" si="157"/>
        <v>-7506.2767138185873</v>
      </c>
      <c r="AH167" s="5">
        <f t="shared" si="158"/>
        <v>5921.7559320541268</v>
      </c>
      <c r="AI167" s="42">
        <f t="shared" si="169"/>
        <v>0</v>
      </c>
      <c r="AJ167" s="42">
        <f t="shared" ref="AJ167:AJ182" si="172">$D$6*SUM(Y167:Z167,AD167:AE167)</f>
        <v>1501.05025079132</v>
      </c>
      <c r="AK167" s="42">
        <f t="shared" si="167"/>
        <v>7422.8061828454465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59"/>
        <v>6</v>
      </c>
      <c r="J168" s="11">
        <f t="shared" si="151"/>
        <v>16517.775277246834</v>
      </c>
      <c r="K168" s="11">
        <f t="shared" si="160"/>
        <v>165.17775277246835</v>
      </c>
      <c r="L168" s="24">
        <f t="shared" si="163"/>
        <v>1996.5374292391195</v>
      </c>
      <c r="M168" s="11">
        <f t="shared" si="150"/>
        <v>602229</v>
      </c>
      <c r="N168" s="78">
        <f t="shared" si="152"/>
        <v>0</v>
      </c>
      <c r="O168" s="35">
        <f t="shared" si="153"/>
        <v>0</v>
      </c>
      <c r="P168" s="35">
        <f t="shared" si="168"/>
        <v>6.0222899999999999</v>
      </c>
      <c r="Q168">
        <f t="shared" si="154"/>
        <v>70</v>
      </c>
      <c r="R168" s="45">
        <f>1000*VLOOKUP(Q168, '[1]Mortality (Interventions) H'!$B$136:$AV$256, 19)</f>
        <v>14.629178302290779</v>
      </c>
      <c r="S168" s="46">
        <f>VLOOKUP(I168, '[1]Lapse Rates'!$A$4:$F$24, 4)</f>
        <v>1.9726812000000001E-3</v>
      </c>
      <c r="T168" s="33">
        <f t="shared" ref="T168:T182" si="173">W167</f>
        <v>0.93535639700543305</v>
      </c>
      <c r="U168" s="33">
        <f t="shared" si="164"/>
        <v>1.368349550798076E-2</v>
      </c>
      <c r="V168" s="39">
        <f t="shared" si="161"/>
        <v>1.8451599796723542E-3</v>
      </c>
      <c r="W168" s="32">
        <f t="shared" si="165"/>
        <v>0.91982774151777991</v>
      </c>
      <c r="X168" s="32"/>
      <c r="Y168" s="5">
        <f t="shared" si="170"/>
        <v>0</v>
      </c>
      <c r="Z168" s="5">
        <f t="shared" si="162"/>
        <v>5.6329874761218495</v>
      </c>
      <c r="AA168" s="5">
        <f t="shared" si="166"/>
        <v>0</v>
      </c>
      <c r="AB168" s="5">
        <f t="shared" si="155"/>
        <v>5.5394694094651102</v>
      </c>
      <c r="AC168" s="32"/>
      <c r="AD168" s="5">
        <f t="shared" si="171"/>
        <v>15193.507928168176</v>
      </c>
      <c r="AE168" s="5">
        <f t="shared" si="156"/>
        <v>-151.93507928168177</v>
      </c>
      <c r="AF168" s="5">
        <f t="shared" si="156"/>
        <v>-1836.4705143927335</v>
      </c>
      <c r="AG168" s="5">
        <f t="shared" si="157"/>
        <v>-8240.5978162757456</v>
      </c>
      <c r="AH168" s="5">
        <f t="shared" si="158"/>
        <v>4964.5045182180147</v>
      </c>
      <c r="AI168" s="42">
        <f t="shared" si="169"/>
        <v>0</v>
      </c>
      <c r="AJ168" s="42">
        <f t="shared" si="172"/>
        <v>1476.1308925471726</v>
      </c>
      <c r="AK168" s="42">
        <f t="shared" si="167"/>
        <v>6440.6354107651878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59"/>
        <v>7</v>
      </c>
      <c r="J169" s="11">
        <f t="shared" si="151"/>
        <v>16517.775277246834</v>
      </c>
      <c r="K169" s="11">
        <f t="shared" si="160"/>
        <v>165.17775277246835</v>
      </c>
      <c r="L169" s="24">
        <f t="shared" si="163"/>
        <v>1996.5374292391195</v>
      </c>
      <c r="M169" s="11">
        <f t="shared" si="150"/>
        <v>602229</v>
      </c>
      <c r="N169" s="78">
        <f t="shared" si="152"/>
        <v>0</v>
      </c>
      <c r="O169" s="35">
        <f t="shared" si="153"/>
        <v>0</v>
      </c>
      <c r="P169" s="35">
        <f t="shared" si="168"/>
        <v>6.0222899999999999</v>
      </c>
      <c r="Q169">
        <f t="shared" si="154"/>
        <v>71</v>
      </c>
      <c r="R169" s="45">
        <f>1000*VLOOKUP(Q169, '[1]Mortality (Interventions) H'!$B$136:$AV$256, 19)</f>
        <v>16.195726249663053</v>
      </c>
      <c r="S169" s="46">
        <f>VLOOKUP(I169, '[1]Lapse Rates'!$A$4:$F$24, 4)</f>
        <v>1.7228968999999999E-3</v>
      </c>
      <c r="T169" s="33">
        <f t="shared" si="173"/>
        <v>0.91982774151777991</v>
      </c>
      <c r="U169" s="33">
        <f t="shared" si="164"/>
        <v>1.4897278298467789E-2</v>
      </c>
      <c r="V169" s="39">
        <f t="shared" si="161"/>
        <v>1.5847683643949841E-3</v>
      </c>
      <c r="W169" s="32">
        <f t="shared" si="165"/>
        <v>0.90334569485491711</v>
      </c>
      <c r="X169" s="32"/>
      <c r="Y169" s="5">
        <f t="shared" si="170"/>
        <v>0</v>
      </c>
      <c r="Z169" s="5">
        <f t="shared" si="162"/>
        <v>5.5394694094651102</v>
      </c>
      <c r="AA169" s="5">
        <f t="shared" si="166"/>
        <v>0</v>
      </c>
      <c r="AB169" s="5">
        <f t="shared" si="155"/>
        <v>5.4402097446678184</v>
      </c>
      <c r="AC169" s="32"/>
      <c r="AD169" s="5">
        <f t="shared" si="171"/>
        <v>14921.261185281912</v>
      </c>
      <c r="AE169" s="5">
        <f t="shared" si="156"/>
        <v>-149.21261185281912</v>
      </c>
      <c r="AF169" s="5">
        <f t="shared" si="156"/>
        <v>-1803.5634913198624</v>
      </c>
      <c r="AG169" s="5">
        <f t="shared" ref="AG169:AG182" si="174">-U169*M169</f>
        <v>-8971.5730124079582</v>
      </c>
      <c r="AH169" s="5">
        <f t="shared" si="158"/>
        <v>3996.9120697012713</v>
      </c>
      <c r="AI169" s="42">
        <f t="shared" si="169"/>
        <v>0</v>
      </c>
      <c r="AJ169" s="42">
        <f t="shared" si="172"/>
        <v>1449.6813870024625</v>
      </c>
      <c r="AK169" s="42">
        <f t="shared" si="167"/>
        <v>5446.5934567037339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59"/>
        <v>8</v>
      </c>
      <c r="J170" s="11">
        <f t="shared" si="151"/>
        <v>16517.775277246834</v>
      </c>
      <c r="K170" s="11">
        <f t="shared" si="160"/>
        <v>165.17775277246835</v>
      </c>
      <c r="L170" s="24">
        <f t="shared" si="163"/>
        <v>1996.5374292391195</v>
      </c>
      <c r="M170" s="11">
        <f t="shared" si="150"/>
        <v>602229</v>
      </c>
      <c r="N170" s="78">
        <f t="shared" si="152"/>
        <v>0</v>
      </c>
      <c r="O170" s="35">
        <f t="shared" si="153"/>
        <v>0</v>
      </c>
      <c r="P170" s="35">
        <f t="shared" si="168"/>
        <v>6.0222899999999999</v>
      </c>
      <c r="Q170">
        <f t="shared" si="154"/>
        <v>72</v>
      </c>
      <c r="R170" s="45">
        <f>1000*VLOOKUP(Q170, '[1]Mortality (Interventions) H'!$B$136:$AV$256, 19)</f>
        <v>18.006293127515512</v>
      </c>
      <c r="S170" s="46">
        <f>VLOOKUP(I170, '[1]Lapse Rates'!$A$4:$F$24, 4)</f>
        <v>1.5750323E-3</v>
      </c>
      <c r="T170" s="33">
        <f t="shared" si="173"/>
        <v>0.90334569485491711</v>
      </c>
      <c r="U170" s="33">
        <f t="shared" si="164"/>
        <v>1.6265907377036818E-2</v>
      </c>
      <c r="V170" s="39">
        <f t="shared" si="161"/>
        <v>1.4227986474624383E-3</v>
      </c>
      <c r="W170" s="32">
        <f t="shared" si="165"/>
        <v>0.88565698883041788</v>
      </c>
      <c r="X170" s="32"/>
      <c r="Y170" s="5">
        <f t="shared" si="170"/>
        <v>0</v>
      </c>
      <c r="Z170" s="5">
        <f t="shared" si="162"/>
        <v>5.4402097446678184</v>
      </c>
      <c r="AA170" s="5">
        <f t="shared" si="166"/>
        <v>0</v>
      </c>
      <c r="AB170" s="5">
        <f t="shared" si="155"/>
        <v>5.3336832272635375</v>
      </c>
      <c r="AC170" s="32"/>
      <c r="AD170" s="5">
        <f t="shared" si="171"/>
        <v>14629.083114223951</v>
      </c>
      <c r="AE170" s="5">
        <f t="shared" si="156"/>
        <v>-146.29083114223954</v>
      </c>
      <c r="AF170" s="5">
        <f t="shared" si="156"/>
        <v>-1768.2473276671421</v>
      </c>
      <c r="AG170" s="5">
        <f t="shared" si="174"/>
        <v>-9795.8011337655062</v>
      </c>
      <c r="AH170" s="5">
        <f t="shared" si="158"/>
        <v>2918.7438216490627</v>
      </c>
      <c r="AI170" s="42">
        <f t="shared" si="169"/>
        <v>0</v>
      </c>
      <c r="AJ170" s="42">
        <f t="shared" si="172"/>
        <v>1421.2956075462678</v>
      </c>
      <c r="AK170" s="42">
        <f t="shared" si="167"/>
        <v>4340.0394291953307</v>
      </c>
    </row>
    <row r="171" spans="1:39" ht="15" x14ac:dyDescent="0.2">
      <c r="A171" s="12"/>
      <c r="B171" s="13">
        <v>1</v>
      </c>
      <c r="C171" s="10">
        <f>$H$161*0.14+$B$174</f>
        <v>2492.0706875565247</v>
      </c>
      <c r="D171" s="1"/>
      <c r="E171" s="81" t="s">
        <v>51</v>
      </c>
      <c r="F171" s="13"/>
      <c r="G171" s="8"/>
      <c r="I171" s="2">
        <f t="shared" si="159"/>
        <v>9</v>
      </c>
      <c r="J171" s="11">
        <f t="shared" si="151"/>
        <v>16517.775277246834</v>
      </c>
      <c r="K171" s="11">
        <f t="shared" si="160"/>
        <v>165.17775277246835</v>
      </c>
      <c r="L171" s="24">
        <f t="shared" si="163"/>
        <v>1996.5374292391195</v>
      </c>
      <c r="M171" s="11">
        <f t="shared" si="150"/>
        <v>602229</v>
      </c>
      <c r="N171" s="78">
        <f t="shared" si="152"/>
        <v>0</v>
      </c>
      <c r="O171" s="35">
        <f t="shared" si="153"/>
        <v>0</v>
      </c>
      <c r="P171" s="35">
        <f t="shared" si="168"/>
        <v>6.0222899999999999</v>
      </c>
      <c r="Q171">
        <f t="shared" si="154"/>
        <v>73</v>
      </c>
      <c r="R171" s="45">
        <f>1000*VLOOKUP(Q171, '[1]Mortality (Interventions) H'!$B$136:$AV$256, 19)</f>
        <v>20.100124889920313</v>
      </c>
      <c r="S171" s="46">
        <f>VLOOKUP(I171, '[1]Lapse Rates'!$A$4:$F$24, 4)</f>
        <v>1.4424080000000001E-3</v>
      </c>
      <c r="T171" s="33">
        <f t="shared" si="173"/>
        <v>0.88565698883041788</v>
      </c>
      <c r="U171" s="33">
        <f t="shared" si="164"/>
        <v>1.7801816085122157E-2</v>
      </c>
      <c r="V171" s="39">
        <f t="shared" si="161"/>
        <v>1.2774787259449054E-3</v>
      </c>
      <c r="W171" s="32">
        <f t="shared" si="165"/>
        <v>0.86657769401935081</v>
      </c>
      <c r="X171" s="32"/>
      <c r="Y171" s="5">
        <f t="shared" si="170"/>
        <v>0</v>
      </c>
      <c r="Z171" s="5">
        <f t="shared" si="162"/>
        <v>5.3336832272635375</v>
      </c>
      <c r="AA171" s="5">
        <f t="shared" si="166"/>
        <v>0</v>
      </c>
      <c r="AB171" s="5">
        <f t="shared" si="155"/>
        <v>5.2187821809157962</v>
      </c>
      <c r="AC171" s="32"/>
      <c r="AD171" s="5">
        <f t="shared" si="171"/>
        <v>14313.935610086404</v>
      </c>
      <c r="AE171" s="5">
        <f t="shared" si="156"/>
        <v>-143.13935610086406</v>
      </c>
      <c r="AF171" s="5">
        <f t="shared" si="156"/>
        <v>-1730.1548014533589</v>
      </c>
      <c r="AG171" s="5">
        <f t="shared" si="174"/>
        <v>-10720.769899127032</v>
      </c>
      <c r="AH171" s="5">
        <f t="shared" si="158"/>
        <v>1719.8715534051498</v>
      </c>
      <c r="AI171" s="42">
        <f t="shared" si="169"/>
        <v>0</v>
      </c>
      <c r="AJ171" s="42">
        <f t="shared" si="172"/>
        <v>1390.6783468405761</v>
      </c>
      <c r="AK171" s="42">
        <f t="shared" si="167"/>
        <v>3110.5499002457259</v>
      </c>
    </row>
    <row r="172" spans="1:39" ht="15" x14ac:dyDescent="0.2">
      <c r="A172" s="12"/>
      <c r="B172" s="70" t="s">
        <v>49</v>
      </c>
      <c r="C172" s="10">
        <f>$H$161*0.11+$B$174</f>
        <v>1996.5374292391195</v>
      </c>
      <c r="D172" s="1"/>
      <c r="E172" s="1"/>
      <c r="F172" s="1"/>
      <c r="I172" s="2">
        <f t="shared" si="159"/>
        <v>10</v>
      </c>
      <c r="J172" s="11">
        <f t="shared" si="151"/>
        <v>16517.775277246834</v>
      </c>
      <c r="K172" s="11">
        <f t="shared" si="160"/>
        <v>165.17775277246835</v>
      </c>
      <c r="L172" s="24">
        <f t="shared" si="163"/>
        <v>1996.5374292391195</v>
      </c>
      <c r="M172" s="11">
        <f t="shared" si="150"/>
        <v>602229</v>
      </c>
      <c r="N172" s="78">
        <f t="shared" si="152"/>
        <v>0</v>
      </c>
      <c r="O172" s="35">
        <f t="shared" si="153"/>
        <v>0</v>
      </c>
      <c r="P172" s="35">
        <f t="shared" si="168"/>
        <v>6.0222899999999999</v>
      </c>
      <c r="Q172">
        <f t="shared" si="154"/>
        <v>74</v>
      </c>
      <c r="R172" s="45">
        <f>1000*VLOOKUP(Q172, '[1]Mortality (Interventions) H'!$B$136:$AV$256, 19)</f>
        <v>22.597820921647433</v>
      </c>
      <c r="S172" s="46">
        <f>VLOOKUP(I172, '[1]Lapse Rates'!$A$4:$F$24, 4)</f>
        <v>1.4007732E-3</v>
      </c>
      <c r="T172" s="33">
        <f t="shared" si="173"/>
        <v>0.86657769401935081</v>
      </c>
      <c r="U172" s="33">
        <f t="shared" si="164"/>
        <v>1.9582767544143471E-2</v>
      </c>
      <c r="V172" s="39">
        <f t="shared" si="161"/>
        <v>1.213878809500107E-3</v>
      </c>
      <c r="W172" s="32">
        <f t="shared" si="165"/>
        <v>0.84578104766570728</v>
      </c>
      <c r="X172" s="32"/>
      <c r="Y172" s="5">
        <f t="shared" si="170"/>
        <v>0</v>
      </c>
      <c r="Z172" s="5">
        <f t="shared" si="162"/>
        <v>5.2187821809157962</v>
      </c>
      <c r="AA172" s="5">
        <f t="shared" si="166"/>
        <v>0</v>
      </c>
      <c r="AB172" s="5">
        <f t="shared" si="155"/>
        <v>5.093538745546712</v>
      </c>
      <c r="AC172" s="32"/>
      <c r="AD172" s="5">
        <f t="shared" si="171"/>
        <v>13970.421279096545</v>
      </c>
      <c r="AE172" s="5">
        <f t="shared" si="156"/>
        <v>-139.70421279096547</v>
      </c>
      <c r="AF172" s="5">
        <f t="shared" si="156"/>
        <v>-1688.6335186056604</v>
      </c>
      <c r="AG172" s="5">
        <f t="shared" si="174"/>
        <v>-11793.310515341978</v>
      </c>
      <c r="AH172" s="5">
        <f>SUM(AD172:AG172)</f>
        <v>348.77303235793988</v>
      </c>
      <c r="AI172" s="42">
        <f t="shared" si="169"/>
        <v>0</v>
      </c>
      <c r="AJ172" s="42">
        <f t="shared" si="172"/>
        <v>1357.3053067365252</v>
      </c>
      <c r="AK172" s="42">
        <f t="shared" si="167"/>
        <v>1706.078339094465</v>
      </c>
    </row>
    <row r="173" spans="1:39" ht="15" x14ac:dyDescent="0.2">
      <c r="D173" s="1"/>
      <c r="E173" s="1"/>
      <c r="F173" s="1"/>
      <c r="I173" s="2">
        <f t="shared" si="159"/>
        <v>11</v>
      </c>
      <c r="J173" s="11">
        <f t="shared" si="151"/>
        <v>16517.775277246834</v>
      </c>
      <c r="K173" s="11">
        <f t="shared" si="160"/>
        <v>165.17775277246835</v>
      </c>
      <c r="L173" s="24">
        <f t="shared" si="163"/>
        <v>1996.5374292391195</v>
      </c>
      <c r="M173" s="11">
        <f t="shared" si="150"/>
        <v>602229</v>
      </c>
      <c r="N173" s="78">
        <f t="shared" si="152"/>
        <v>0</v>
      </c>
      <c r="O173" s="35">
        <f t="shared" si="153"/>
        <v>0</v>
      </c>
      <c r="P173" s="35">
        <f t="shared" si="168"/>
        <v>6.0222899999999999</v>
      </c>
      <c r="Q173">
        <f t="shared" si="154"/>
        <v>75</v>
      </c>
      <c r="R173" s="45">
        <f>1000*VLOOKUP(Q173, '[1]Mortality (Interventions) H'!$B$136:$AV$256, 19)</f>
        <v>25.486888154361644</v>
      </c>
      <c r="S173" s="46">
        <f>VLOOKUP(I173, '[1]Lapse Rates'!$A$4:$F$24, 4)</f>
        <v>1.2298243999999999E-3</v>
      </c>
      <c r="T173" s="33">
        <f t="shared" si="173"/>
        <v>0.84578104766570728</v>
      </c>
      <c r="U173" s="33">
        <f t="shared" si="164"/>
        <v>2.1556326964934695E-2</v>
      </c>
      <c r="V173" s="39">
        <f t="shared" si="161"/>
        <v>1.0401621694768497E-3</v>
      </c>
      <c r="W173" s="32">
        <f t="shared" si="165"/>
        <v>0.82318455853129568</v>
      </c>
      <c r="X173" s="31"/>
      <c r="Y173" s="5">
        <f t="shared" si="170"/>
        <v>0</v>
      </c>
      <c r="Z173" s="5">
        <f t="shared" si="162"/>
        <v>5.093538745546712</v>
      </c>
      <c r="AA173" s="5">
        <f t="shared" si="166"/>
        <v>0</v>
      </c>
      <c r="AB173" s="5">
        <f t="shared" si="155"/>
        <v>4.9574561349974369</v>
      </c>
      <c r="AC173" s="32"/>
      <c r="AD173" s="5">
        <f t="shared" si="171"/>
        <v>13597.177549519585</v>
      </c>
      <c r="AE173" s="5">
        <f t="shared" si="156"/>
        <v>-135.97177549519586</v>
      </c>
      <c r="AF173" s="5">
        <f t="shared" si="156"/>
        <v>-1643.5187822794126</v>
      </c>
      <c r="AG173" s="5">
        <f t="shared" si="174"/>
        <v>-12981.845231765657</v>
      </c>
      <c r="AH173" s="5">
        <f t="shared" ref="AH173:AH182" si="175">SUM(AD173:AG173)</f>
        <v>-1164.1582400206808</v>
      </c>
      <c r="AI173" s="42">
        <f t="shared" si="169"/>
        <v>0</v>
      </c>
      <c r="AJ173" s="42">
        <f t="shared" si="172"/>
        <v>1321.0439625827307</v>
      </c>
      <c r="AK173" s="42">
        <f t="shared" ref="AK173:AK182" si="176">SUM(AH173:AJ173)</f>
        <v>156.88572256204998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59"/>
        <v>12</v>
      </c>
      <c r="J174" s="11">
        <f t="shared" si="151"/>
        <v>16517.775277246834</v>
      </c>
      <c r="K174" s="11">
        <f t="shared" si="160"/>
        <v>165.17775277246835</v>
      </c>
      <c r="L174" s="24">
        <f t="shared" si="163"/>
        <v>1996.5374292391195</v>
      </c>
      <c r="M174" s="11">
        <f t="shared" si="150"/>
        <v>602229</v>
      </c>
      <c r="N174" s="78">
        <f t="shared" si="152"/>
        <v>0</v>
      </c>
      <c r="O174" s="35">
        <f t="shared" si="153"/>
        <v>0</v>
      </c>
      <c r="P174" s="35">
        <f t="shared" si="168"/>
        <v>6.0222899999999999</v>
      </c>
      <c r="Q174">
        <f t="shared" si="154"/>
        <v>76</v>
      </c>
      <c r="R174" s="45">
        <f>1000*VLOOKUP(Q174, '[1]Mortality (Interventions) H'!$B$136:$AV$256, 19)</f>
        <v>28.815968374992387</v>
      </c>
      <c r="S174" s="46">
        <f>VLOOKUP(I174, '[1]Lapse Rates'!$A$4:$F$24, 4)</f>
        <v>1.0984558E-3</v>
      </c>
      <c r="T174" s="33">
        <f t="shared" si="173"/>
        <v>0.82318455853129568</v>
      </c>
      <c r="U174" s="33">
        <f t="shared" si="164"/>
        <v>2.3720860205419886E-2</v>
      </c>
      <c r="V174" s="39">
        <f t="shared" si="161"/>
        <v>9.0423185278914119E-4</v>
      </c>
      <c r="W174" s="32">
        <f t="shared" si="165"/>
        <v>0.79855946647308662</v>
      </c>
      <c r="X174" s="31"/>
      <c r="Y174" s="5">
        <f t="shared" si="170"/>
        <v>0</v>
      </c>
      <c r="Z174" s="5">
        <f t="shared" si="162"/>
        <v>4.9574561349974369</v>
      </c>
      <c r="AA174" s="5">
        <f t="shared" si="166"/>
        <v>0</v>
      </c>
      <c r="AB174" s="5">
        <f t="shared" si="155"/>
        <v>4.8091566893462048</v>
      </c>
      <c r="AC174" s="32"/>
      <c r="AD174" s="5">
        <f t="shared" si="171"/>
        <v>13190.425812720572</v>
      </c>
      <c r="AE174" s="5">
        <f t="shared" si="156"/>
        <v>-131.90425812720574</v>
      </c>
      <c r="AF174" s="5">
        <f t="shared" si="156"/>
        <v>-1594.3538642867393</v>
      </c>
      <c r="AG174" s="5">
        <f t="shared" si="174"/>
        <v>-14285.389920649812</v>
      </c>
      <c r="AH174" s="5">
        <f t="shared" si="175"/>
        <v>-2821.2222303431845</v>
      </c>
      <c r="AI174" s="42">
        <f t="shared" si="169"/>
        <v>0</v>
      </c>
      <c r="AJ174" s="42">
        <f t="shared" si="172"/>
        <v>1281.5272909524526</v>
      </c>
      <c r="AK174" s="42">
        <f t="shared" si="176"/>
        <v>-1539.6949393907319</v>
      </c>
    </row>
    <row r="175" spans="1:39" ht="15" x14ac:dyDescent="0.2">
      <c r="A175" s="48"/>
      <c r="D175" s="1"/>
      <c r="E175" s="1"/>
      <c r="F175" s="1"/>
      <c r="I175" s="2">
        <f t="shared" si="159"/>
        <v>13</v>
      </c>
      <c r="J175" s="11">
        <f t="shared" si="151"/>
        <v>16517.775277246834</v>
      </c>
      <c r="K175" s="11">
        <f t="shared" si="160"/>
        <v>165.17775277246835</v>
      </c>
      <c r="L175" s="24">
        <f t="shared" si="163"/>
        <v>1996.5374292391195</v>
      </c>
      <c r="M175" s="11">
        <f t="shared" si="150"/>
        <v>602229</v>
      </c>
      <c r="N175" s="78">
        <f t="shared" si="152"/>
        <v>0</v>
      </c>
      <c r="O175" s="35">
        <f t="shared" si="153"/>
        <v>0</v>
      </c>
      <c r="P175" s="35">
        <f t="shared" si="168"/>
        <v>6.0222899999999999</v>
      </c>
      <c r="Q175">
        <f t="shared" si="154"/>
        <v>77</v>
      </c>
      <c r="R175" s="45">
        <f>1000*VLOOKUP(Q175, '[1]Mortality (Interventions) H'!$B$136:$AV$256, 19)</f>
        <v>32.673812545753975</v>
      </c>
      <c r="S175" s="46">
        <f>VLOOKUP(I175, '[1]Lapse Rates'!$A$4:$F$24, 4)</f>
        <v>9.9047419999999994E-4</v>
      </c>
      <c r="T175" s="33">
        <f t="shared" si="173"/>
        <v>0.79855946647308662</v>
      </c>
      <c r="U175" s="33">
        <f t="shared" si="164"/>
        <v>2.6091982314178939E-2</v>
      </c>
      <c r="V175" s="39">
        <f t="shared" si="161"/>
        <v>7.9095254870735726E-4</v>
      </c>
      <c r="W175" s="32">
        <f t="shared" si="165"/>
        <v>0.77167653161020033</v>
      </c>
      <c r="X175" s="31"/>
      <c r="Y175" s="5">
        <f t="shared" si="170"/>
        <v>0</v>
      </c>
      <c r="Z175" s="5">
        <f t="shared" si="162"/>
        <v>4.8091566893462048</v>
      </c>
      <c r="AA175" s="5">
        <f t="shared" si="166"/>
        <v>0</v>
      </c>
      <c r="AB175" s="5">
        <f t="shared" si="155"/>
        <v>4.6472598595507932</v>
      </c>
      <c r="AC175" s="32"/>
      <c r="AD175" s="5">
        <f t="shared" si="171"/>
        <v>12746.379535862552</v>
      </c>
      <c r="AE175" s="5">
        <f t="shared" si="156"/>
        <v>-127.46379535862553</v>
      </c>
      <c r="AF175" s="5">
        <f t="shared" si="156"/>
        <v>-1540.6810786251895</v>
      </c>
      <c r="AG175" s="5">
        <f t="shared" si="174"/>
        <v>-15713.348417085668</v>
      </c>
      <c r="AH175" s="5">
        <f t="shared" si="175"/>
        <v>-4635.1137552069322</v>
      </c>
      <c r="AI175" s="42">
        <f t="shared" si="169"/>
        <v>0</v>
      </c>
      <c r="AJ175" s="42">
        <f t="shared" si="172"/>
        <v>1238.38741241466</v>
      </c>
      <c r="AK175" s="42">
        <f t="shared" si="176"/>
        <v>-3396.7263427922721</v>
      </c>
    </row>
    <row r="176" spans="1:39" ht="15" x14ac:dyDescent="0.2">
      <c r="A176" s="48"/>
      <c r="D176" s="1"/>
      <c r="E176" s="1"/>
      <c r="F176" s="37"/>
      <c r="I176" s="2">
        <f t="shared" si="159"/>
        <v>14</v>
      </c>
      <c r="J176" s="11">
        <f t="shared" si="151"/>
        <v>16517.775277246834</v>
      </c>
      <c r="K176" s="11">
        <f t="shared" si="160"/>
        <v>165.17775277246835</v>
      </c>
      <c r="L176" s="24">
        <f t="shared" si="163"/>
        <v>1996.5374292391195</v>
      </c>
      <c r="M176" s="11">
        <f t="shared" si="150"/>
        <v>602229</v>
      </c>
      <c r="N176" s="78">
        <f t="shared" si="152"/>
        <v>0</v>
      </c>
      <c r="O176" s="35">
        <f t="shared" si="153"/>
        <v>0</v>
      </c>
      <c r="P176" s="35">
        <f t="shared" si="168"/>
        <v>6.0222899999999999</v>
      </c>
      <c r="Q176">
        <f t="shared" si="154"/>
        <v>78</v>
      </c>
      <c r="R176" s="45">
        <f>1000*VLOOKUP(Q176, '[1]Mortality (Interventions) H'!$B$136:$AV$256, 19)</f>
        <v>37.00599406520017</v>
      </c>
      <c r="S176" s="46">
        <f>VLOOKUP(I176, '[1]Lapse Rates'!$A$4:$F$24, 4)</f>
        <v>9.2791330000000004E-4</v>
      </c>
      <c r="T176" s="33">
        <f t="shared" si="173"/>
        <v>0.77167653161020033</v>
      </c>
      <c r="U176" s="33">
        <f t="shared" si="164"/>
        <v>2.8556657149021326E-2</v>
      </c>
      <c r="V176" s="39">
        <f t="shared" si="161"/>
        <v>7.1604891697897534E-4</v>
      </c>
      <c r="W176" s="32">
        <f t="shared" si="165"/>
        <v>0.74240382554420004</v>
      </c>
      <c r="X176" s="31"/>
      <c r="Y176" s="5">
        <f t="shared" si="170"/>
        <v>0</v>
      </c>
      <c r="Z176" s="5">
        <f t="shared" si="162"/>
        <v>4.6472598595507932</v>
      </c>
      <c r="AA176" s="5">
        <f t="shared" si="166"/>
        <v>0</v>
      </c>
      <c r="AB176" s="5">
        <f t="shared" si="155"/>
        <v>4.4709711345365806</v>
      </c>
      <c r="AC176" s="32"/>
      <c r="AD176" s="5">
        <f t="shared" si="171"/>
        <v>12262.859555307459</v>
      </c>
      <c r="AE176" s="5">
        <f t="shared" si="156"/>
        <v>-122.6285955530746</v>
      </c>
      <c r="AF176" s="5">
        <f t="shared" si="156"/>
        <v>-1482.237025309305</v>
      </c>
      <c r="AG176" s="5">
        <f t="shared" si="174"/>
        <v>-17197.647078197962</v>
      </c>
      <c r="AH176" s="5">
        <f t="shared" si="175"/>
        <v>-6539.6531437528829</v>
      </c>
      <c r="AI176" s="42">
        <f t="shared" si="169"/>
        <v>0</v>
      </c>
      <c r="AJ176" s="42">
        <f t="shared" si="172"/>
        <v>1191.412553344127</v>
      </c>
      <c r="AK176" s="42">
        <f t="shared" si="176"/>
        <v>-5348.2405904087555</v>
      </c>
    </row>
    <row r="177" spans="1:39" ht="15" x14ac:dyDescent="0.2">
      <c r="A177" s="48"/>
      <c r="D177" s="1"/>
      <c r="E177" s="1"/>
      <c r="F177" s="1"/>
      <c r="I177" s="2">
        <f t="shared" si="159"/>
        <v>15</v>
      </c>
      <c r="J177" s="11">
        <f t="shared" si="151"/>
        <v>16517.775277246834</v>
      </c>
      <c r="K177" s="11">
        <f t="shared" si="160"/>
        <v>165.17775277246835</v>
      </c>
      <c r="L177" s="24">
        <f t="shared" si="163"/>
        <v>1996.5374292391195</v>
      </c>
      <c r="M177" s="11">
        <f t="shared" si="150"/>
        <v>602229</v>
      </c>
      <c r="N177" s="78">
        <f t="shared" si="152"/>
        <v>0</v>
      </c>
      <c r="O177" s="35">
        <f t="shared" si="153"/>
        <v>0</v>
      </c>
      <c r="P177" s="35">
        <f t="shared" si="168"/>
        <v>6.0222899999999999</v>
      </c>
      <c r="Q177">
        <f t="shared" si="154"/>
        <v>79</v>
      </c>
      <c r="R177" s="45">
        <f>1000*VLOOKUP(Q177, '[1]Mortality (Interventions) H'!$B$136:$AV$256, 19)</f>
        <v>41.848025025797774</v>
      </c>
      <c r="S177" s="46">
        <f>VLOOKUP(I177, '[1]Lapse Rates'!$A$4:$F$24, 4)</f>
        <v>7.1178370000000003E-4</v>
      </c>
      <c r="T177" s="33">
        <f t="shared" si="173"/>
        <v>0.74240382554420004</v>
      </c>
      <c r="U177" s="33">
        <f t="shared" si="164"/>
        <v>3.1068133870621691E-2</v>
      </c>
      <c r="V177" s="39">
        <f t="shared" si="161"/>
        <v>5.2843094184000527E-4</v>
      </c>
      <c r="W177" s="32">
        <f t="shared" si="165"/>
        <v>0.71080726073173839</v>
      </c>
      <c r="X177" s="31"/>
      <c r="Y177" s="5">
        <f t="shared" si="170"/>
        <v>0</v>
      </c>
      <c r="Z177" s="5">
        <f t="shared" si="162"/>
        <v>4.4709711345365806</v>
      </c>
      <c r="AA177" s="5">
        <f t="shared" si="166"/>
        <v>0</v>
      </c>
      <c r="AB177" s="5">
        <f t="shared" si="155"/>
        <v>4.2806874582321406</v>
      </c>
      <c r="AC177" s="32"/>
      <c r="AD177" s="5">
        <f t="shared" si="171"/>
        <v>11740.954598202252</v>
      </c>
      <c r="AE177" s="5">
        <f t="shared" si="156"/>
        <v>-117.40954598202254</v>
      </c>
      <c r="AF177" s="5">
        <f t="shared" si="156"/>
        <v>-1419.1533010258456</v>
      </c>
      <c r="AG177" s="5">
        <f t="shared" si="174"/>
        <v>-18710.13119277063</v>
      </c>
      <c r="AH177" s="5">
        <f t="shared" si="175"/>
        <v>-8505.7394415762465</v>
      </c>
      <c r="AI177" s="42">
        <f t="shared" si="169"/>
        <v>0</v>
      </c>
      <c r="AJ177" s="42">
        <f t="shared" si="172"/>
        <v>1140.7083718911026</v>
      </c>
      <c r="AK177" s="42">
        <f t="shared" si="176"/>
        <v>-7365.0310696851438</v>
      </c>
    </row>
    <row r="178" spans="1:39" ht="15" x14ac:dyDescent="0.2">
      <c r="I178" s="2">
        <f t="shared" si="159"/>
        <v>16</v>
      </c>
      <c r="J178" s="11">
        <f t="shared" si="151"/>
        <v>16517.775277246834</v>
      </c>
      <c r="K178" s="11">
        <f t="shared" si="160"/>
        <v>165.17775277246835</v>
      </c>
      <c r="L178" s="24">
        <f t="shared" si="163"/>
        <v>1996.5374292391195</v>
      </c>
      <c r="M178" s="11">
        <f t="shared" si="150"/>
        <v>602229</v>
      </c>
      <c r="N178" s="78">
        <f t="shared" si="152"/>
        <v>0</v>
      </c>
      <c r="O178" s="35">
        <f t="shared" si="153"/>
        <v>0</v>
      </c>
      <c r="P178" s="35">
        <f t="shared" si="168"/>
        <v>6.0222899999999999</v>
      </c>
      <c r="Q178">
        <f t="shared" si="154"/>
        <v>80</v>
      </c>
      <c r="R178" s="45">
        <f>1000*VLOOKUP(Q178, '[1]Mortality (Interventions) H'!$B$136:$AV$256, 19)</f>
        <v>47.159118893311209</v>
      </c>
      <c r="S178" s="46">
        <f>VLOOKUP(I178, '[1]Lapse Rates'!$A$4:$F$24, 4)</f>
        <v>6.4944269999999999E-4</v>
      </c>
      <c r="T178" s="33">
        <f t="shared" si="173"/>
        <v>0.71080726073173839</v>
      </c>
      <c r="U178" s="33">
        <f t="shared" si="164"/>
        <v>3.3521044119076915E-2</v>
      </c>
      <c r="V178" s="39">
        <f t="shared" si="161"/>
        <v>4.6162858658922414E-4</v>
      </c>
      <c r="W178" s="32">
        <f t="shared" si="165"/>
        <v>0.67682458802607226</v>
      </c>
      <c r="X178" s="31"/>
      <c r="Y178" s="5">
        <f t="shared" si="170"/>
        <v>0</v>
      </c>
      <c r="Z178" s="5">
        <f t="shared" si="162"/>
        <v>4.2806874582321406</v>
      </c>
      <c r="AA178" s="5">
        <f t="shared" si="166"/>
        <v>0</v>
      </c>
      <c r="AB178" s="5">
        <f t="shared" si="155"/>
        <v>4.076033948223535</v>
      </c>
      <c r="AC178" s="32"/>
      <c r="AD178" s="5">
        <f t="shared" si="171"/>
        <v>11179.636447129829</v>
      </c>
      <c r="AE178" s="5">
        <f t="shared" si="156"/>
        <v>-111.7963644712983</v>
      </c>
      <c r="AF178" s="5">
        <f t="shared" si="156"/>
        <v>-1351.3056230234006</v>
      </c>
      <c r="AG178" s="5">
        <f t="shared" si="174"/>
        <v>-20187.344878787571</v>
      </c>
      <c r="AH178" s="5">
        <f t="shared" si="175"/>
        <v>-10470.81041915244</v>
      </c>
      <c r="AI178" s="42">
        <f t="shared" si="169"/>
        <v>0</v>
      </c>
      <c r="AJ178" s="42">
        <f t="shared" si="172"/>
        <v>1086.1750475484546</v>
      </c>
      <c r="AK178" s="42">
        <f t="shared" si="176"/>
        <v>-9384.6353716039848</v>
      </c>
    </row>
    <row r="179" spans="1:39" ht="15" x14ac:dyDescent="0.2">
      <c r="I179" s="2">
        <f t="shared" si="159"/>
        <v>17</v>
      </c>
      <c r="J179" s="11">
        <f t="shared" si="151"/>
        <v>16517.775277246834</v>
      </c>
      <c r="K179" s="11">
        <f t="shared" si="160"/>
        <v>165.17775277246835</v>
      </c>
      <c r="L179" s="24">
        <f t="shared" si="163"/>
        <v>1996.5374292391195</v>
      </c>
      <c r="M179" s="11">
        <f t="shared" si="150"/>
        <v>602229</v>
      </c>
      <c r="N179" s="78">
        <f t="shared" si="152"/>
        <v>0</v>
      </c>
      <c r="O179" s="35">
        <f t="shared" si="153"/>
        <v>0</v>
      </c>
      <c r="P179" s="35">
        <f t="shared" si="168"/>
        <v>6.0222899999999999</v>
      </c>
      <c r="Q179">
        <f t="shared" si="154"/>
        <v>81</v>
      </c>
      <c r="R179" s="45">
        <f>1000*VLOOKUP(Q179, '[1]Mortality (Interventions) H'!$B$136:$AV$256, 19)</f>
        <v>53.024115780228172</v>
      </c>
      <c r="S179" s="46">
        <f>VLOOKUP(I179, '[1]Lapse Rates'!$A$4:$F$24, 4)</f>
        <v>5.2983399999999997E-4</v>
      </c>
      <c r="T179" s="33">
        <f t="shared" si="173"/>
        <v>0.67682458802607226</v>
      </c>
      <c r="U179" s="33">
        <f t="shared" si="164"/>
        <v>3.5888025318399693E-2</v>
      </c>
      <c r="V179" s="39">
        <f t="shared" si="161"/>
        <v>3.5860467877220597E-4</v>
      </c>
      <c r="W179" s="32">
        <f t="shared" si="165"/>
        <v>0.64057795802890038</v>
      </c>
      <c r="X179" s="31"/>
      <c r="Y179" s="5">
        <f t="shared" si="170"/>
        <v>0</v>
      </c>
      <c r="Z179" s="5">
        <f t="shared" si="162"/>
        <v>4.076033948223535</v>
      </c>
      <c r="AA179" s="5">
        <f t="shared" si="166"/>
        <v>0</v>
      </c>
      <c r="AB179" s="5">
        <f t="shared" si="155"/>
        <v>3.8577462308578663</v>
      </c>
      <c r="AC179" s="32"/>
      <c r="AD179" s="5">
        <f t="shared" si="171"/>
        <v>10580.92275827903</v>
      </c>
      <c r="AE179" s="5">
        <f t="shared" si="156"/>
        <v>-105.80922758279031</v>
      </c>
      <c r="AF179" s="5">
        <f t="shared" si="156"/>
        <v>-1278.9378695502653</v>
      </c>
      <c r="AG179" s="5">
        <f t="shared" si="174"/>
        <v>-21612.809599474527</v>
      </c>
      <c r="AH179" s="5">
        <f t="shared" si="175"/>
        <v>-12416.633938328554</v>
      </c>
      <c r="AI179" s="42">
        <f t="shared" si="169"/>
        <v>0</v>
      </c>
      <c r="AJ179" s="42">
        <f t="shared" si="172"/>
        <v>1028.0084962916219</v>
      </c>
      <c r="AK179" s="42">
        <f t="shared" si="176"/>
        <v>-11388.625442036931</v>
      </c>
    </row>
    <row r="180" spans="1:39" ht="15" x14ac:dyDescent="0.2">
      <c r="I180" s="2">
        <f t="shared" si="159"/>
        <v>18</v>
      </c>
      <c r="J180" s="11">
        <f t="shared" si="151"/>
        <v>16517.775277246834</v>
      </c>
      <c r="K180" s="11">
        <f t="shared" si="160"/>
        <v>165.17775277246835</v>
      </c>
      <c r="L180" s="24">
        <f t="shared" si="163"/>
        <v>1996.5374292391195</v>
      </c>
      <c r="M180" s="11">
        <f t="shared" si="150"/>
        <v>602229</v>
      </c>
      <c r="N180" s="78">
        <f t="shared" si="152"/>
        <v>0</v>
      </c>
      <c r="O180" s="35">
        <f t="shared" si="153"/>
        <v>0</v>
      </c>
      <c r="P180" s="35">
        <f t="shared" si="168"/>
        <v>6.0222899999999999</v>
      </c>
      <c r="Q180">
        <f t="shared" si="154"/>
        <v>82</v>
      </c>
      <c r="R180" s="45">
        <f>1000*VLOOKUP(Q180, '[1]Mortality (Interventions) H'!$B$136:$AV$256, 19)</f>
        <v>59.647325072616503</v>
      </c>
      <c r="S180" s="46">
        <f>VLOOKUP(I180, '[1]Lapse Rates'!$A$4:$F$24, 4)</f>
        <v>4.565131E-4</v>
      </c>
      <c r="T180" s="33">
        <f t="shared" si="173"/>
        <v>0.64057795802890038</v>
      </c>
      <c r="U180" s="33">
        <f t="shared" si="164"/>
        <v>3.820876169690271E-2</v>
      </c>
      <c r="V180" s="39">
        <f t="shared" si="161"/>
        <v>2.9243222941144321E-4</v>
      </c>
      <c r="W180" s="32">
        <f t="shared" si="165"/>
        <v>0.60207676410258626</v>
      </c>
      <c r="X180" s="31"/>
      <c r="Y180" s="5">
        <f t="shared" si="170"/>
        <v>0</v>
      </c>
      <c r="Z180" s="5">
        <f t="shared" si="170"/>
        <v>3.8577462308578663</v>
      </c>
      <c r="AA180" s="5">
        <f t="shared" si="166"/>
        <v>0</v>
      </c>
      <c r="AB180" s="5">
        <f t="shared" si="155"/>
        <v>3.6258808756873639</v>
      </c>
      <c r="AC180" s="32"/>
      <c r="AD180" s="5">
        <f t="shared" si="171"/>
        <v>9944.968689098474</v>
      </c>
      <c r="AE180" s="5">
        <f t="shared" si="156"/>
        <v>-99.449686890984736</v>
      </c>
      <c r="AF180" s="5">
        <f t="shared" si="156"/>
        <v>-1202.0687948059854</v>
      </c>
      <c r="AG180" s="5">
        <f t="shared" si="174"/>
        <v>-23010.424347964021</v>
      </c>
      <c r="AH180" s="5">
        <f t="shared" si="175"/>
        <v>-14366.974140562517</v>
      </c>
      <c r="AI180" s="42">
        <f t="shared" si="169"/>
        <v>0</v>
      </c>
      <c r="AJ180" s="42">
        <f t="shared" si="172"/>
        <v>966.22385902180201</v>
      </c>
      <c r="AK180" s="42">
        <f t="shared" si="176"/>
        <v>-13400.750281540715</v>
      </c>
    </row>
    <row r="181" spans="1:39" ht="15" x14ac:dyDescent="0.2">
      <c r="I181" s="2">
        <f t="shared" si="159"/>
        <v>19</v>
      </c>
      <c r="J181" s="11">
        <f t="shared" si="151"/>
        <v>16517.775277246834</v>
      </c>
      <c r="K181" s="11">
        <f t="shared" si="160"/>
        <v>165.17775277246835</v>
      </c>
      <c r="L181" s="24">
        <f t="shared" si="163"/>
        <v>1996.5374292391195</v>
      </c>
      <c r="M181" s="11">
        <f t="shared" si="150"/>
        <v>602229</v>
      </c>
      <c r="N181" s="78">
        <f t="shared" si="152"/>
        <v>0</v>
      </c>
      <c r="O181" s="35">
        <f t="shared" si="153"/>
        <v>0</v>
      </c>
      <c r="P181" s="35">
        <f t="shared" si="168"/>
        <v>6.0222899999999999</v>
      </c>
      <c r="Q181">
        <f t="shared" si="154"/>
        <v>83</v>
      </c>
      <c r="R181" s="45">
        <f>1000*VLOOKUP(Q181, '[1]Mortality (Interventions) H'!$B$136:$AV$256, 19)</f>
        <v>67.117848436770913</v>
      </c>
      <c r="S181" s="46">
        <f>VLOOKUP(I181, '[1]Lapse Rates'!$A$4:$F$24, 4)</f>
        <v>3.5534066900000001E-2</v>
      </c>
      <c r="T181" s="33">
        <f t="shared" si="173"/>
        <v>0.60207676410258626</v>
      </c>
      <c r="U181" s="33">
        <f t="shared" si="164"/>
        <v>4.041009700033886E-2</v>
      </c>
      <c r="V181" s="39">
        <f t="shared" si="161"/>
        <v>2.1394236014556818E-2</v>
      </c>
      <c r="W181" s="32">
        <f t="shared" si="165"/>
        <v>0.54027243108769063</v>
      </c>
      <c r="X181" s="31"/>
      <c r="Y181" s="5">
        <f t="shared" si="170"/>
        <v>0</v>
      </c>
      <c r="Z181" s="5">
        <f t="shared" si="170"/>
        <v>3.6258808756873639</v>
      </c>
      <c r="AA181" s="5">
        <f t="shared" si="166"/>
        <v>0</v>
      </c>
      <c r="AB181" s="5">
        <f t="shared" si="155"/>
        <v>3.2536772590150882</v>
      </c>
      <c r="AC181" s="32"/>
      <c r="AD181" s="5">
        <f t="shared" si="171"/>
        <v>8924.0986051983</v>
      </c>
      <c r="AE181" s="5">
        <f t="shared" si="156"/>
        <v>-89.240986051983015</v>
      </c>
      <c r="AF181" s="5">
        <f t="shared" si="156"/>
        <v>-1078.6741306525871</v>
      </c>
      <c r="AG181" s="5">
        <f t="shared" si="174"/>
        <v>-24336.132306417072</v>
      </c>
      <c r="AH181" s="5">
        <f t="shared" si="175"/>
        <v>-16579.948817923345</v>
      </c>
      <c r="AI181" s="42">
        <f t="shared" si="169"/>
        <v>0</v>
      </c>
      <c r="AJ181" s="42">
        <f t="shared" si="172"/>
        <v>867.05523135215856</v>
      </c>
      <c r="AK181" s="42">
        <f t="shared" si="176"/>
        <v>-15712.893586571186</v>
      </c>
    </row>
    <row r="182" spans="1:39" ht="15" x14ac:dyDescent="0.2">
      <c r="I182" s="2">
        <f t="shared" si="159"/>
        <v>20</v>
      </c>
      <c r="J182" s="11">
        <f t="shared" si="151"/>
        <v>16517.775277246834</v>
      </c>
      <c r="K182" s="11">
        <f t="shared" si="160"/>
        <v>165.17775277246835</v>
      </c>
      <c r="L182" s="24">
        <f t="shared" si="163"/>
        <v>1996.5374292391195</v>
      </c>
      <c r="M182" s="11">
        <f t="shared" si="150"/>
        <v>602229</v>
      </c>
      <c r="N182" s="78">
        <f t="shared" si="152"/>
        <v>0</v>
      </c>
      <c r="O182" s="35">
        <f t="shared" si="153"/>
        <v>0</v>
      </c>
      <c r="P182" s="35">
        <f t="shared" si="168"/>
        <v>6.0222899999999999</v>
      </c>
      <c r="Q182">
        <f t="shared" si="154"/>
        <v>84</v>
      </c>
      <c r="R182" s="45">
        <f>1000*VLOOKUP(Q182, '[1]Mortality (Interventions) H'!$B$136:$AV$256, 19)</f>
        <v>75.574066439506339</v>
      </c>
      <c r="S182" s="46">
        <f>VLOOKUP(I182, '[1]Lapse Rates'!$A$4:$F$24, 4)</f>
        <v>0</v>
      </c>
      <c r="T182" s="33">
        <f t="shared" si="173"/>
        <v>0.54027243108769063</v>
      </c>
      <c r="U182" s="33">
        <f t="shared" si="164"/>
        <v>4.0830584602454742E-2</v>
      </c>
      <c r="V182" s="39">
        <f t="shared" si="161"/>
        <v>0</v>
      </c>
      <c r="W182" s="32">
        <f t="shared" si="165"/>
        <v>0.49944184648523587</v>
      </c>
      <c r="X182" s="31"/>
      <c r="Y182" s="5">
        <f t="shared" si="170"/>
        <v>0</v>
      </c>
      <c r="Z182" s="5">
        <f t="shared" si="170"/>
        <v>3.2536772590150882</v>
      </c>
      <c r="AA182" s="5">
        <f t="shared" si="166"/>
        <v>0</v>
      </c>
      <c r="AB182" s="5">
        <f t="shared" si="155"/>
        <v>3.0077836376695712</v>
      </c>
      <c r="AC182" s="32"/>
      <c r="AD182" s="5">
        <f>$W182*J182</f>
        <v>8249.6681842963371</v>
      </c>
      <c r="AE182" s="5">
        <f t="shared" si="156"/>
        <v>-82.496681842963383</v>
      </c>
      <c r="AF182" s="5">
        <f t="shared" si="156"/>
        <v>-997.15434023607179</v>
      </c>
      <c r="AG182" s="5">
        <f t="shared" si="174"/>
        <v>-24589.362134551717</v>
      </c>
      <c r="AH182" s="5">
        <f t="shared" si="175"/>
        <v>-17419.344972334417</v>
      </c>
      <c r="AI182" s="42">
        <f t="shared" si="169"/>
        <v>0</v>
      </c>
      <c r="AJ182" s="42">
        <f t="shared" si="172"/>
        <v>801.51871012978552</v>
      </c>
      <c r="AK182" s="42">
        <f t="shared" si="176"/>
        <v>-16617.826262204631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281460.71252167696</v>
      </c>
      <c r="AE185" s="21">
        <f t="shared" ref="AE185:AK185" si="177">SUM(AE162:AE182)</f>
        <v>-9093.2829800736072</v>
      </c>
      <c r="AF185" s="21">
        <f t="shared" si="177"/>
        <v>-32542.952876902975</v>
      </c>
      <c r="AG185" s="21">
        <f t="shared" si="177"/>
        <v>-274244.77042909566</v>
      </c>
      <c r="AH185" s="21">
        <f t="shared" si="177"/>
        <v>-34420.293764395261</v>
      </c>
      <c r="AI185" s="21">
        <f t="shared" si="177"/>
        <v>0</v>
      </c>
      <c r="AJ185" s="21">
        <f t="shared" si="177"/>
        <v>25756.780448229481</v>
      </c>
      <c r="AK185" s="21">
        <f t="shared" si="177"/>
        <v>-8663.5133161657759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140616.5472968164</v>
      </c>
      <c r="AE187" s="21">
        <f t="shared" ref="AE187:AK187" si="178">AE162+NPV($D$6,AE163:AE182)</f>
        <v>-7699.4260313772538</v>
      </c>
      <c r="AF187" s="21">
        <f t="shared" si="178"/>
        <v>-15695.117606309903</v>
      </c>
      <c r="AG187" s="21">
        <f t="shared" si="178"/>
        <v>-91580.084165309265</v>
      </c>
      <c r="AH187" s="21">
        <f t="shared" si="178"/>
        <v>25641.919493820002</v>
      </c>
      <c r="AI187" s="21">
        <f t="shared" si="178"/>
        <v>0</v>
      </c>
      <c r="AJ187" s="21">
        <f t="shared" si="178"/>
        <v>12071.472083354896</v>
      </c>
      <c r="AK187" s="21">
        <f t="shared" si="178"/>
        <v>37713.39157717488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208996.03141677918</v>
      </c>
      <c r="AE189" s="21">
        <f t="shared" ref="AE189:AK189" si="179">AE162+NPV($D$7,AE163:AE182)</f>
        <v>-8374.3738624384987</v>
      </c>
      <c r="AF189" s="21">
        <f t="shared" si="179"/>
        <v>-23853.350690845182</v>
      </c>
      <c r="AG189" s="21">
        <f t="shared" si="179"/>
        <v>-174584.52432068429</v>
      </c>
      <c r="AH189" s="21">
        <f t="shared" si="179"/>
        <v>2183.7825428111719</v>
      </c>
      <c r="AI189" s="21">
        <f t="shared" si="179"/>
        <v>0</v>
      </c>
      <c r="AJ189" s="21">
        <f t="shared" si="179"/>
        <v>18715.82154878764</v>
      </c>
      <c r="AK189" s="21">
        <f t="shared" si="179"/>
        <v>20899.60409159882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16153.394332019141</v>
      </c>
    </row>
    <row r="192" spans="1:39" ht="15" x14ac:dyDescent="0.2">
      <c r="G192" s="58" t="s">
        <v>115</v>
      </c>
      <c r="H192" s="57"/>
      <c r="I192" s="57"/>
      <c r="J192" s="11">
        <f>H$191</f>
        <v>16153.394332019141</v>
      </c>
      <c r="K192" s="11">
        <f>J192*$C$10</f>
        <v>6461.3577328076572</v>
      </c>
      <c r="L192" s="24">
        <f>$C$201</f>
        <v>2444.5089115961741</v>
      </c>
      <c r="M192" s="11">
        <f t="shared" ref="M192:M212" si="18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>O192*W192</f>
        <v>0</v>
      </c>
      <c r="AB192" s="5">
        <f>P192*W192</f>
        <v>6.0222899999999999</v>
      </c>
      <c r="AC192" s="32"/>
      <c r="AD192" s="5">
        <f>$W192*J192</f>
        <v>16153.394332019141</v>
      </c>
      <c r="AE192" s="5">
        <f>-$W192*K192</f>
        <v>-6461.3577328076572</v>
      </c>
      <c r="AF192" s="5">
        <f>-$W192*L192</f>
        <v>-2444.5089115961741</v>
      </c>
      <c r="AG192" s="5"/>
      <c r="AH192" s="5">
        <f>SUM(AD192:AG192)</f>
        <v>7247.5276876153093</v>
      </c>
      <c r="AI192" s="42">
        <f>Y192-AA192</f>
        <v>0</v>
      </c>
      <c r="AJ192" s="42"/>
      <c r="AK192" s="42">
        <f>SUM(AH192:AJ192)</f>
        <v>7247.5276876153093</v>
      </c>
      <c r="AL192" s="6" t="s">
        <v>39</v>
      </c>
      <c r="AM192" s="36">
        <f>AK219</f>
        <v>20507.006930330055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181">H$191</f>
        <v>16153.394332019141</v>
      </c>
      <c r="K193" s="11"/>
      <c r="L193" s="24"/>
      <c r="M193" s="11">
        <f t="shared" si="180"/>
        <v>602229</v>
      </c>
      <c r="N193" s="78">
        <f t="shared" ref="N193:N212" si="182">N161</f>
        <v>0</v>
      </c>
      <c r="O193" s="35">
        <f t="shared" ref="O193:O212" si="183">M193*N193/1000</f>
        <v>0</v>
      </c>
      <c r="P193" s="35">
        <f>$H$14*M193/1000</f>
        <v>6.0222899999999999</v>
      </c>
      <c r="Q193">
        <f t="shared" ref="Q193:Q212" si="184">Q5</f>
        <v>65</v>
      </c>
      <c r="R193" s="45">
        <f>1000*VLOOKUP(Q193, '[1]Mortality (Interventions) H'!$B$136:$AV$256, 22)</f>
        <v>8.8180386192943523</v>
      </c>
      <c r="S193" s="46">
        <f>AVERAGE(VLOOKUP(I192,'[1]Lapse Rates'!$A$4:$F$24,4),VLOOKUP(I193,'[1]Lapse Rates'!$A$4:$F$24,4))</f>
        <v>2.6703721500000001E-3</v>
      </c>
      <c r="T193" s="33">
        <f>W192</f>
        <v>1</v>
      </c>
      <c r="U193" s="33">
        <f>T193*R193/1000</f>
        <v>8.8180386192943522E-3</v>
      </c>
      <c r="V193" s="39">
        <f>MIN(S193*T193,T193-U193)</f>
        <v>2.6703721500000001E-3</v>
      </c>
      <c r="W193" s="32">
        <f>T193-SUM(U193:V193)</f>
        <v>0.9885115892307057</v>
      </c>
      <c r="X193" s="32"/>
      <c r="Y193" s="5">
        <f>AA192</f>
        <v>0</v>
      </c>
      <c r="Z193" s="5">
        <f>AB192</f>
        <v>6.0222899999999999</v>
      </c>
      <c r="AA193" s="5">
        <f>O193*W193</f>
        <v>0</v>
      </c>
      <c r="AB193" s="5">
        <f t="shared" ref="AB193:AB212" si="185">P193*W193</f>
        <v>5.9531034587081866</v>
      </c>
      <c r="AC193" s="32"/>
      <c r="AD193" s="5">
        <f>$W193*J193</f>
        <v>15967.817502614515</v>
      </c>
      <c r="AE193" s="5">
        <f t="shared" ref="AE193:AF212" si="186">-$W193*K193</f>
        <v>0</v>
      </c>
      <c r="AF193" s="5">
        <f t="shared" si="186"/>
        <v>0</v>
      </c>
      <c r="AG193" s="5">
        <f t="shared" ref="AG193:AG198" si="187">-U193*M193</f>
        <v>-5310.4785796590186</v>
      </c>
      <c r="AH193" s="5">
        <f t="shared" ref="AH193:AH201" si="188">SUM(AD193:AG193)</f>
        <v>10657.338922955496</v>
      </c>
      <c r="AI193" s="42">
        <f>-M193*$W192*(N193-N192)/1000</f>
        <v>0</v>
      </c>
      <c r="AJ193" s="42">
        <f>$D$6*SUM(Y193:Z193,AD193:AE193)</f>
        <v>1567.0336836554841</v>
      </c>
      <c r="AK193" s="42">
        <f>SUM(AH193:AJ193)</f>
        <v>12224.372606610979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189">I193+1</f>
        <v>2</v>
      </c>
      <c r="J194" s="11">
        <f t="shared" si="181"/>
        <v>16153.394332019141</v>
      </c>
      <c r="K194" s="11">
        <f t="shared" ref="K194:K212" si="190">J194*$C$11</f>
        <v>161.53394332019141</v>
      </c>
      <c r="L194" s="24">
        <f>$C$202</f>
        <v>1959.9070816355995</v>
      </c>
      <c r="M194" s="11">
        <f t="shared" si="180"/>
        <v>602229</v>
      </c>
      <c r="N194" s="78">
        <f t="shared" si="182"/>
        <v>0</v>
      </c>
      <c r="O194" s="35">
        <f t="shared" si="183"/>
        <v>0</v>
      </c>
      <c r="P194" s="35">
        <f>$H$14*M194/1000</f>
        <v>6.0222899999999999</v>
      </c>
      <c r="Q194">
        <f t="shared" si="184"/>
        <v>66</v>
      </c>
      <c r="R194" s="45">
        <f>1000*VLOOKUP(Q194, '[1]Mortality (Interventions) H'!$B$136:$AV$256, 22)</f>
        <v>9.725145277472933</v>
      </c>
      <c r="S194" s="46">
        <f>VLOOKUP(I194, '[1]Lapse Rates'!$A$4:$F$24, 4)</f>
        <v>2.4152155999999998E-3</v>
      </c>
      <c r="T194" s="33">
        <f>W193</f>
        <v>0.9885115892307057</v>
      </c>
      <c r="U194" s="33">
        <f>T194*R194/1000</f>
        <v>9.6134188137342608E-3</v>
      </c>
      <c r="V194" s="39">
        <f t="shared" ref="V194:V212" si="191">MIN(S194*T194,T194-U194)</f>
        <v>2.3874686110907923E-3</v>
      </c>
      <c r="W194" s="32">
        <f>T194-SUM(U194:V194)</f>
        <v>0.97651070180588062</v>
      </c>
      <c r="X194" s="32"/>
      <c r="Y194" s="5">
        <f t="shared" ref="Y194:Z209" si="192">AA193</f>
        <v>0</v>
      </c>
      <c r="Z194" s="5">
        <f t="shared" si="192"/>
        <v>5.9531034587081866</v>
      </c>
      <c r="AA194" s="5">
        <f>O194*W194</f>
        <v>0</v>
      </c>
      <c r="AB194" s="5">
        <f t="shared" si="185"/>
        <v>5.8808306343785368</v>
      </c>
      <c r="AC194" s="32"/>
      <c r="AD194" s="5">
        <f>$W194*J194</f>
        <v>15773.962435707146</v>
      </c>
      <c r="AE194" s="5">
        <f t="shared" si="186"/>
        <v>-157.73962435707145</v>
      </c>
      <c r="AF194" s="5">
        <f t="shared" si="186"/>
        <v>-1913.8702397622947</v>
      </c>
      <c r="AG194" s="5">
        <f t="shared" si="187"/>
        <v>-5789.47959877637</v>
      </c>
      <c r="AH194" s="5">
        <f t="shared" si="188"/>
        <v>7912.8729728114104</v>
      </c>
      <c r="AI194" s="42">
        <f>-M194*($W193*N194-$W192*N193)/1000</f>
        <v>0</v>
      </c>
      <c r="AJ194" s="42">
        <f>$D$6*SUM(Y194:Z194,AD194:AE194)</f>
        <v>1532.5354572427418</v>
      </c>
      <c r="AK194" s="42">
        <f>SUM(AH194:AJ194)</f>
        <v>9445.4084300541526</v>
      </c>
      <c r="AL194" s="48" t="s">
        <v>59</v>
      </c>
      <c r="AM194" s="54">
        <f>AK219/AD219</f>
        <v>0.10000000441886168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189"/>
        <v>3</v>
      </c>
      <c r="J195" s="11">
        <f t="shared" si="181"/>
        <v>16153.394332019141</v>
      </c>
      <c r="K195" s="11">
        <f t="shared" si="190"/>
        <v>161.53394332019141</v>
      </c>
      <c r="L195" s="24">
        <f t="shared" ref="L195:L212" si="193">$C$202</f>
        <v>1959.9070816355995</v>
      </c>
      <c r="M195" s="11">
        <f t="shared" si="180"/>
        <v>602229</v>
      </c>
      <c r="N195" s="78">
        <f t="shared" si="182"/>
        <v>0</v>
      </c>
      <c r="O195" s="35">
        <f t="shared" si="183"/>
        <v>0</v>
      </c>
      <c r="P195" s="35">
        <f>$H$14*M195/1000</f>
        <v>6.0222899999999999</v>
      </c>
      <c r="Q195">
        <f t="shared" si="184"/>
        <v>67</v>
      </c>
      <c r="R195" s="45">
        <f>1000*VLOOKUP(Q195, '[1]Mortality (Interventions) H'!$B$136:$AV$256, 22)</f>
        <v>10.69889713506897</v>
      </c>
      <c r="S195" s="46">
        <f>VLOOKUP(I195, '[1]Lapse Rates'!$A$4:$F$24, 4)</f>
        <v>2.3963082999999999E-3</v>
      </c>
      <c r="T195" s="33">
        <f>W194</f>
        <v>0.97651070180588062</v>
      </c>
      <c r="U195" s="33">
        <f t="shared" ref="U195:U212" si="194">T195*R195/1000</f>
        <v>1.0447587549915125E-2</v>
      </c>
      <c r="V195" s="39">
        <f t="shared" si="191"/>
        <v>2.3400206997762564E-3</v>
      </c>
      <c r="W195" s="32">
        <f t="shared" ref="W195:W212" si="195">T195-SUM(U195:V195)</f>
        <v>0.96372309355618924</v>
      </c>
      <c r="X195" s="32"/>
      <c r="Y195" s="5">
        <f t="shared" si="192"/>
        <v>0</v>
      </c>
      <c r="Z195" s="5">
        <f t="shared" si="192"/>
        <v>5.8808306343785368</v>
      </c>
      <c r="AA195" s="5">
        <f t="shared" ref="AA195:AA212" si="196">O195*W195</f>
        <v>0</v>
      </c>
      <c r="AB195" s="5">
        <f t="shared" si="185"/>
        <v>5.8038199490925031</v>
      </c>
      <c r="AC195" s="32"/>
      <c r="AD195" s="5">
        <f>$W195*J195</f>
        <v>15567.3991570865</v>
      </c>
      <c r="AE195" s="5">
        <f t="shared" si="186"/>
        <v>-155.67399157086498</v>
      </c>
      <c r="AF195" s="5">
        <f>-$W195*L195</f>
        <v>-1888.8077157965427</v>
      </c>
      <c r="AG195" s="5">
        <f t="shared" si="187"/>
        <v>-6291.8402025978357</v>
      </c>
      <c r="AH195" s="5">
        <f t="shared" si="188"/>
        <v>7231.0772471212549</v>
      </c>
      <c r="AI195" s="42">
        <f>-M195*($W194*N195-$W193*N194)/1000</f>
        <v>0</v>
      </c>
      <c r="AJ195" s="42">
        <f>$D$6*SUM(Y195:Z195,AD195:AE195)</f>
        <v>1512.4671482223164</v>
      </c>
      <c r="AK195" s="42">
        <f t="shared" ref="AK195:AK202" si="197">SUM(AH195:AJ195)</f>
        <v>8743.5443953435715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189"/>
        <v>4</v>
      </c>
      <c r="J196" s="11">
        <f t="shared" si="181"/>
        <v>16153.394332019141</v>
      </c>
      <c r="K196" s="11">
        <f t="shared" si="190"/>
        <v>161.53394332019141</v>
      </c>
      <c r="L196" s="24">
        <f t="shared" si="193"/>
        <v>1959.9070816355995</v>
      </c>
      <c r="M196" s="11">
        <f t="shared" si="180"/>
        <v>602229</v>
      </c>
      <c r="N196" s="78">
        <f t="shared" si="182"/>
        <v>0</v>
      </c>
      <c r="O196" s="35">
        <f t="shared" si="183"/>
        <v>0</v>
      </c>
      <c r="P196" s="35">
        <f t="shared" ref="P196:P212" si="198">$H$14*M196/1000</f>
        <v>6.0222899999999999</v>
      </c>
      <c r="Q196">
        <f t="shared" si="184"/>
        <v>68</v>
      </c>
      <c r="R196" s="45">
        <f>1000*VLOOKUP(Q196, '[1]Mortality (Interventions) H'!$B$136:$AV$256, 22)</f>
        <v>11.740207317480909</v>
      </c>
      <c r="S196" s="46">
        <f>VLOOKUP(I196, '[1]Lapse Rates'!$A$4:$F$24, 4)</f>
        <v>2.1941491999999999E-3</v>
      </c>
      <c r="T196" s="33">
        <f>W195</f>
        <v>0.96372309355618924</v>
      </c>
      <c r="U196" s="33">
        <f t="shared" si="194"/>
        <v>1.1314308914993711E-2</v>
      </c>
      <c r="V196" s="39">
        <f t="shared" si="191"/>
        <v>2.1145522547478379E-3</v>
      </c>
      <c r="W196" s="32">
        <f t="shared" si="195"/>
        <v>0.95029423238644772</v>
      </c>
      <c r="X196" s="32"/>
      <c r="Y196" s="5">
        <f>AA195</f>
        <v>0</v>
      </c>
      <c r="Z196" s="5">
        <f t="shared" si="192"/>
        <v>5.8038199490925031</v>
      </c>
      <c r="AA196" s="5">
        <f t="shared" si="196"/>
        <v>0</v>
      </c>
      <c r="AB196" s="5">
        <f t="shared" si="185"/>
        <v>5.7229474527585804</v>
      </c>
      <c r="AC196" s="32"/>
      <c r="AD196" s="5">
        <f>$W196*J196</f>
        <v>15350.477467181725</v>
      </c>
      <c r="AE196" s="5">
        <f t="shared" si="186"/>
        <v>-153.50477467181724</v>
      </c>
      <c r="AF196" s="5">
        <f t="shared" si="186"/>
        <v>-1862.4883956916649</v>
      </c>
      <c r="AG196" s="5">
        <f t="shared" si="187"/>
        <v>-6813.8049435677476</v>
      </c>
      <c r="AH196" s="5">
        <f t="shared" si="188"/>
        <v>6520.6793532504944</v>
      </c>
      <c r="AI196" s="42">
        <f t="shared" ref="AI196:AI212" si="199">-M196*($W195*N196-$W194*N195)/1000</f>
        <v>0</v>
      </c>
      <c r="AJ196" s="42">
        <f>$D$6*SUM(Y196:Z196,AD196:AE196)</f>
        <v>1491.3923758722281</v>
      </c>
      <c r="AK196" s="42">
        <f t="shared" si="197"/>
        <v>8012.0717291227229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189"/>
        <v>5</v>
      </c>
      <c r="J197" s="11">
        <f t="shared" si="181"/>
        <v>16153.394332019141</v>
      </c>
      <c r="K197" s="11">
        <f t="shared" si="190"/>
        <v>161.53394332019141</v>
      </c>
      <c r="L197" s="24">
        <f t="shared" si="193"/>
        <v>1959.9070816355995</v>
      </c>
      <c r="M197" s="11">
        <f t="shared" si="180"/>
        <v>602229</v>
      </c>
      <c r="N197" s="78">
        <f t="shared" si="182"/>
        <v>0</v>
      </c>
      <c r="O197" s="35">
        <f t="shared" si="183"/>
        <v>0</v>
      </c>
      <c r="P197" s="35">
        <f t="shared" si="198"/>
        <v>6.0222899999999999</v>
      </c>
      <c r="Q197">
        <f t="shared" si="184"/>
        <v>69</v>
      </c>
      <c r="R197" s="45">
        <f>1000*VLOOKUP(Q197, '[1]Mortality (Interventions) H'!$B$136:$AV$256, 22)</f>
        <v>12.915495431385162</v>
      </c>
      <c r="S197" s="46">
        <f>VLOOKUP(I197, '[1]Lapse Rates'!$A$4:$F$24, 4)</f>
        <v>1.9313649E-3</v>
      </c>
      <c r="T197" s="33">
        <f>W196</f>
        <v>0.95029423238644772</v>
      </c>
      <c r="U197" s="33">
        <f t="shared" si="194"/>
        <v>1.2273520816858834E-2</v>
      </c>
      <c r="V197" s="39">
        <f t="shared" si="191"/>
        <v>1.8353649251036284E-3</v>
      </c>
      <c r="W197" s="32">
        <f t="shared" si="195"/>
        <v>0.93618534664448527</v>
      </c>
      <c r="X197" s="32"/>
      <c r="Y197" s="5">
        <f t="shared" ref="Y197:Z212" si="200">AA196</f>
        <v>0</v>
      </c>
      <c r="Z197" s="5">
        <f t="shared" si="192"/>
        <v>5.7229474527585804</v>
      </c>
      <c r="AA197" s="5">
        <f t="shared" si="196"/>
        <v>0</v>
      </c>
      <c r="AB197" s="5">
        <f t="shared" si="185"/>
        <v>5.6379796512436169</v>
      </c>
      <c r="AC197" s="32"/>
      <c r="AD197" s="5">
        <f t="shared" ref="AD197:AD211" si="201">$W197*J197</f>
        <v>15122.571072206403</v>
      </c>
      <c r="AE197" s="5">
        <f t="shared" si="186"/>
        <v>-151.22571072206404</v>
      </c>
      <c r="AF197" s="5">
        <f t="shared" si="186"/>
        <v>-1834.8362906120053</v>
      </c>
      <c r="AG197" s="5">
        <f t="shared" si="187"/>
        <v>-7391.4701680160788</v>
      </c>
      <c r="AH197" s="5">
        <f t="shared" si="188"/>
        <v>5745.038902856254</v>
      </c>
      <c r="AI197" s="42">
        <f t="shared" si="199"/>
        <v>0</v>
      </c>
      <c r="AJ197" s="42">
        <f t="shared" ref="AJ197:AJ212" si="202">$D$6*SUM(Y197:Z197,AD197:AE197)</f>
        <v>1469.2504011067294</v>
      </c>
      <c r="AK197" s="42">
        <f t="shared" si="197"/>
        <v>7214.2893039629835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189"/>
        <v>6</v>
      </c>
      <c r="J198" s="11">
        <f t="shared" si="181"/>
        <v>16153.394332019141</v>
      </c>
      <c r="K198" s="11">
        <f t="shared" si="190"/>
        <v>161.53394332019141</v>
      </c>
      <c r="L198" s="24">
        <f t="shared" si="193"/>
        <v>1959.9070816355995</v>
      </c>
      <c r="M198" s="11">
        <f t="shared" si="180"/>
        <v>602229</v>
      </c>
      <c r="N198" s="78">
        <f t="shared" si="182"/>
        <v>0</v>
      </c>
      <c r="O198" s="35">
        <f t="shared" si="183"/>
        <v>0</v>
      </c>
      <c r="P198" s="35">
        <f t="shared" si="198"/>
        <v>6.0222899999999999</v>
      </c>
      <c r="Q198">
        <f t="shared" si="184"/>
        <v>70</v>
      </c>
      <c r="R198" s="45">
        <f>1000*VLOOKUP(Q198, '[1]Mortality (Interventions) H'!$B$136:$AV$256, 22)</f>
        <v>14.244199925914707</v>
      </c>
      <c r="S198" s="46">
        <f>VLOOKUP(I198, '[1]Lapse Rates'!$A$4:$F$24, 4)</f>
        <v>1.9726812000000001E-3</v>
      </c>
      <c r="T198" s="33">
        <f t="shared" ref="T198:T212" si="203">W197</f>
        <v>0.93618534664448527</v>
      </c>
      <c r="U198" s="33">
        <f t="shared" si="194"/>
        <v>1.3335211245315811E-2</v>
      </c>
      <c r="V198" s="39">
        <f t="shared" si="191"/>
        <v>1.8467952330410591E-3</v>
      </c>
      <c r="W198" s="32">
        <f t="shared" si="195"/>
        <v>0.92100334016612839</v>
      </c>
      <c r="X198" s="32"/>
      <c r="Y198" s="5">
        <f t="shared" si="200"/>
        <v>0</v>
      </c>
      <c r="Z198" s="5">
        <f t="shared" si="192"/>
        <v>5.6379796512436169</v>
      </c>
      <c r="AA198" s="5">
        <f t="shared" si="196"/>
        <v>0</v>
      </c>
      <c r="AB198" s="5">
        <f t="shared" si="185"/>
        <v>5.5465492054490735</v>
      </c>
      <c r="AC198" s="32"/>
      <c r="AD198" s="5">
        <f t="shared" si="201"/>
        <v>14877.330134810236</v>
      </c>
      <c r="AE198" s="5">
        <f t="shared" si="186"/>
        <v>-148.77330134810236</v>
      </c>
      <c r="AF198" s="5">
        <f t="shared" si="186"/>
        <v>-1805.080968601636</v>
      </c>
      <c r="AG198" s="5">
        <f t="shared" si="187"/>
        <v>-8030.8509330552952</v>
      </c>
      <c r="AH198" s="5">
        <f t="shared" si="188"/>
        <v>4892.6249318052014</v>
      </c>
      <c r="AI198" s="42">
        <f t="shared" si="199"/>
        <v>0</v>
      </c>
      <c r="AJ198" s="42">
        <f t="shared" si="202"/>
        <v>1445.4245111664222</v>
      </c>
      <c r="AK198" s="42">
        <f t="shared" si="197"/>
        <v>6338.0494429716236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189"/>
        <v>7</v>
      </c>
      <c r="J199" s="11">
        <f t="shared" si="181"/>
        <v>16153.394332019141</v>
      </c>
      <c r="K199" s="11">
        <f t="shared" si="190"/>
        <v>161.53394332019141</v>
      </c>
      <c r="L199" s="24">
        <f t="shared" si="193"/>
        <v>1959.9070816355995</v>
      </c>
      <c r="M199" s="11">
        <f t="shared" si="180"/>
        <v>602229</v>
      </c>
      <c r="N199" s="78">
        <f t="shared" si="182"/>
        <v>0</v>
      </c>
      <c r="O199" s="35">
        <f t="shared" si="183"/>
        <v>0</v>
      </c>
      <c r="P199" s="35">
        <f t="shared" si="198"/>
        <v>6.0222899999999999</v>
      </c>
      <c r="Q199">
        <f t="shared" si="184"/>
        <v>71</v>
      </c>
      <c r="R199" s="45">
        <f>1000*VLOOKUP(Q199, '[1]Mortality (Interventions) H'!$B$136:$AV$256, 22)</f>
        <v>15.769522927303502</v>
      </c>
      <c r="S199" s="46">
        <f>VLOOKUP(I199, '[1]Lapse Rates'!$A$4:$F$24, 4)</f>
        <v>1.7228968999999999E-3</v>
      </c>
      <c r="T199" s="33">
        <f t="shared" si="203"/>
        <v>0.92100334016612839</v>
      </c>
      <c r="U199" s="33">
        <f t="shared" si="194"/>
        <v>1.4523783288872869E-2</v>
      </c>
      <c r="V199" s="39">
        <f t="shared" si="191"/>
        <v>1.5867937996618679E-3</v>
      </c>
      <c r="W199" s="32">
        <f t="shared" si="195"/>
        <v>0.9048927630775937</v>
      </c>
      <c r="X199" s="32"/>
      <c r="Y199" s="5">
        <f t="shared" si="200"/>
        <v>0</v>
      </c>
      <c r="Z199" s="5">
        <f t="shared" si="192"/>
        <v>5.5465492054490735</v>
      </c>
      <c r="AA199" s="5">
        <f t="shared" si="196"/>
        <v>0</v>
      </c>
      <c r="AB199" s="5">
        <f t="shared" si="185"/>
        <v>5.4495266381545617</v>
      </c>
      <c r="AC199" s="32"/>
      <c r="AD199" s="5">
        <f t="shared" si="201"/>
        <v>14617.089630182742</v>
      </c>
      <c r="AE199" s="5">
        <f t="shared" si="186"/>
        <v>-146.17089630182741</v>
      </c>
      <c r="AF199" s="5">
        <f t="shared" si="186"/>
        <v>-1773.5057344765808</v>
      </c>
      <c r="AG199" s="5">
        <f t="shared" ref="AG199:AG212" si="204">-U199*M199</f>
        <v>-8746.6434862746191</v>
      </c>
      <c r="AH199" s="5">
        <f t="shared" si="188"/>
        <v>3950.7695131297132</v>
      </c>
      <c r="AI199" s="42">
        <f t="shared" si="199"/>
        <v>0</v>
      </c>
      <c r="AJ199" s="42">
        <f t="shared" si="202"/>
        <v>1420.1412442707722</v>
      </c>
      <c r="AK199" s="42">
        <f t="shared" si="197"/>
        <v>5370.9107574004856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189"/>
        <v>8</v>
      </c>
      <c r="J200" s="11">
        <f t="shared" si="181"/>
        <v>16153.394332019141</v>
      </c>
      <c r="K200" s="11">
        <f t="shared" si="190"/>
        <v>161.53394332019141</v>
      </c>
      <c r="L200" s="24">
        <f t="shared" si="193"/>
        <v>1959.9070816355995</v>
      </c>
      <c r="M200" s="11">
        <f t="shared" si="180"/>
        <v>602229</v>
      </c>
      <c r="N200" s="78">
        <f t="shared" si="182"/>
        <v>0</v>
      </c>
      <c r="O200" s="35">
        <f t="shared" si="183"/>
        <v>0</v>
      </c>
      <c r="P200" s="35">
        <f t="shared" si="198"/>
        <v>6.0222899999999999</v>
      </c>
      <c r="Q200">
        <f t="shared" si="184"/>
        <v>72</v>
      </c>
      <c r="R200" s="45">
        <f>1000*VLOOKUP(Q200, '[1]Mortality (Interventions) H'!$B$136:$AV$256, 22)</f>
        <v>17.532443308370368</v>
      </c>
      <c r="S200" s="46">
        <f>VLOOKUP(I200, '[1]Lapse Rates'!$A$4:$F$24, 4)</f>
        <v>1.5750323E-3</v>
      </c>
      <c r="T200" s="33">
        <f t="shared" si="203"/>
        <v>0.9048927630775937</v>
      </c>
      <c r="U200" s="33">
        <f t="shared" si="194"/>
        <v>1.5864981068812532E-2</v>
      </c>
      <c r="V200" s="39">
        <f t="shared" si="191"/>
        <v>1.4252353298834575E-3</v>
      </c>
      <c r="W200" s="32">
        <f t="shared" si="195"/>
        <v>0.88760254667889771</v>
      </c>
      <c r="X200" s="32"/>
      <c r="Y200" s="5">
        <f t="shared" si="200"/>
        <v>0</v>
      </c>
      <c r="Z200" s="5">
        <f t="shared" si="192"/>
        <v>5.4495266381545617</v>
      </c>
      <c r="AA200" s="5">
        <f t="shared" si="196"/>
        <v>0</v>
      </c>
      <c r="AB200" s="5">
        <f t="shared" si="185"/>
        <v>5.3453999408388588</v>
      </c>
      <c r="AC200" s="32"/>
      <c r="AD200" s="5">
        <f t="shared" si="201"/>
        <v>14337.793946608661</v>
      </c>
      <c r="AE200" s="5">
        <f t="shared" si="186"/>
        <v>-143.37793946608662</v>
      </c>
      <c r="AF200" s="5">
        <f t="shared" si="186"/>
        <v>-1739.6185169137643</v>
      </c>
      <c r="AG200" s="5">
        <f t="shared" si="204"/>
        <v>-9554.3516840899028</v>
      </c>
      <c r="AH200" s="5">
        <f t="shared" si="188"/>
        <v>2900.4458061389068</v>
      </c>
      <c r="AI200" s="42">
        <f t="shared" si="199"/>
        <v>0</v>
      </c>
      <c r="AJ200" s="42">
        <f t="shared" si="202"/>
        <v>1393.0068088638895</v>
      </c>
      <c r="AK200" s="42">
        <f t="shared" si="197"/>
        <v>4293.4526150027959</v>
      </c>
    </row>
    <row r="201" spans="1:39" ht="15" x14ac:dyDescent="0.2">
      <c r="A201" s="12"/>
      <c r="B201" s="13">
        <v>1</v>
      </c>
      <c r="C201" s="10">
        <f>$H$191*0.14+$B$204</f>
        <v>2444.5089115961741</v>
      </c>
      <c r="D201" s="1"/>
      <c r="E201" s="81" t="s">
        <v>51</v>
      </c>
      <c r="F201" s="13"/>
      <c r="G201" s="8"/>
      <c r="I201" s="2">
        <f t="shared" si="189"/>
        <v>9</v>
      </c>
      <c r="J201" s="11">
        <f t="shared" si="181"/>
        <v>16153.394332019141</v>
      </c>
      <c r="K201" s="11">
        <f t="shared" si="190"/>
        <v>161.53394332019141</v>
      </c>
      <c r="L201" s="24">
        <f t="shared" si="193"/>
        <v>1959.9070816355995</v>
      </c>
      <c r="M201" s="11">
        <f t="shared" si="180"/>
        <v>602229</v>
      </c>
      <c r="N201" s="78">
        <f t="shared" si="182"/>
        <v>0</v>
      </c>
      <c r="O201" s="35">
        <f t="shared" si="183"/>
        <v>0</v>
      </c>
      <c r="P201" s="35">
        <f t="shared" si="198"/>
        <v>6.0222899999999999</v>
      </c>
      <c r="Q201">
        <f t="shared" si="184"/>
        <v>73</v>
      </c>
      <c r="R201" s="45">
        <f>1000*VLOOKUP(Q201, '[1]Mortality (Interventions) H'!$B$136:$AV$256, 22)</f>
        <v>19.571174234922413</v>
      </c>
      <c r="S201" s="46">
        <f>VLOOKUP(I201, '[1]Lapse Rates'!$A$4:$F$24, 4)</f>
        <v>1.4424080000000001E-3</v>
      </c>
      <c r="T201" s="33">
        <f t="shared" si="203"/>
        <v>0.88760254667889771</v>
      </c>
      <c r="U201" s="33">
        <f t="shared" si="194"/>
        <v>1.7371424092413563E-2</v>
      </c>
      <c r="V201" s="39">
        <f t="shared" si="191"/>
        <v>1.2802850141500155E-3</v>
      </c>
      <c r="W201" s="32">
        <f t="shared" si="195"/>
        <v>0.86895083757233416</v>
      </c>
      <c r="X201" s="32"/>
      <c r="Y201" s="5">
        <f t="shared" si="200"/>
        <v>0</v>
      </c>
      <c r="Z201" s="5">
        <f t="shared" si="192"/>
        <v>5.3453999408388588</v>
      </c>
      <c r="AA201" s="5">
        <f t="shared" si="196"/>
        <v>0</v>
      </c>
      <c r="AB201" s="5">
        <f t="shared" si="185"/>
        <v>5.233073939603492</v>
      </c>
      <c r="AC201" s="32"/>
      <c r="AD201" s="5">
        <f t="shared" si="201"/>
        <v>14036.505534444228</v>
      </c>
      <c r="AE201" s="5">
        <f t="shared" si="186"/>
        <v>-140.36505534444228</v>
      </c>
      <c r="AF201" s="5">
        <f t="shared" si="186"/>
        <v>-1703.0629001512034</v>
      </c>
      <c r="AG201" s="5">
        <f t="shared" si="204"/>
        <v>-10461.575359750128</v>
      </c>
      <c r="AH201" s="5">
        <f t="shared" si="188"/>
        <v>1731.5022191984535</v>
      </c>
      <c r="AI201" s="42">
        <f t="shared" si="199"/>
        <v>0</v>
      </c>
      <c r="AJ201" s="42">
        <f t="shared" si="202"/>
        <v>1363.7357647338854</v>
      </c>
      <c r="AK201" s="42">
        <f t="shared" si="197"/>
        <v>3095.2379839323389</v>
      </c>
    </row>
    <row r="202" spans="1:39" ht="15" x14ac:dyDescent="0.2">
      <c r="A202" s="12"/>
      <c r="B202" s="70" t="s">
        <v>49</v>
      </c>
      <c r="C202" s="10">
        <f>$H$191*0.11+$B$204</f>
        <v>1959.9070816355995</v>
      </c>
      <c r="D202" s="1"/>
      <c r="E202" s="1"/>
      <c r="F202" s="1"/>
      <c r="I202" s="2">
        <f t="shared" si="189"/>
        <v>10</v>
      </c>
      <c r="J202" s="11">
        <f t="shared" si="181"/>
        <v>16153.394332019141</v>
      </c>
      <c r="K202" s="11">
        <f t="shared" si="190"/>
        <v>161.53394332019141</v>
      </c>
      <c r="L202" s="24">
        <f t="shared" si="193"/>
        <v>1959.9070816355995</v>
      </c>
      <c r="M202" s="11">
        <f t="shared" si="180"/>
        <v>602229</v>
      </c>
      <c r="N202" s="78">
        <f t="shared" si="182"/>
        <v>0</v>
      </c>
      <c r="O202" s="35">
        <f t="shared" si="183"/>
        <v>0</v>
      </c>
      <c r="P202" s="35">
        <f t="shared" si="198"/>
        <v>6.0222899999999999</v>
      </c>
      <c r="Q202">
        <f t="shared" si="184"/>
        <v>74</v>
      </c>
      <c r="R202" s="45">
        <f>1000*VLOOKUP(Q202, '[1]Mortality (Interventions) H'!$B$136:$AV$256, 22)</f>
        <v>22.003141423709341</v>
      </c>
      <c r="S202" s="46">
        <f>VLOOKUP(I202, '[1]Lapse Rates'!$A$4:$F$24, 4)</f>
        <v>1.4007732E-3</v>
      </c>
      <c r="T202" s="33">
        <f t="shared" si="203"/>
        <v>0.86895083757233416</v>
      </c>
      <c r="U202" s="33">
        <f t="shared" si="194"/>
        <v>1.9119648169354755E-2</v>
      </c>
      <c r="V202" s="39">
        <f t="shared" si="191"/>
        <v>1.2172030453888787E-3</v>
      </c>
      <c r="W202" s="32">
        <f t="shared" si="195"/>
        <v>0.84861398635759056</v>
      </c>
      <c r="X202" s="32"/>
      <c r="Y202" s="5">
        <f t="shared" si="200"/>
        <v>0</v>
      </c>
      <c r="Z202" s="5">
        <f t="shared" si="192"/>
        <v>5.233073939603492</v>
      </c>
      <c r="AA202" s="5">
        <f t="shared" si="196"/>
        <v>0</v>
      </c>
      <c r="AB202" s="5">
        <f t="shared" si="185"/>
        <v>5.1105995239014543</v>
      </c>
      <c r="AC202" s="32"/>
      <c r="AD202" s="5">
        <f t="shared" si="201"/>
        <v>13707.996357300872</v>
      </c>
      <c r="AE202" s="5">
        <f t="shared" si="186"/>
        <v>-137.07996357300871</v>
      </c>
      <c r="AF202" s="5">
        <f t="shared" si="186"/>
        <v>-1663.2045614372578</v>
      </c>
      <c r="AG202" s="5">
        <f t="shared" si="204"/>
        <v>-11514.406597382345</v>
      </c>
      <c r="AH202" s="5">
        <f>SUM(AD202:AG202)</f>
        <v>393.30523490825908</v>
      </c>
      <c r="AI202" s="42">
        <f t="shared" si="199"/>
        <v>0</v>
      </c>
      <c r="AJ202" s="42">
        <f t="shared" si="202"/>
        <v>1331.8202627781786</v>
      </c>
      <c r="AK202" s="42">
        <f t="shared" si="197"/>
        <v>1725.1254976864377</v>
      </c>
    </row>
    <row r="203" spans="1:39" ht="15" x14ac:dyDescent="0.2">
      <c r="D203" s="1"/>
      <c r="E203" s="1"/>
      <c r="F203" s="1"/>
      <c r="I203" s="2">
        <f t="shared" si="189"/>
        <v>11</v>
      </c>
      <c r="J203" s="11">
        <f t="shared" si="181"/>
        <v>16153.394332019141</v>
      </c>
      <c r="K203" s="11">
        <f t="shared" si="190"/>
        <v>161.53394332019141</v>
      </c>
      <c r="L203" s="24">
        <f t="shared" si="193"/>
        <v>1959.9070816355995</v>
      </c>
      <c r="M203" s="11">
        <f t="shared" si="180"/>
        <v>602229</v>
      </c>
      <c r="N203" s="78">
        <f t="shared" si="182"/>
        <v>0</v>
      </c>
      <c r="O203" s="35">
        <f t="shared" si="183"/>
        <v>0</v>
      </c>
      <c r="P203" s="35">
        <f t="shared" si="198"/>
        <v>6.0222899999999999</v>
      </c>
      <c r="Q203">
        <f t="shared" si="184"/>
        <v>75</v>
      </c>
      <c r="R203" s="45">
        <f>1000*VLOOKUP(Q203, '[1]Mortality (Interventions) H'!$B$136:$AV$256, 22)</f>
        <v>24.816180571352128</v>
      </c>
      <c r="S203" s="46">
        <f>VLOOKUP(I203, '[1]Lapse Rates'!$A$4:$F$24, 4)</f>
        <v>1.2298243999999999E-3</v>
      </c>
      <c r="T203" s="33">
        <f t="shared" si="203"/>
        <v>0.84861398635759056</v>
      </c>
      <c r="U203" s="33">
        <f t="shared" si="194"/>
        <v>2.1059357920824921E-2</v>
      </c>
      <c r="V203" s="39">
        <f t="shared" si="191"/>
        <v>1.0436461866038318E-3</v>
      </c>
      <c r="W203" s="32">
        <f t="shared" si="195"/>
        <v>0.82651098225016184</v>
      </c>
      <c r="X203" s="31"/>
      <c r="Y203" s="5">
        <f t="shared" si="200"/>
        <v>0</v>
      </c>
      <c r="Z203" s="5">
        <f t="shared" si="192"/>
        <v>5.1105995239014543</v>
      </c>
      <c r="AA203" s="5">
        <f t="shared" si="196"/>
        <v>0</v>
      </c>
      <c r="AB203" s="5">
        <f t="shared" si="185"/>
        <v>4.9774888232953272</v>
      </c>
      <c r="AC203" s="32"/>
      <c r="AD203" s="5">
        <f t="shared" si="201"/>
        <v>13350.957816031338</v>
      </c>
      <c r="AE203" s="5">
        <f t="shared" si="186"/>
        <v>-133.50957816031337</v>
      </c>
      <c r="AF203" s="5">
        <f t="shared" si="186"/>
        <v>-1619.8847271616876</v>
      </c>
      <c r="AG203" s="5">
        <f t="shared" si="204"/>
        <v>-12682.556061300471</v>
      </c>
      <c r="AH203" s="5">
        <f t="shared" ref="AH203:AH212" si="205">SUM(AD203:AG203)</f>
        <v>-1084.9925505911342</v>
      </c>
      <c r="AI203" s="42">
        <f t="shared" si="199"/>
        <v>0</v>
      </c>
      <c r="AJ203" s="42">
        <f t="shared" si="202"/>
        <v>1297.1330219484423</v>
      </c>
      <c r="AK203" s="42">
        <f t="shared" ref="AK203:AK212" si="206">SUM(AH203:AJ203)</f>
        <v>212.14047135730812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189"/>
        <v>12</v>
      </c>
      <c r="J204" s="11">
        <f t="shared" si="181"/>
        <v>16153.394332019141</v>
      </c>
      <c r="K204" s="11">
        <f t="shared" si="190"/>
        <v>161.53394332019141</v>
      </c>
      <c r="L204" s="24">
        <f t="shared" si="193"/>
        <v>1959.9070816355995</v>
      </c>
      <c r="M204" s="11">
        <f t="shared" si="180"/>
        <v>602229</v>
      </c>
      <c r="N204" s="78">
        <f t="shared" si="182"/>
        <v>0</v>
      </c>
      <c r="O204" s="35">
        <f t="shared" si="183"/>
        <v>0</v>
      </c>
      <c r="P204" s="35">
        <f t="shared" si="198"/>
        <v>6.0222899999999999</v>
      </c>
      <c r="Q204">
        <f t="shared" si="184"/>
        <v>76</v>
      </c>
      <c r="R204" s="45">
        <f>1000*VLOOKUP(Q204, '[1]Mortality (Interventions) H'!$B$136:$AV$256, 22)</f>
        <v>28.057653417755748</v>
      </c>
      <c r="S204" s="46">
        <f>VLOOKUP(I204, '[1]Lapse Rates'!$A$4:$F$24, 4)</f>
        <v>1.0984558E-3</v>
      </c>
      <c r="T204" s="33">
        <f t="shared" si="203"/>
        <v>0.82651098225016184</v>
      </c>
      <c r="U204" s="33">
        <f t="shared" si="194"/>
        <v>2.3189958685943913E-2</v>
      </c>
      <c r="V204" s="39">
        <f t="shared" si="191"/>
        <v>9.0788578221638735E-4</v>
      </c>
      <c r="W204" s="32">
        <f t="shared" si="195"/>
        <v>0.80241313778200152</v>
      </c>
      <c r="X204" s="31"/>
      <c r="Y204" s="5">
        <f t="shared" si="200"/>
        <v>0</v>
      </c>
      <c r="Z204" s="5">
        <f t="shared" si="192"/>
        <v>4.9774888232953272</v>
      </c>
      <c r="AA204" s="5">
        <f t="shared" si="196"/>
        <v>0</v>
      </c>
      <c r="AB204" s="5">
        <f t="shared" si="185"/>
        <v>4.8323646155331694</v>
      </c>
      <c r="AC204" s="32"/>
      <c r="AD204" s="5">
        <f t="shared" si="201"/>
        <v>12961.695831785477</v>
      </c>
      <c r="AE204" s="5">
        <f t="shared" si="186"/>
        <v>-129.61695831785477</v>
      </c>
      <c r="AF204" s="5">
        <f t="shared" si="186"/>
        <v>-1572.6551911363867</v>
      </c>
      <c r="AG204" s="5">
        <f t="shared" si="204"/>
        <v>-13965.665629477317</v>
      </c>
      <c r="AH204" s="5">
        <f t="shared" si="205"/>
        <v>-2706.2419471460817</v>
      </c>
      <c r="AI204" s="42">
        <f t="shared" si="199"/>
        <v>0</v>
      </c>
      <c r="AJ204" s="42">
        <f t="shared" si="202"/>
        <v>1259.3152291407391</v>
      </c>
      <c r="AK204" s="42">
        <f t="shared" si="206"/>
        <v>-1446.9267180053425</v>
      </c>
    </row>
    <row r="205" spans="1:39" ht="15" x14ac:dyDescent="0.2">
      <c r="A205" s="48"/>
      <c r="D205" s="1"/>
      <c r="E205" s="1"/>
      <c r="F205" s="1"/>
      <c r="I205" s="2">
        <f t="shared" si="189"/>
        <v>13</v>
      </c>
      <c r="J205" s="11">
        <f t="shared" si="181"/>
        <v>16153.394332019141</v>
      </c>
      <c r="K205" s="11">
        <f t="shared" si="190"/>
        <v>161.53394332019141</v>
      </c>
      <c r="L205" s="24">
        <f t="shared" si="193"/>
        <v>1959.9070816355995</v>
      </c>
      <c r="M205" s="11">
        <f t="shared" si="180"/>
        <v>602229</v>
      </c>
      <c r="N205" s="78">
        <f t="shared" si="182"/>
        <v>0</v>
      </c>
      <c r="O205" s="35">
        <f t="shared" si="183"/>
        <v>0</v>
      </c>
      <c r="P205" s="35">
        <f t="shared" si="198"/>
        <v>6.0222899999999999</v>
      </c>
      <c r="Q205">
        <f t="shared" si="184"/>
        <v>77</v>
      </c>
      <c r="R205" s="45">
        <f>1000*VLOOKUP(Q205, '[1]Mortality (Interventions) H'!$B$136:$AV$256, 22)</f>
        <v>31.813975373497289</v>
      </c>
      <c r="S205" s="46">
        <f>VLOOKUP(I205, '[1]Lapse Rates'!$A$4:$F$24, 4)</f>
        <v>9.9047419999999994E-4</v>
      </c>
      <c r="T205" s="33">
        <f t="shared" si="203"/>
        <v>0.80241313778200152</v>
      </c>
      <c r="U205" s="33">
        <f t="shared" si="194"/>
        <v>2.5527951804767284E-2</v>
      </c>
      <c r="V205" s="39">
        <f t="shared" si="191"/>
        <v>7.9476951071411766E-4</v>
      </c>
      <c r="W205" s="32">
        <f t="shared" si="195"/>
        <v>0.77609041646652011</v>
      </c>
      <c r="X205" s="31"/>
      <c r="Y205" s="5">
        <f t="shared" si="200"/>
        <v>0</v>
      </c>
      <c r="Z205" s="5">
        <f t="shared" si="192"/>
        <v>4.8323646155331694</v>
      </c>
      <c r="AA205" s="5">
        <f t="shared" si="196"/>
        <v>0</v>
      </c>
      <c r="AB205" s="5">
        <f t="shared" si="185"/>
        <v>4.6738415541821592</v>
      </c>
      <c r="AC205" s="32"/>
      <c r="AD205" s="5">
        <f t="shared" si="201"/>
        <v>12536.49453448466</v>
      </c>
      <c r="AE205" s="5">
        <f t="shared" si="186"/>
        <v>-125.3649453448466</v>
      </c>
      <c r="AF205" s="5">
        <f t="shared" si="186"/>
        <v>-1521.0651032222545</v>
      </c>
      <c r="AG205" s="5">
        <f t="shared" si="204"/>
        <v>-15373.672887433197</v>
      </c>
      <c r="AH205" s="5">
        <f t="shared" si="205"/>
        <v>-4483.6084015156375</v>
      </c>
      <c r="AI205" s="42">
        <f t="shared" si="199"/>
        <v>0</v>
      </c>
      <c r="AJ205" s="42">
        <f t="shared" si="202"/>
        <v>1218.0058676633996</v>
      </c>
      <c r="AK205" s="42">
        <f t="shared" si="206"/>
        <v>-3265.6025338522377</v>
      </c>
    </row>
    <row r="206" spans="1:39" ht="15" x14ac:dyDescent="0.2">
      <c r="A206" s="48"/>
      <c r="D206" s="1"/>
      <c r="E206" s="1"/>
      <c r="F206" s="37"/>
      <c r="I206" s="2">
        <f t="shared" si="189"/>
        <v>14</v>
      </c>
      <c r="J206" s="11">
        <f t="shared" si="181"/>
        <v>16153.394332019141</v>
      </c>
      <c r="K206" s="11">
        <f t="shared" si="190"/>
        <v>161.53394332019141</v>
      </c>
      <c r="L206" s="24">
        <f t="shared" si="193"/>
        <v>1959.9070816355995</v>
      </c>
      <c r="M206" s="11">
        <f t="shared" si="180"/>
        <v>602229</v>
      </c>
      <c r="N206" s="78">
        <f t="shared" si="182"/>
        <v>0</v>
      </c>
      <c r="O206" s="35">
        <f t="shared" si="183"/>
        <v>0</v>
      </c>
      <c r="P206" s="35">
        <f t="shared" si="198"/>
        <v>6.0222899999999999</v>
      </c>
      <c r="Q206">
        <f t="shared" si="184"/>
        <v>78</v>
      </c>
      <c r="R206" s="45">
        <f>1000*VLOOKUP(Q206, '[1]Mortality (Interventions) H'!$B$136:$AV$256, 22)</f>
        <v>36.032152116115959</v>
      </c>
      <c r="S206" s="46">
        <f>VLOOKUP(I206, '[1]Lapse Rates'!$A$4:$F$24, 4)</f>
        <v>9.2791330000000004E-4</v>
      </c>
      <c r="T206" s="33">
        <f t="shared" si="203"/>
        <v>0.77609041646652011</v>
      </c>
      <c r="U206" s="33">
        <f t="shared" si="194"/>
        <v>2.7964207941981439E-2</v>
      </c>
      <c r="V206" s="39">
        <f t="shared" si="191"/>
        <v>7.2014461944182307E-4</v>
      </c>
      <c r="W206" s="32">
        <f t="shared" si="195"/>
        <v>0.7474060639050969</v>
      </c>
      <c r="X206" s="31"/>
      <c r="Y206" s="5">
        <f t="shared" si="200"/>
        <v>0</v>
      </c>
      <c r="Z206" s="5">
        <f t="shared" si="192"/>
        <v>4.6738415541821592</v>
      </c>
      <c r="AA206" s="5">
        <f t="shared" si="196"/>
        <v>0</v>
      </c>
      <c r="AB206" s="5">
        <f t="shared" si="185"/>
        <v>4.5010960645950258</v>
      </c>
      <c r="AC206" s="32"/>
      <c r="AD206" s="5">
        <f t="shared" si="201"/>
        <v>12073.144876401328</v>
      </c>
      <c r="AE206" s="5">
        <f t="shared" si="186"/>
        <v>-120.73144876401328</v>
      </c>
      <c r="AF206" s="5">
        <f t="shared" si="186"/>
        <v>-1464.8464375049889</v>
      </c>
      <c r="AG206" s="5">
        <f t="shared" si="204"/>
        <v>-16840.856984691542</v>
      </c>
      <c r="AH206" s="5">
        <f t="shared" si="205"/>
        <v>-6353.2899945592144</v>
      </c>
      <c r="AI206" s="42">
        <f t="shared" si="199"/>
        <v>0</v>
      </c>
      <c r="AJ206" s="42">
        <f t="shared" si="202"/>
        <v>1172.9902611076859</v>
      </c>
      <c r="AK206" s="42">
        <f t="shared" si="206"/>
        <v>-5180.2997334515285</v>
      </c>
    </row>
    <row r="207" spans="1:39" ht="15" x14ac:dyDescent="0.2">
      <c r="A207" s="48"/>
      <c r="D207" s="1"/>
      <c r="E207" s="1"/>
      <c r="F207" s="1"/>
      <c r="I207" s="2">
        <f t="shared" si="189"/>
        <v>15</v>
      </c>
      <c r="J207" s="11">
        <f t="shared" si="181"/>
        <v>16153.394332019141</v>
      </c>
      <c r="K207" s="11">
        <f t="shared" si="190"/>
        <v>161.53394332019141</v>
      </c>
      <c r="L207" s="24">
        <f t="shared" si="193"/>
        <v>1959.9070816355995</v>
      </c>
      <c r="M207" s="11">
        <f t="shared" si="180"/>
        <v>602229</v>
      </c>
      <c r="N207" s="78">
        <f t="shared" si="182"/>
        <v>0</v>
      </c>
      <c r="O207" s="35">
        <f t="shared" si="183"/>
        <v>0</v>
      </c>
      <c r="P207" s="35">
        <f t="shared" si="198"/>
        <v>6.0222899999999999</v>
      </c>
      <c r="Q207">
        <f t="shared" si="184"/>
        <v>79</v>
      </c>
      <c r="R207" s="45">
        <f>1000*VLOOKUP(Q207, '[1]Mortality (Interventions) H'!$B$136:$AV$256, 22)</f>
        <v>40.746761209329421</v>
      </c>
      <c r="S207" s="46">
        <f>VLOOKUP(I207, '[1]Lapse Rates'!$A$4:$F$24, 4)</f>
        <v>7.1178370000000003E-4</v>
      </c>
      <c r="T207" s="33">
        <f t="shared" si="203"/>
        <v>0.7474060639050969</v>
      </c>
      <c r="U207" s="33">
        <f t="shared" si="194"/>
        <v>3.0454376412345788E-2</v>
      </c>
      <c r="V207" s="39">
        <f t="shared" si="191"/>
        <v>5.3199145356880632E-4</v>
      </c>
      <c r="W207" s="32">
        <f t="shared" si="195"/>
        <v>0.71641969603918232</v>
      </c>
      <c r="X207" s="31"/>
      <c r="Y207" s="5">
        <f t="shared" si="200"/>
        <v>0</v>
      </c>
      <c r="Z207" s="5">
        <f t="shared" si="192"/>
        <v>4.5010960645950258</v>
      </c>
      <c r="AA207" s="5">
        <f t="shared" si="196"/>
        <v>0</v>
      </c>
      <c r="AB207" s="5">
        <f t="shared" si="185"/>
        <v>4.314487171259807</v>
      </c>
      <c r="AC207" s="32"/>
      <c r="AD207" s="5">
        <f t="shared" si="201"/>
        <v>11572.609857346204</v>
      </c>
      <c r="AE207" s="5">
        <f t="shared" si="186"/>
        <v>-115.72609857346204</v>
      </c>
      <c r="AF207" s="5">
        <f t="shared" si="186"/>
        <v>-1404.116035690417</v>
      </c>
      <c r="AG207" s="5">
        <f t="shared" si="204"/>
        <v>-18340.508652430592</v>
      </c>
      <c r="AH207" s="5">
        <f t="shared" si="205"/>
        <v>-8287.7409293482669</v>
      </c>
      <c r="AI207" s="42">
        <f t="shared" si="199"/>
        <v>0</v>
      </c>
      <c r="AJ207" s="42">
        <f t="shared" si="202"/>
        <v>1124.361854259543</v>
      </c>
      <c r="AK207" s="42">
        <f t="shared" si="206"/>
        <v>-7163.3790750887238</v>
      </c>
    </row>
    <row r="208" spans="1:39" ht="15" x14ac:dyDescent="0.2">
      <c r="I208" s="2">
        <f t="shared" si="189"/>
        <v>16</v>
      </c>
      <c r="J208" s="11">
        <f t="shared" si="181"/>
        <v>16153.394332019141</v>
      </c>
      <c r="K208" s="11">
        <f t="shared" si="190"/>
        <v>161.53394332019141</v>
      </c>
      <c r="L208" s="24">
        <f t="shared" si="193"/>
        <v>1959.9070816355995</v>
      </c>
      <c r="M208" s="11">
        <f t="shared" si="180"/>
        <v>602229</v>
      </c>
      <c r="N208" s="78">
        <f t="shared" si="182"/>
        <v>0</v>
      </c>
      <c r="O208" s="35">
        <f t="shared" si="183"/>
        <v>0</v>
      </c>
      <c r="P208" s="35">
        <f t="shared" si="198"/>
        <v>6.0222899999999999</v>
      </c>
      <c r="Q208">
        <f t="shared" si="184"/>
        <v>80</v>
      </c>
      <c r="R208" s="45">
        <f>1000*VLOOKUP(Q208, '[1]Mortality (Interventions) H'!$B$136:$AV$256, 22)</f>
        <v>45.918089448750393</v>
      </c>
      <c r="S208" s="46">
        <f>VLOOKUP(I208, '[1]Lapse Rates'!$A$4:$F$24, 4)</f>
        <v>6.4944269999999999E-4</v>
      </c>
      <c r="T208" s="33">
        <f t="shared" si="203"/>
        <v>0.71641969603918232</v>
      </c>
      <c r="U208" s="33">
        <f t="shared" si="194"/>
        <v>3.2896623685573743E-2</v>
      </c>
      <c r="V208" s="39">
        <f t="shared" si="191"/>
        <v>4.6527354172886586E-4</v>
      </c>
      <c r="W208" s="32">
        <f t="shared" si="195"/>
        <v>0.68305779881187967</v>
      </c>
      <c r="X208" s="31"/>
      <c r="Y208" s="5">
        <f t="shared" si="200"/>
        <v>0</v>
      </c>
      <c r="Z208" s="5">
        <f t="shared" si="192"/>
        <v>4.314487171259807</v>
      </c>
      <c r="AA208" s="5">
        <f t="shared" si="196"/>
        <v>0</v>
      </c>
      <c r="AB208" s="5">
        <f t="shared" si="185"/>
        <v>4.1135721512067951</v>
      </c>
      <c r="AC208" s="32"/>
      <c r="AD208" s="5">
        <f t="shared" si="201"/>
        <v>11033.701975769287</v>
      </c>
      <c r="AE208" s="5">
        <f t="shared" si="186"/>
        <v>-110.33701975769289</v>
      </c>
      <c r="AF208" s="5">
        <f t="shared" si="186"/>
        <v>-1338.7298170578276</v>
      </c>
      <c r="AG208" s="5">
        <f t="shared" si="204"/>
        <v>-19811.300785539392</v>
      </c>
      <c r="AH208" s="5">
        <f t="shared" si="205"/>
        <v>-10226.665646585625</v>
      </c>
      <c r="AI208" s="42">
        <f t="shared" si="199"/>
        <v>0</v>
      </c>
      <c r="AJ208" s="42">
        <f t="shared" si="202"/>
        <v>1072.005353376238</v>
      </c>
      <c r="AK208" s="42">
        <f t="shared" si="206"/>
        <v>-9154.6602932093865</v>
      </c>
    </row>
    <row r="209" spans="1:39" ht="15" x14ac:dyDescent="0.2">
      <c r="I209" s="2">
        <f t="shared" si="189"/>
        <v>17</v>
      </c>
      <c r="J209" s="11">
        <f t="shared" si="181"/>
        <v>16153.394332019141</v>
      </c>
      <c r="K209" s="11">
        <f t="shared" si="190"/>
        <v>161.53394332019141</v>
      </c>
      <c r="L209" s="24">
        <f t="shared" si="193"/>
        <v>1959.9070816355995</v>
      </c>
      <c r="M209" s="11">
        <f t="shared" si="180"/>
        <v>602229</v>
      </c>
      <c r="N209" s="78">
        <f t="shared" si="182"/>
        <v>0</v>
      </c>
      <c r="O209" s="35">
        <f t="shared" si="183"/>
        <v>0</v>
      </c>
      <c r="P209" s="35">
        <f t="shared" si="198"/>
        <v>6.0222899999999999</v>
      </c>
      <c r="Q209">
        <f t="shared" si="184"/>
        <v>81</v>
      </c>
      <c r="R209" s="45">
        <f>1000*VLOOKUP(Q209, '[1]Mortality (Interventions) H'!$B$136:$AV$256, 22)</f>
        <v>51.628744312327441</v>
      </c>
      <c r="S209" s="46">
        <f>VLOOKUP(I209, '[1]Lapse Rates'!$A$4:$F$24, 4)</f>
        <v>5.2983399999999997E-4</v>
      </c>
      <c r="T209" s="33">
        <f t="shared" si="203"/>
        <v>0.68305779881187967</v>
      </c>
      <c r="U209" s="33">
        <f t="shared" si="194"/>
        <v>3.5265416445399739E-2</v>
      </c>
      <c r="V209" s="39">
        <f t="shared" si="191"/>
        <v>3.6190724577569343E-4</v>
      </c>
      <c r="W209" s="32">
        <f t="shared" si="195"/>
        <v>0.64743047512070429</v>
      </c>
      <c r="X209" s="31"/>
      <c r="Y209" s="5">
        <f t="shared" si="200"/>
        <v>0</v>
      </c>
      <c r="Z209" s="5">
        <f t="shared" si="192"/>
        <v>4.1135721512067951</v>
      </c>
      <c r="AA209" s="5">
        <f t="shared" si="196"/>
        <v>0</v>
      </c>
      <c r="AB209" s="5">
        <f t="shared" si="185"/>
        <v>3.8990140760146663</v>
      </c>
      <c r="AC209" s="32"/>
      <c r="AD209" s="5">
        <f t="shared" si="201"/>
        <v>10458.199767191245</v>
      </c>
      <c r="AE209" s="5">
        <f t="shared" si="186"/>
        <v>-104.58199767191245</v>
      </c>
      <c r="AF209" s="5">
        <f t="shared" si="186"/>
        <v>-1268.9035730557691</v>
      </c>
      <c r="AG209" s="5">
        <f t="shared" si="204"/>
        <v>-21237.856480496641</v>
      </c>
      <c r="AH209" s="5">
        <f t="shared" si="205"/>
        <v>-12153.142284033078</v>
      </c>
      <c r="AI209" s="42">
        <f t="shared" si="199"/>
        <v>0</v>
      </c>
      <c r="AJ209" s="42">
        <f t="shared" si="202"/>
        <v>1016.0934446178801</v>
      </c>
      <c r="AK209" s="42">
        <f t="shared" si="206"/>
        <v>-11137.048839415198</v>
      </c>
    </row>
    <row r="210" spans="1:39" ht="15" x14ac:dyDescent="0.2">
      <c r="I210" s="2">
        <f t="shared" si="189"/>
        <v>18</v>
      </c>
      <c r="J210" s="11">
        <f t="shared" si="181"/>
        <v>16153.394332019141</v>
      </c>
      <c r="K210" s="11">
        <f t="shared" si="190"/>
        <v>161.53394332019141</v>
      </c>
      <c r="L210" s="24">
        <f t="shared" si="193"/>
        <v>1959.9070816355995</v>
      </c>
      <c r="M210" s="11">
        <f t="shared" si="180"/>
        <v>602229</v>
      </c>
      <c r="N210" s="78">
        <f t="shared" si="182"/>
        <v>0</v>
      </c>
      <c r="O210" s="35">
        <f t="shared" si="183"/>
        <v>0</v>
      </c>
      <c r="P210" s="35">
        <f t="shared" si="198"/>
        <v>6.0222899999999999</v>
      </c>
      <c r="Q210">
        <f t="shared" si="184"/>
        <v>82</v>
      </c>
      <c r="R210" s="45">
        <f>1000*VLOOKUP(Q210, '[1]Mortality (Interventions) H'!$B$136:$AV$256, 22)</f>
        <v>58.077658623337129</v>
      </c>
      <c r="S210" s="46">
        <f>VLOOKUP(I210, '[1]Lapse Rates'!$A$4:$F$24, 4)</f>
        <v>4.565131E-4</v>
      </c>
      <c r="T210" s="33">
        <f t="shared" si="203"/>
        <v>0.64743047512070429</v>
      </c>
      <c r="U210" s="33">
        <f t="shared" si="194"/>
        <v>3.7601246116405231E-2</v>
      </c>
      <c r="V210" s="39">
        <f t="shared" si="191"/>
        <v>2.955604932318256E-4</v>
      </c>
      <c r="W210" s="32">
        <f t="shared" si="195"/>
        <v>0.60953366851106727</v>
      </c>
      <c r="X210" s="31"/>
      <c r="Y210" s="5">
        <f t="shared" si="200"/>
        <v>0</v>
      </c>
      <c r="Z210" s="5">
        <f t="shared" si="200"/>
        <v>3.8990140760146663</v>
      </c>
      <c r="AA210" s="5">
        <f t="shared" si="196"/>
        <v>0</v>
      </c>
      <c r="AB210" s="5">
        <f t="shared" si="185"/>
        <v>3.6707885165375154</v>
      </c>
      <c r="AC210" s="32"/>
      <c r="AD210" s="5">
        <f t="shared" si="201"/>
        <v>9846.0377061015079</v>
      </c>
      <c r="AE210" s="5">
        <f t="shared" si="186"/>
        <v>-98.46037706101508</v>
      </c>
      <c r="AF210" s="5">
        <f t="shared" si="186"/>
        <v>-1194.6293534101667</v>
      </c>
      <c r="AG210" s="5">
        <f t="shared" si="204"/>
        <v>-22644.560847436605</v>
      </c>
      <c r="AH210" s="5">
        <f t="shared" si="205"/>
        <v>-14091.612871806279</v>
      </c>
      <c r="AI210" s="42">
        <f t="shared" si="199"/>
        <v>0</v>
      </c>
      <c r="AJ210" s="42">
        <f t="shared" si="202"/>
        <v>956.61982925972939</v>
      </c>
      <c r="AK210" s="42">
        <f t="shared" si="206"/>
        <v>-13134.99304254655</v>
      </c>
    </row>
    <row r="211" spans="1:39" ht="15" x14ac:dyDescent="0.2">
      <c r="I211" s="2">
        <f t="shared" si="189"/>
        <v>19</v>
      </c>
      <c r="J211" s="11">
        <f t="shared" si="181"/>
        <v>16153.394332019141</v>
      </c>
      <c r="K211" s="11">
        <f t="shared" si="190"/>
        <v>161.53394332019141</v>
      </c>
      <c r="L211" s="24">
        <f t="shared" si="193"/>
        <v>1959.9070816355995</v>
      </c>
      <c r="M211" s="11">
        <f t="shared" si="180"/>
        <v>602229</v>
      </c>
      <c r="N211" s="78">
        <f t="shared" si="182"/>
        <v>0</v>
      </c>
      <c r="O211" s="35">
        <f t="shared" si="183"/>
        <v>0</v>
      </c>
      <c r="P211" s="35">
        <f t="shared" si="198"/>
        <v>6.0222899999999999</v>
      </c>
      <c r="Q211">
        <f t="shared" si="184"/>
        <v>83</v>
      </c>
      <c r="R211" s="45">
        <f>1000*VLOOKUP(Q211, '[1]Mortality (Interventions) H'!$B$136:$AV$256, 22)</f>
        <v>65.351589267382209</v>
      </c>
      <c r="S211" s="46">
        <f>VLOOKUP(I211, '[1]Lapse Rates'!$A$4:$F$24, 4)</f>
        <v>3.5534066900000001E-2</v>
      </c>
      <c r="T211" s="33">
        <f t="shared" si="203"/>
        <v>0.60953366851106727</v>
      </c>
      <c r="U211" s="33">
        <f t="shared" si="194"/>
        <v>3.9833993949175972E-2</v>
      </c>
      <c r="V211" s="39">
        <f t="shared" si="191"/>
        <v>2.1659210154674688E-2</v>
      </c>
      <c r="W211" s="32">
        <f t="shared" si="195"/>
        <v>0.54804046440721665</v>
      </c>
      <c r="X211" s="31"/>
      <c r="Y211" s="5">
        <f t="shared" si="200"/>
        <v>0</v>
      </c>
      <c r="Z211" s="5">
        <f t="shared" si="200"/>
        <v>3.6707885165375154</v>
      </c>
      <c r="AA211" s="5">
        <f t="shared" si="196"/>
        <v>0</v>
      </c>
      <c r="AB211" s="5">
        <f t="shared" si="185"/>
        <v>3.3004586083949365</v>
      </c>
      <c r="AC211" s="32"/>
      <c r="AD211" s="5">
        <f t="shared" si="201"/>
        <v>8852.7137314726715</v>
      </c>
      <c r="AE211" s="5">
        <f t="shared" si="186"/>
        <v>-88.527137314726716</v>
      </c>
      <c r="AF211" s="5">
        <f t="shared" si="186"/>
        <v>-1074.1083872145666</v>
      </c>
      <c r="AG211" s="5">
        <f t="shared" si="204"/>
        <v>-23989.186342018296</v>
      </c>
      <c r="AH211" s="5">
        <f t="shared" si="205"/>
        <v>-16299.108135074917</v>
      </c>
      <c r="AI211" s="42">
        <f t="shared" si="199"/>
        <v>0</v>
      </c>
      <c r="AJ211" s="42">
        <f t="shared" si="202"/>
        <v>860.12680924036681</v>
      </c>
      <c r="AK211" s="42">
        <f t="shared" si="206"/>
        <v>-15438.981325834551</v>
      </c>
    </row>
    <row r="212" spans="1:39" ht="15" x14ac:dyDescent="0.2">
      <c r="I212" s="2">
        <f t="shared" si="189"/>
        <v>20</v>
      </c>
      <c r="J212" s="11">
        <f t="shared" si="181"/>
        <v>16153.394332019141</v>
      </c>
      <c r="K212" s="11">
        <f t="shared" si="190"/>
        <v>161.53394332019141</v>
      </c>
      <c r="L212" s="24">
        <f t="shared" si="193"/>
        <v>1959.9070816355995</v>
      </c>
      <c r="M212" s="11">
        <f t="shared" si="180"/>
        <v>602229</v>
      </c>
      <c r="N212" s="78">
        <f t="shared" si="182"/>
        <v>0</v>
      </c>
      <c r="O212" s="35">
        <f t="shared" si="183"/>
        <v>0</v>
      </c>
      <c r="P212" s="35">
        <f t="shared" si="198"/>
        <v>6.0222899999999999</v>
      </c>
      <c r="Q212">
        <f t="shared" si="184"/>
        <v>84</v>
      </c>
      <c r="R212" s="45">
        <f>1000*VLOOKUP(Q212, '[1]Mortality (Interventions) H'!$B$136:$AV$256, 22)</f>
        <v>73.585275217414079</v>
      </c>
      <c r="S212" s="46">
        <f>VLOOKUP(I212, '[1]Lapse Rates'!$A$4:$F$24, 4)</f>
        <v>0</v>
      </c>
      <c r="T212" s="33">
        <f t="shared" si="203"/>
        <v>0.54804046440721665</v>
      </c>
      <c r="U212" s="33">
        <f t="shared" si="194"/>
        <v>4.0327708403684465E-2</v>
      </c>
      <c r="V212" s="39">
        <f t="shared" si="191"/>
        <v>0</v>
      </c>
      <c r="W212" s="32">
        <f t="shared" si="195"/>
        <v>0.50771275600353216</v>
      </c>
      <c r="X212" s="31"/>
      <c r="Y212" s="5">
        <f t="shared" si="200"/>
        <v>0</v>
      </c>
      <c r="Z212" s="5">
        <f t="shared" si="200"/>
        <v>3.3004586083949365</v>
      </c>
      <c r="AA212" s="5">
        <f t="shared" si="196"/>
        <v>0</v>
      </c>
      <c r="AB212" s="5">
        <f t="shared" si="185"/>
        <v>3.0575934533525118</v>
      </c>
      <c r="AC212" s="32"/>
      <c r="AD212" s="5">
        <f>$W212*J212</f>
        <v>8201.2843551212736</v>
      </c>
      <c r="AE212" s="5">
        <f t="shared" si="186"/>
        <v>-82.01284355121274</v>
      </c>
      <c r="AF212" s="5">
        <f t="shared" si="186"/>
        <v>-995.06982592804991</v>
      </c>
      <c r="AG212" s="5">
        <f t="shared" si="204"/>
        <v>-24286.515504242492</v>
      </c>
      <c r="AH212" s="5">
        <f t="shared" si="205"/>
        <v>-17162.31381860048</v>
      </c>
      <c r="AI212" s="42">
        <f t="shared" si="199"/>
        <v>0</v>
      </c>
      <c r="AJ212" s="42">
        <f t="shared" si="202"/>
        <v>796.82431027450662</v>
      </c>
      <c r="AK212" s="42">
        <f t="shared" si="206"/>
        <v>-16365.489508325973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276399.17802186712</v>
      </c>
      <c r="AE215" s="21">
        <f t="shared" ref="AE215:AK215" si="207">SUM(AE192:AE212)</f>
        <v>-8904.1373946799922</v>
      </c>
      <c r="AF215" s="21">
        <f t="shared" si="207"/>
        <v>-32082.992686421247</v>
      </c>
      <c r="AG215" s="21">
        <f t="shared" si="207"/>
        <v>-269077.58172823588</v>
      </c>
      <c r="AH215" s="21">
        <f t="shared" si="207"/>
        <v>-33665.533787469947</v>
      </c>
      <c r="AI215" s="21">
        <f t="shared" si="207"/>
        <v>0</v>
      </c>
      <c r="AJ215" s="21">
        <f t="shared" si="207"/>
        <v>25300.283638801178</v>
      </c>
      <c r="AK215" s="21">
        <f t="shared" si="207"/>
        <v>-8365.2501486687706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137828.74461335843</v>
      </c>
      <c r="AE217" s="21">
        <f t="shared" ref="AE217:AK217" si="208">AE192+NPV($D$6,AE193:AE212)</f>
        <v>-7532.69809016422</v>
      </c>
      <c r="AF217" s="21">
        <f t="shared" si="208"/>
        <v>-15443.185908313058</v>
      </c>
      <c r="AG217" s="21">
        <f t="shared" si="208"/>
        <v>-89799.342173478683</v>
      </c>
      <c r="AH217" s="21">
        <f t="shared" si="208"/>
        <v>25053.51844140247</v>
      </c>
      <c r="AI217" s="21">
        <f t="shared" si="208"/>
        <v>0</v>
      </c>
      <c r="AJ217" s="21">
        <f t="shared" si="208"/>
        <v>11835.801893287473</v>
      </c>
      <c r="AK217" s="21">
        <f t="shared" si="208"/>
        <v>36889.320334689932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205070.06024153825</v>
      </c>
      <c r="AE219" s="21">
        <f t="shared" ref="AE219:AK219" si="209">AE192+NPV($D$7,AE193:AE212)</f>
        <v>-8196.4581489886805</v>
      </c>
      <c r="AF219" s="21">
        <f t="shared" si="209"/>
        <v>-23496.651409481896</v>
      </c>
      <c r="AG219" s="21">
        <f t="shared" si="209"/>
        <v>-171239.55037163536</v>
      </c>
      <c r="AH219" s="21">
        <f t="shared" si="209"/>
        <v>2137.4003114323204</v>
      </c>
      <c r="AI219" s="21">
        <f t="shared" si="209"/>
        <v>0</v>
      </c>
      <c r="AJ219" s="21">
        <f t="shared" si="209"/>
        <v>18369.606618897738</v>
      </c>
      <c r="AK219" s="21">
        <f t="shared" si="209"/>
        <v>20507.006930330055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18347.347451428461</v>
      </c>
    </row>
    <row r="223" spans="1:39" ht="15" x14ac:dyDescent="0.2">
      <c r="G223" s="58" t="s">
        <v>116</v>
      </c>
      <c r="H223" s="57"/>
      <c r="I223" s="57"/>
      <c r="J223" s="11">
        <f>H$222</f>
        <v>18347.347451428461</v>
      </c>
      <c r="K223" s="11">
        <f>J223*$C$10</f>
        <v>7338.9389805713845</v>
      </c>
      <c r="L223" s="24">
        <f>$C$232</f>
        <v>2561.4547301565062</v>
      </c>
      <c r="M223" s="11">
        <f t="shared" ref="M223:M243" si="210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>O223*W223</f>
        <v>0</v>
      </c>
      <c r="AB223" s="5">
        <f>P223*W223</f>
        <v>6.0222899999999999</v>
      </c>
      <c r="AC223" s="32"/>
      <c r="AD223" s="5">
        <f>$W223*J223</f>
        <v>18347.347451428461</v>
      </c>
      <c r="AE223" s="5">
        <f>-$W223*K223</f>
        <v>-7338.9389805713845</v>
      </c>
      <c r="AF223" s="5">
        <f>-$W223*L223</f>
        <v>-2561.4547301565062</v>
      </c>
      <c r="AG223" s="5"/>
      <c r="AH223" s="5">
        <f>SUM(AD223:AG223)</f>
        <v>8446.9537407005701</v>
      </c>
      <c r="AI223" s="42">
        <f>Y223-AA223</f>
        <v>0</v>
      </c>
      <c r="AJ223" s="42"/>
      <c r="AK223" s="42">
        <f>SUM(AH223:AJ223)</f>
        <v>8446.9537407005701</v>
      </c>
      <c r="AL223" s="6" t="s">
        <v>39</v>
      </c>
      <c r="AM223" s="36">
        <f>AK250</f>
        <v>22723.326437422518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11">H$222</f>
        <v>18347.347451428461</v>
      </c>
      <c r="K224" s="11"/>
      <c r="L224" s="24"/>
      <c r="M224" s="11">
        <f t="shared" si="210"/>
        <v>602229</v>
      </c>
      <c r="N224" s="78">
        <f t="shared" ref="N224:N243" si="212">N192</f>
        <v>0</v>
      </c>
      <c r="O224" s="35">
        <f t="shared" ref="O224:O243" si="213">M224*N224/1000</f>
        <v>0</v>
      </c>
      <c r="P224" s="35">
        <f>$H$14*M224/1000</f>
        <v>6.0222899999999999</v>
      </c>
      <c r="Q224">
        <f t="shared" ref="Q224:Q243" si="214">Q5</f>
        <v>65</v>
      </c>
      <c r="R224" s="45">
        <f>1000*VLOOKUP(Q224, '[1]Mortality (Interventions) H'!$B$136:$AV$256, 25)</f>
        <v>10.659027926111733</v>
      </c>
      <c r="S224" s="46">
        <f>AVERAGE(VLOOKUP(I223,'[1]Lapse Rates'!$A$4:$F$24,4),VLOOKUP(I224,'[1]Lapse Rates'!$A$4:$F$24,4))</f>
        <v>2.6703721500000001E-3</v>
      </c>
      <c r="T224" s="33">
        <f>W223</f>
        <v>1</v>
      </c>
      <c r="U224" s="33">
        <f>T224*R224/1000</f>
        <v>1.0659027926111734E-2</v>
      </c>
      <c r="V224" s="39">
        <f>MIN(S224*T224,T224-U224)</f>
        <v>2.6703721500000001E-3</v>
      </c>
      <c r="W224" s="32">
        <f>T224-SUM(U224:V224)</f>
        <v>0.98667059992388828</v>
      </c>
      <c r="X224" s="32"/>
      <c r="Y224" s="5">
        <f>AA223</f>
        <v>0</v>
      </c>
      <c r="Z224" s="5">
        <f>AB223</f>
        <v>6.0222899999999999</v>
      </c>
      <c r="AA224" s="5">
        <f>O224*W224</f>
        <v>0</v>
      </c>
      <c r="AB224" s="5">
        <f t="shared" ref="AB224:AB243" si="215">P224*W224</f>
        <v>5.9420164872156329</v>
      </c>
      <c r="AC224" s="32"/>
      <c r="AD224" s="5">
        <f>$W224*J224</f>
        <v>18102.788316912942</v>
      </c>
      <c r="AE224" s="5">
        <f t="shared" ref="AE224:AF243" si="216">-$W224*K224</f>
        <v>0</v>
      </c>
      <c r="AF224" s="5">
        <f t="shared" si="216"/>
        <v>0</v>
      </c>
      <c r="AG224" s="5">
        <f t="shared" ref="AG224:AG229" si="217">-U224*M224</f>
        <v>-6419.1757289143434</v>
      </c>
      <c r="AH224" s="5">
        <f t="shared" ref="AH224:AH232" si="218">SUM(AD224:AG224)</f>
        <v>11683.612587998599</v>
      </c>
      <c r="AI224" s="42">
        <f>-M224*$W223*(N224-N223)/1000</f>
        <v>0</v>
      </c>
      <c r="AJ224" s="42">
        <f>$D$6*SUM(Y224:Z224,AD224:AE224)</f>
        <v>1776.4743205381599</v>
      </c>
      <c r="AK224" s="42">
        <f>SUM(AH224:AJ224)</f>
        <v>13460.086908536759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19">I224+1</f>
        <v>2</v>
      </c>
      <c r="J225" s="11">
        <f t="shared" si="211"/>
        <v>18347.347451428461</v>
      </c>
      <c r="K225" s="11">
        <f t="shared" ref="K225:K243" si="220">J225*$C$11</f>
        <v>183.47347451428462</v>
      </c>
      <c r="L225" s="24">
        <f>$C$233</f>
        <v>2011.0343066136525</v>
      </c>
      <c r="M225" s="11">
        <f t="shared" si="210"/>
        <v>602229</v>
      </c>
      <c r="N225" s="78">
        <f t="shared" si="212"/>
        <v>0</v>
      </c>
      <c r="O225" s="35">
        <f t="shared" si="213"/>
        <v>0</v>
      </c>
      <c r="P225" s="35">
        <f>$H$14*M225/1000</f>
        <v>6.0222899999999999</v>
      </c>
      <c r="Q225">
        <f t="shared" si="214"/>
        <v>66</v>
      </c>
      <c r="R225" s="45">
        <f>1000*VLOOKUP(Q225, '[1]Mortality (Interventions) H'!$B$136:$AV$256, 25)</f>
        <v>11.706004314983076</v>
      </c>
      <c r="S225" s="46">
        <f>VLOOKUP(I225, '[1]Lapse Rates'!$A$4:$F$24, 4)</f>
        <v>2.4152155999999998E-3</v>
      </c>
      <c r="T225" s="33">
        <f>W224</f>
        <v>0.98667059992388828</v>
      </c>
      <c r="U225" s="33">
        <f>T225*R225/1000</f>
        <v>1.1549970300175976E-2</v>
      </c>
      <c r="V225" s="39">
        <f t="shared" ref="V225:V243" si="221">MIN(S225*T225,T225-U225)</f>
        <v>2.3830222249975335E-3</v>
      </c>
      <c r="W225" s="32">
        <f>T225-SUM(U225:V225)</f>
        <v>0.97273760739871473</v>
      </c>
      <c r="X225" s="32"/>
      <c r="Y225" s="5">
        <f t="shared" ref="Y225:Z240" si="222">AA224</f>
        <v>0</v>
      </c>
      <c r="Z225" s="5">
        <f t="shared" si="222"/>
        <v>5.9420164872156329</v>
      </c>
      <c r="AA225" s="5">
        <f>O225*W225</f>
        <v>0</v>
      </c>
      <c r="AB225" s="5">
        <f t="shared" si="215"/>
        <v>5.8581079656612056</v>
      </c>
      <c r="AC225" s="32"/>
      <c r="AD225" s="5">
        <f>$W225*J225</f>
        <v>17847.154862015428</v>
      </c>
      <c r="AE225" s="5">
        <f t="shared" si="216"/>
        <v>-178.47154862015429</v>
      </c>
      <c r="AF225" s="5">
        <f t="shared" si="216"/>
        <v>-1956.2086998120976</v>
      </c>
      <c r="AG225" s="5">
        <f t="shared" si="217"/>
        <v>-6955.7270639046774</v>
      </c>
      <c r="AH225" s="5">
        <f t="shared" si="218"/>
        <v>8756.7475496785009</v>
      </c>
      <c r="AI225" s="42">
        <f>-M225*($W224*N225-$W223*N224)/1000</f>
        <v>0</v>
      </c>
      <c r="AJ225" s="42">
        <f>$D$6*SUM(Y225:Z225,AD225:AE225)</f>
        <v>1733.8807448614725</v>
      </c>
      <c r="AK225" s="42">
        <f>SUM(AH225:AJ225)</f>
        <v>10490.628294539973</v>
      </c>
      <c r="AL225" s="48" t="s">
        <v>59</v>
      </c>
      <c r="AM225" s="54">
        <f>AK250/AD250</f>
        <v>0.10000000222877813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19"/>
        <v>3</v>
      </c>
      <c r="J226" s="11">
        <f t="shared" si="211"/>
        <v>18347.347451428461</v>
      </c>
      <c r="K226" s="11">
        <f t="shared" si="220"/>
        <v>183.47347451428462</v>
      </c>
      <c r="L226" s="24">
        <f t="shared" ref="L226:L243" si="223">$C$233</f>
        <v>2011.0343066136525</v>
      </c>
      <c r="M226" s="11">
        <f t="shared" si="210"/>
        <v>602229</v>
      </c>
      <c r="N226" s="78">
        <f t="shared" si="212"/>
        <v>0</v>
      </c>
      <c r="O226" s="35">
        <f t="shared" si="213"/>
        <v>0</v>
      </c>
      <c r="P226" s="35">
        <f>$H$14*M226/1000</f>
        <v>6.0222899999999999</v>
      </c>
      <c r="Q226">
        <f t="shared" si="214"/>
        <v>67</v>
      </c>
      <c r="R226" s="45">
        <f>1000*VLOOKUP(Q226, '[1]Mortality (Interventions) H'!$B$136:$AV$256, 25)</f>
        <v>12.824081723052148</v>
      </c>
      <c r="S226" s="46">
        <f>VLOOKUP(I226, '[1]Lapse Rates'!$A$4:$F$24, 4)</f>
        <v>2.3963082999999999E-3</v>
      </c>
      <c r="T226" s="33">
        <f>W225</f>
        <v>0.97273760739871473</v>
      </c>
      <c r="U226" s="33">
        <f t="shared" ref="U226:U243" si="224">T226*R226/1000</f>
        <v>1.2474466572367334E-2</v>
      </c>
      <c r="V226" s="39">
        <f t="shared" si="221"/>
        <v>2.3309792023316813E-3</v>
      </c>
      <c r="W226" s="32">
        <f t="shared" ref="W226:W243" si="225">T226-SUM(U226:V226)</f>
        <v>0.95793216162401573</v>
      </c>
      <c r="X226" s="32"/>
      <c r="Y226" s="5">
        <f t="shared" si="222"/>
        <v>0</v>
      </c>
      <c r="Z226" s="5">
        <f t="shared" si="222"/>
        <v>5.8581079656612056</v>
      </c>
      <c r="AA226" s="5">
        <f t="shared" ref="AA226:AA243" si="226">O226*W226</f>
        <v>0</v>
      </c>
      <c r="AB226" s="5">
        <f t="shared" si="215"/>
        <v>5.7689452776266936</v>
      </c>
      <c r="AC226" s="32"/>
      <c r="AD226" s="5">
        <f>$W226*J226</f>
        <v>17575.514204213741</v>
      </c>
      <c r="AE226" s="5">
        <f t="shared" si="216"/>
        <v>-175.75514204213744</v>
      </c>
      <c r="AF226" s="5">
        <f>-$W226*L226</f>
        <v>-1926.4344404344697</v>
      </c>
      <c r="AG226" s="5">
        <f t="shared" si="217"/>
        <v>-7512.4855294102072</v>
      </c>
      <c r="AH226" s="5">
        <f t="shared" si="218"/>
        <v>7960.8390923269271</v>
      </c>
      <c r="AI226" s="42">
        <f>-M226*($W225*N226-$W224*N225)/1000</f>
        <v>0</v>
      </c>
      <c r="AJ226" s="42">
        <f>$D$6*SUM(Y226:Z226,AD226:AE226)</f>
        <v>1707.491044390466</v>
      </c>
      <c r="AK226" s="42">
        <f t="shared" ref="AK226:AK233" si="227">SUM(AH226:AJ226)</f>
        <v>9668.3301367173935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19"/>
        <v>4</v>
      </c>
      <c r="J227" s="11">
        <f t="shared" si="211"/>
        <v>18347.347451428461</v>
      </c>
      <c r="K227" s="11">
        <f t="shared" si="220"/>
        <v>183.47347451428462</v>
      </c>
      <c r="L227" s="24">
        <f t="shared" si="223"/>
        <v>2011.0343066136525</v>
      </c>
      <c r="M227" s="11">
        <f t="shared" si="210"/>
        <v>602229</v>
      </c>
      <c r="N227" s="78">
        <f t="shared" si="212"/>
        <v>0</v>
      </c>
      <c r="O227" s="35">
        <f t="shared" si="213"/>
        <v>0</v>
      </c>
      <c r="P227" s="35">
        <f t="shared" ref="P227:P243" si="228">$H$14*M227/1000</f>
        <v>6.0222899999999999</v>
      </c>
      <c r="Q227">
        <f t="shared" si="214"/>
        <v>68</v>
      </c>
      <c r="R227" s="45">
        <f>1000*VLOOKUP(Q227, '[1]Mortality (Interventions) H'!$B$136:$AV$256, 25)</f>
        <v>14.013459199949271</v>
      </c>
      <c r="S227" s="46">
        <f>VLOOKUP(I227, '[1]Lapse Rates'!$A$4:$F$24, 4)</f>
        <v>2.1941491999999999E-3</v>
      </c>
      <c r="T227" s="33">
        <f>W226</f>
        <v>0.95793216162401573</v>
      </c>
      <c r="U227" s="33">
        <f t="shared" si="224"/>
        <v>1.3423943263237354E-2</v>
      </c>
      <c r="V227" s="39">
        <f t="shared" si="221"/>
        <v>2.1018460860816046E-3</v>
      </c>
      <c r="W227" s="32">
        <f t="shared" si="225"/>
        <v>0.94240637227469681</v>
      </c>
      <c r="X227" s="32"/>
      <c r="Y227" s="5">
        <f>AA226</f>
        <v>0</v>
      </c>
      <c r="Z227" s="5">
        <f t="shared" si="222"/>
        <v>5.7689452776266936</v>
      </c>
      <c r="AA227" s="5">
        <f t="shared" si="226"/>
        <v>0</v>
      </c>
      <c r="AB227" s="5">
        <f t="shared" si="215"/>
        <v>5.675444471686184</v>
      </c>
      <c r="AC227" s="32"/>
      <c r="AD227" s="5">
        <f>$W227*J227</f>
        <v>17290.657152564101</v>
      </c>
      <c r="AE227" s="5">
        <f t="shared" si="216"/>
        <v>-172.906571525641</v>
      </c>
      <c r="AF227" s="5">
        <f t="shared" si="216"/>
        <v>-1895.2115454157326</v>
      </c>
      <c r="AG227" s="5">
        <f t="shared" si="217"/>
        <v>-8084.287927476169</v>
      </c>
      <c r="AH227" s="5">
        <f t="shared" si="218"/>
        <v>7138.25110814656</v>
      </c>
      <c r="AI227" s="42">
        <f t="shared" ref="AI227:AI243" si="229">-M227*($W226*N227-$W225*N226)/1000</f>
        <v>0</v>
      </c>
      <c r="AJ227" s="42">
        <f>$D$6*SUM(Y227:Z227,AD227:AE227)</f>
        <v>1679.8172655316082</v>
      </c>
      <c r="AK227" s="42">
        <f t="shared" si="227"/>
        <v>8818.0683736781684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19"/>
        <v>5</v>
      </c>
      <c r="J228" s="11">
        <f t="shared" si="211"/>
        <v>18347.347451428461</v>
      </c>
      <c r="K228" s="11">
        <f t="shared" si="220"/>
        <v>183.47347451428462</v>
      </c>
      <c r="L228" s="24">
        <f t="shared" si="223"/>
        <v>2011.0343066136525</v>
      </c>
      <c r="M228" s="11">
        <f t="shared" si="210"/>
        <v>602229</v>
      </c>
      <c r="N228" s="78">
        <f t="shared" si="212"/>
        <v>0</v>
      </c>
      <c r="O228" s="35">
        <f t="shared" si="213"/>
        <v>0</v>
      </c>
      <c r="P228" s="35">
        <f t="shared" si="228"/>
        <v>6.0222899999999999</v>
      </c>
      <c r="Q228">
        <f t="shared" si="214"/>
        <v>69</v>
      </c>
      <c r="R228" s="45">
        <f>1000*VLOOKUP(Q228, '[1]Mortality (Interventions) H'!$B$136:$AV$256, 25)</f>
        <v>15.352197747170498</v>
      </c>
      <c r="S228" s="46">
        <f>VLOOKUP(I228, '[1]Lapse Rates'!$A$4:$F$24, 4)</f>
        <v>1.9313649E-3</v>
      </c>
      <c r="T228" s="33">
        <f>W227</f>
        <v>0.94240637227469681</v>
      </c>
      <c r="U228" s="33">
        <f t="shared" si="224"/>
        <v>1.4468008985354722E-2</v>
      </c>
      <c r="V228" s="39">
        <f t="shared" si="221"/>
        <v>1.8201305889476826E-3</v>
      </c>
      <c r="W228" s="32">
        <f t="shared" si="225"/>
        <v>0.92611823270039439</v>
      </c>
      <c r="X228" s="32"/>
      <c r="Y228" s="5">
        <f t="shared" ref="Y228:Z243" si="230">AA227</f>
        <v>0</v>
      </c>
      <c r="Z228" s="5">
        <f t="shared" si="222"/>
        <v>5.675444471686184</v>
      </c>
      <c r="AA228" s="5">
        <f t="shared" si="226"/>
        <v>0</v>
      </c>
      <c r="AB228" s="5">
        <f t="shared" si="215"/>
        <v>5.577352571609258</v>
      </c>
      <c r="AC228" s="32"/>
      <c r="AD228" s="5">
        <f t="shared" ref="AD228:AD242" si="231">$W228*J228</f>
        <v>16991.812996457011</v>
      </c>
      <c r="AE228" s="5">
        <f t="shared" si="216"/>
        <v>-169.91812996457011</v>
      </c>
      <c r="AF228" s="5">
        <f t="shared" si="216"/>
        <v>-1862.4555379408989</v>
      </c>
      <c r="AG228" s="5">
        <f t="shared" si="217"/>
        <v>-8713.0545832411899</v>
      </c>
      <c r="AH228" s="5">
        <f t="shared" si="218"/>
        <v>6246.3847453103499</v>
      </c>
      <c r="AI228" s="42">
        <f t="shared" si="229"/>
        <v>0</v>
      </c>
      <c r="AJ228" s="42">
        <f t="shared" ref="AJ228:AJ243" si="232">$D$6*SUM(Y228:Z228,AD228:AE228)</f>
        <v>1650.7846475055808</v>
      </c>
      <c r="AK228" s="42">
        <f t="shared" si="227"/>
        <v>7897.1693928159311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19"/>
        <v>6</v>
      </c>
      <c r="J229" s="11">
        <f t="shared" si="211"/>
        <v>18347.347451428461</v>
      </c>
      <c r="K229" s="11">
        <f t="shared" si="220"/>
        <v>183.47347451428462</v>
      </c>
      <c r="L229" s="24">
        <f t="shared" si="223"/>
        <v>2011.0343066136525</v>
      </c>
      <c r="M229" s="11">
        <f t="shared" si="210"/>
        <v>602229</v>
      </c>
      <c r="N229" s="78">
        <f t="shared" si="212"/>
        <v>0</v>
      </c>
      <c r="O229" s="35">
        <f t="shared" si="213"/>
        <v>0</v>
      </c>
      <c r="P229" s="35">
        <f t="shared" si="228"/>
        <v>6.0222899999999999</v>
      </c>
      <c r="Q229">
        <f t="shared" si="214"/>
        <v>70</v>
      </c>
      <c r="R229" s="45">
        <f>1000*VLOOKUP(Q229, '[1]Mortality (Interventions) H'!$B$136:$AV$256, 25)</f>
        <v>17.040828642538251</v>
      </c>
      <c r="S229" s="46">
        <f>VLOOKUP(I229, '[1]Lapse Rates'!$A$4:$F$24, 4)</f>
        <v>1.9726812000000001E-3</v>
      </c>
      <c r="T229" s="33">
        <f t="shared" ref="T229:T243" si="233">W228</f>
        <v>0.92611823270039439</v>
      </c>
      <c r="U229" s="33">
        <f t="shared" si="224"/>
        <v>1.5781822106177786E-2</v>
      </c>
      <c r="V229" s="39">
        <f t="shared" si="221"/>
        <v>1.8269360266252933E-3</v>
      </c>
      <c r="W229" s="32">
        <f t="shared" si="225"/>
        <v>0.90850947456759135</v>
      </c>
      <c r="X229" s="32"/>
      <c r="Y229" s="5">
        <f t="shared" si="230"/>
        <v>0</v>
      </c>
      <c r="Z229" s="5">
        <f t="shared" si="222"/>
        <v>5.577352571609258</v>
      </c>
      <c r="AA229" s="5">
        <f t="shared" si="226"/>
        <v>0</v>
      </c>
      <c r="AB229" s="5">
        <f t="shared" si="215"/>
        <v>5.4713075235936595</v>
      </c>
      <c r="AC229" s="32"/>
      <c r="AD229" s="5">
        <f t="shared" si="231"/>
        <v>16668.738992806306</v>
      </c>
      <c r="AE229" s="5">
        <f t="shared" si="216"/>
        <v>-166.68738992806308</v>
      </c>
      <c r="AF229" s="5">
        <f t="shared" si="216"/>
        <v>-1827.0437212389697</v>
      </c>
      <c r="AG229" s="5">
        <f t="shared" si="217"/>
        <v>-9504.2709451813425</v>
      </c>
      <c r="AH229" s="5">
        <f t="shared" si="218"/>
        <v>5170.7369364579317</v>
      </c>
      <c r="AI229" s="42">
        <f t="shared" si="229"/>
        <v>0</v>
      </c>
      <c r="AJ229" s="42">
        <f t="shared" si="232"/>
        <v>1619.3984005296309</v>
      </c>
      <c r="AK229" s="42">
        <f t="shared" si="227"/>
        <v>6790.1353369875624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19"/>
        <v>7</v>
      </c>
      <c r="J230" s="11">
        <f t="shared" si="211"/>
        <v>18347.347451428461</v>
      </c>
      <c r="K230" s="11">
        <f t="shared" si="220"/>
        <v>183.47347451428462</v>
      </c>
      <c r="L230" s="24">
        <f t="shared" si="223"/>
        <v>2011.0343066136525</v>
      </c>
      <c r="M230" s="11">
        <f t="shared" si="210"/>
        <v>602229</v>
      </c>
      <c r="N230" s="78">
        <f t="shared" si="212"/>
        <v>0</v>
      </c>
      <c r="O230" s="35">
        <f t="shared" si="213"/>
        <v>0</v>
      </c>
      <c r="P230" s="35">
        <f t="shared" si="228"/>
        <v>6.0222899999999999</v>
      </c>
      <c r="Q230">
        <f t="shared" si="214"/>
        <v>71</v>
      </c>
      <c r="R230" s="45">
        <f>1000*VLOOKUP(Q230, '[1]Mortality (Interventions) H'!$B$136:$AV$256, 25)</f>
        <v>18.787805948784158</v>
      </c>
      <c r="S230" s="46">
        <f>VLOOKUP(I230, '[1]Lapse Rates'!$A$4:$F$24, 4)</f>
        <v>1.7228968999999999E-3</v>
      </c>
      <c r="T230" s="33">
        <f t="shared" si="233"/>
        <v>0.90850947456759135</v>
      </c>
      <c r="U230" s="33">
        <f t="shared" si="224"/>
        <v>1.7068899710807762E-2</v>
      </c>
      <c r="V230" s="39">
        <f t="shared" si="221"/>
        <v>1.5652681573531319E-3</v>
      </c>
      <c r="W230" s="32">
        <f t="shared" si="225"/>
        <v>0.88987530669943049</v>
      </c>
      <c r="X230" s="32"/>
      <c r="Y230" s="5">
        <f t="shared" si="230"/>
        <v>0</v>
      </c>
      <c r="Z230" s="5">
        <f t="shared" si="222"/>
        <v>5.4713075235936595</v>
      </c>
      <c r="AA230" s="5">
        <f t="shared" si="226"/>
        <v>0</v>
      </c>
      <c r="AB230" s="5">
        <f t="shared" si="215"/>
        <v>5.3590871607829129</v>
      </c>
      <c r="AC230" s="32"/>
      <c r="AD230" s="5">
        <f t="shared" si="231"/>
        <v>16326.851440460916</v>
      </c>
      <c r="AE230" s="5">
        <f t="shared" si="216"/>
        <v>-163.26851440460916</v>
      </c>
      <c r="AF230" s="5">
        <f t="shared" si="216"/>
        <v>-1789.5697703809005</v>
      </c>
      <c r="AG230" s="5">
        <f t="shared" ref="AG230:AG243" si="234">-U230*M230</f>
        <v>-10279.386403940047</v>
      </c>
      <c r="AH230" s="5">
        <f t="shared" si="218"/>
        <v>4094.626751735359</v>
      </c>
      <c r="AI230" s="42">
        <f t="shared" si="229"/>
        <v>0</v>
      </c>
      <c r="AJ230" s="42">
        <f t="shared" si="232"/>
        <v>1586.1842203141882</v>
      </c>
      <c r="AK230" s="42">
        <f t="shared" si="227"/>
        <v>5680.8109720495468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19"/>
        <v>8</v>
      </c>
      <c r="J231" s="11">
        <f t="shared" si="211"/>
        <v>18347.347451428461</v>
      </c>
      <c r="K231" s="11">
        <f t="shared" si="220"/>
        <v>183.47347451428462</v>
      </c>
      <c r="L231" s="24">
        <f t="shared" si="223"/>
        <v>2011.0343066136525</v>
      </c>
      <c r="M231" s="11">
        <f t="shared" si="210"/>
        <v>602229</v>
      </c>
      <c r="N231" s="78">
        <f t="shared" si="212"/>
        <v>0</v>
      </c>
      <c r="O231" s="35">
        <f t="shared" si="213"/>
        <v>0</v>
      </c>
      <c r="P231" s="35">
        <f t="shared" si="228"/>
        <v>6.0222899999999999</v>
      </c>
      <c r="Q231">
        <f t="shared" si="214"/>
        <v>72</v>
      </c>
      <c r="R231" s="45">
        <f>1000*VLOOKUP(Q231, '[1]Mortality (Interventions) H'!$B$136:$AV$256, 25)</f>
        <v>20.80234075752762</v>
      </c>
      <c r="S231" s="46">
        <f>VLOOKUP(I231, '[1]Lapse Rates'!$A$4:$F$24, 4)</f>
        <v>1.5750323E-3</v>
      </c>
      <c r="T231" s="33">
        <f t="shared" si="233"/>
        <v>0.88987530669943049</v>
      </c>
      <c r="U231" s="33">
        <f t="shared" si="224"/>
        <v>1.8511489361670953E-2</v>
      </c>
      <c r="V231" s="39">
        <f t="shared" si="221"/>
        <v>1.4015823510240093E-3</v>
      </c>
      <c r="W231" s="32">
        <f t="shared" si="225"/>
        <v>0.86996223498673553</v>
      </c>
      <c r="X231" s="32"/>
      <c r="Y231" s="5">
        <f t="shared" si="230"/>
        <v>0</v>
      </c>
      <c r="Z231" s="5">
        <f t="shared" si="222"/>
        <v>5.3590871607829129</v>
      </c>
      <c r="AA231" s="5">
        <f t="shared" si="226"/>
        <v>0</v>
      </c>
      <c r="AB231" s="5">
        <f t="shared" si="215"/>
        <v>5.2391648681382677</v>
      </c>
      <c r="AC231" s="32"/>
      <c r="AD231" s="5">
        <f t="shared" si="231"/>
        <v>15961.49939492289</v>
      </c>
      <c r="AE231" s="5">
        <f t="shared" si="216"/>
        <v>-159.6149939492289</v>
      </c>
      <c r="AF231" s="5">
        <f t="shared" si="216"/>
        <v>-1749.523900016613</v>
      </c>
      <c r="AG231" s="5">
        <f t="shared" si="234"/>
        <v>-11148.155726789737</v>
      </c>
      <c r="AH231" s="5">
        <f t="shared" si="218"/>
        <v>2904.2047741673105</v>
      </c>
      <c r="AI231" s="42">
        <f t="shared" si="229"/>
        <v>0</v>
      </c>
      <c r="AJ231" s="42">
        <f t="shared" si="232"/>
        <v>1550.6905861859891</v>
      </c>
      <c r="AK231" s="42">
        <f t="shared" si="227"/>
        <v>4454.8953603532991</v>
      </c>
    </row>
    <row r="232" spans="1:39" ht="15" x14ac:dyDescent="0.2">
      <c r="A232" s="12"/>
      <c r="B232" s="13">
        <v>1</v>
      </c>
      <c r="C232" s="10">
        <f>$H$222*0.14+$B$235</f>
        <v>2561.4547301565062</v>
      </c>
      <c r="D232" s="1"/>
      <c r="E232" s="81" t="s">
        <v>51</v>
      </c>
      <c r="F232" s="13"/>
      <c r="G232" s="8"/>
      <c r="I232" s="2">
        <f t="shared" si="219"/>
        <v>9</v>
      </c>
      <c r="J232" s="11">
        <f t="shared" si="211"/>
        <v>18347.347451428461</v>
      </c>
      <c r="K232" s="11">
        <f t="shared" si="220"/>
        <v>183.47347451428462</v>
      </c>
      <c r="L232" s="24">
        <f t="shared" si="223"/>
        <v>2011.0343066136525</v>
      </c>
      <c r="M232" s="11">
        <f t="shared" si="210"/>
        <v>602229</v>
      </c>
      <c r="N232" s="78">
        <f t="shared" si="212"/>
        <v>0</v>
      </c>
      <c r="O232" s="35">
        <f t="shared" si="213"/>
        <v>0</v>
      </c>
      <c r="P232" s="35">
        <f t="shared" si="228"/>
        <v>6.0222899999999999</v>
      </c>
      <c r="Q232">
        <f t="shared" si="214"/>
        <v>73</v>
      </c>
      <c r="R232" s="45">
        <f>1000*VLOOKUP(Q232, '[1]Mortality (Interventions) H'!$B$136:$AV$256, 25)</f>
        <v>23.126303833019964</v>
      </c>
      <c r="S232" s="46">
        <f>VLOOKUP(I232, '[1]Lapse Rates'!$A$4:$F$24, 4)</f>
        <v>1.4424080000000001E-3</v>
      </c>
      <c r="T232" s="33">
        <f t="shared" si="233"/>
        <v>0.86996223498673553</v>
      </c>
      <c r="U232" s="33">
        <f t="shared" si="224"/>
        <v>2.0119010969556355E-2</v>
      </c>
      <c r="V232" s="39">
        <f t="shared" si="221"/>
        <v>1.2548404874427473E-3</v>
      </c>
      <c r="W232" s="32">
        <f t="shared" si="225"/>
        <v>0.84858838352973642</v>
      </c>
      <c r="X232" s="32"/>
      <c r="Y232" s="5">
        <f t="shared" si="230"/>
        <v>0</v>
      </c>
      <c r="Z232" s="5">
        <f t="shared" si="222"/>
        <v>5.2391648681382677</v>
      </c>
      <c r="AA232" s="5">
        <f t="shared" si="226"/>
        <v>0</v>
      </c>
      <c r="AB232" s="5">
        <f t="shared" si="215"/>
        <v>5.1104453362472961</v>
      </c>
      <c r="AC232" s="32"/>
      <c r="AD232" s="5">
        <f t="shared" si="231"/>
        <v>15569.345915866106</v>
      </c>
      <c r="AE232" s="5">
        <f t="shared" si="216"/>
        <v>-155.69345915866108</v>
      </c>
      <c r="AF232" s="5">
        <f t="shared" si="216"/>
        <v>-1706.5403514721236</v>
      </c>
      <c r="AG232" s="5">
        <f t="shared" si="234"/>
        <v>-12116.251857184954</v>
      </c>
      <c r="AH232" s="5">
        <f t="shared" si="218"/>
        <v>1590.8602480503669</v>
      </c>
      <c r="AI232" s="42">
        <f t="shared" si="229"/>
        <v>0</v>
      </c>
      <c r="AJ232" s="42">
        <f t="shared" si="232"/>
        <v>1512.5932680765648</v>
      </c>
      <c r="AK232" s="42">
        <f t="shared" si="227"/>
        <v>3103.4535161269314</v>
      </c>
    </row>
    <row r="233" spans="1:39" ht="15" x14ac:dyDescent="0.2">
      <c r="A233" s="12"/>
      <c r="B233" s="70" t="s">
        <v>49</v>
      </c>
      <c r="C233" s="10">
        <f>$H$222*0.11+$B$235</f>
        <v>2011.0343066136525</v>
      </c>
      <c r="D233" s="1"/>
      <c r="E233" s="1"/>
      <c r="F233" s="1"/>
      <c r="I233" s="2">
        <f t="shared" si="219"/>
        <v>10</v>
      </c>
      <c r="J233" s="11">
        <f t="shared" si="211"/>
        <v>18347.347451428461</v>
      </c>
      <c r="K233" s="11">
        <f t="shared" si="220"/>
        <v>183.47347451428462</v>
      </c>
      <c r="L233" s="24">
        <f t="shared" si="223"/>
        <v>2011.0343066136525</v>
      </c>
      <c r="M233" s="11">
        <f t="shared" si="210"/>
        <v>602229</v>
      </c>
      <c r="N233" s="78">
        <f t="shared" si="212"/>
        <v>0</v>
      </c>
      <c r="O233" s="35">
        <f t="shared" si="213"/>
        <v>0</v>
      </c>
      <c r="P233" s="35">
        <f t="shared" si="228"/>
        <v>6.0222899999999999</v>
      </c>
      <c r="Q233">
        <f t="shared" si="214"/>
        <v>74</v>
      </c>
      <c r="R233" s="45">
        <f>1000*VLOOKUP(Q233, '[1]Mortality (Interventions) H'!$B$136:$AV$256, 25)</f>
        <v>25.894103763885429</v>
      </c>
      <c r="S233" s="46">
        <f>VLOOKUP(I233, '[1]Lapse Rates'!$A$4:$F$24, 4)</f>
        <v>1.4007732E-3</v>
      </c>
      <c r="T233" s="33">
        <f t="shared" si="233"/>
        <v>0.84858838352973642</v>
      </c>
      <c r="U233" s="33">
        <f t="shared" si="224"/>
        <v>2.19734356559468E-2</v>
      </c>
      <c r="V233" s="39">
        <f t="shared" si="221"/>
        <v>1.1886798654797762E-3</v>
      </c>
      <c r="W233" s="32">
        <f t="shared" si="225"/>
        <v>0.82542626800830987</v>
      </c>
      <c r="X233" s="32"/>
      <c r="Y233" s="5">
        <f t="shared" si="230"/>
        <v>0</v>
      </c>
      <c r="Z233" s="5">
        <f t="shared" si="222"/>
        <v>5.1104453362472961</v>
      </c>
      <c r="AA233" s="5">
        <f t="shared" si="226"/>
        <v>0</v>
      </c>
      <c r="AB233" s="5">
        <f t="shared" si="215"/>
        <v>4.9709563595637647</v>
      </c>
      <c r="AC233" s="32"/>
      <c r="AD233" s="5">
        <f t="shared" si="231"/>
        <v>15144.38253468437</v>
      </c>
      <c r="AE233" s="5">
        <f t="shared" si="216"/>
        <v>-151.44382534684371</v>
      </c>
      <c r="AF233" s="5">
        <f t="shared" si="216"/>
        <v>-1659.9605425447862</v>
      </c>
      <c r="AG233" s="5">
        <f t="shared" si="234"/>
        <v>-13233.040181645185</v>
      </c>
      <c r="AH233" s="5">
        <f>SUM(AD233:AG233)</f>
        <v>99.937985147555082</v>
      </c>
      <c r="AI233" s="42">
        <f t="shared" si="229"/>
        <v>0</v>
      </c>
      <c r="AJ233" s="42">
        <f t="shared" si="232"/>
        <v>1471.3086220734974</v>
      </c>
      <c r="AK233" s="42">
        <f t="shared" si="227"/>
        <v>1571.2466072210525</v>
      </c>
    </row>
    <row r="234" spans="1:39" ht="15" x14ac:dyDescent="0.2">
      <c r="D234" s="1"/>
      <c r="E234" s="1"/>
      <c r="F234" s="1"/>
      <c r="I234" s="2">
        <f t="shared" si="219"/>
        <v>11</v>
      </c>
      <c r="J234" s="11">
        <f t="shared" si="211"/>
        <v>18347.347451428461</v>
      </c>
      <c r="K234" s="11">
        <f t="shared" si="220"/>
        <v>183.47347451428462</v>
      </c>
      <c r="L234" s="24">
        <f t="shared" si="223"/>
        <v>2011.0343066136525</v>
      </c>
      <c r="M234" s="11">
        <f t="shared" si="210"/>
        <v>602229</v>
      </c>
      <c r="N234" s="78">
        <f t="shared" si="212"/>
        <v>0</v>
      </c>
      <c r="O234" s="35">
        <f t="shared" si="213"/>
        <v>0</v>
      </c>
      <c r="P234" s="35">
        <f t="shared" si="228"/>
        <v>6.0222899999999999</v>
      </c>
      <c r="Q234">
        <f t="shared" si="214"/>
        <v>75</v>
      </c>
      <c r="R234" s="45">
        <f>1000*VLOOKUP(Q234, '[1]Mortality (Interventions) H'!$B$136:$AV$256, 25)</f>
        <v>29.086080011986301</v>
      </c>
      <c r="S234" s="46">
        <f>VLOOKUP(I234, '[1]Lapse Rates'!$A$4:$F$24, 4)</f>
        <v>1.2298243999999999E-3</v>
      </c>
      <c r="T234" s="33">
        <f t="shared" si="233"/>
        <v>0.82542626800830987</v>
      </c>
      <c r="U234" s="33">
        <f t="shared" si="224"/>
        <v>2.4008414475284949E-2</v>
      </c>
      <c r="V234" s="39">
        <f t="shared" si="221"/>
        <v>1.0151293647975587E-3</v>
      </c>
      <c r="W234" s="32">
        <f t="shared" si="225"/>
        <v>0.80040272416822733</v>
      </c>
      <c r="X234" s="31"/>
      <c r="Y234" s="5">
        <f t="shared" si="230"/>
        <v>0</v>
      </c>
      <c r="Z234" s="5">
        <f t="shared" si="222"/>
        <v>4.9709563595637647</v>
      </c>
      <c r="AA234" s="5">
        <f t="shared" si="226"/>
        <v>0</v>
      </c>
      <c r="AB234" s="5">
        <f t="shared" si="215"/>
        <v>4.8202573217310736</v>
      </c>
      <c r="AC234" s="32"/>
      <c r="AD234" s="5">
        <f t="shared" si="231"/>
        <v>14685.266881384323</v>
      </c>
      <c r="AE234" s="5">
        <f t="shared" si="216"/>
        <v>-146.85266881384325</v>
      </c>
      <c r="AF234" s="5">
        <f t="shared" si="216"/>
        <v>-1609.6373374093296</v>
      </c>
      <c r="AG234" s="5">
        <f t="shared" si="234"/>
        <v>-14458.56344103638</v>
      </c>
      <c r="AH234" s="5">
        <f t="shared" ref="AH234:AH243" si="235">SUM(AD234:AG234)</f>
        <v>-1529.7865658752289</v>
      </c>
      <c r="AI234" s="42">
        <f t="shared" si="229"/>
        <v>0</v>
      </c>
      <c r="AJ234" s="42">
        <f t="shared" si="232"/>
        <v>1426.7060850720375</v>
      </c>
      <c r="AK234" s="42">
        <f t="shared" ref="AK234:AK243" si="236">SUM(AH234:AJ234)</f>
        <v>-103.08048080319145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19"/>
        <v>12</v>
      </c>
      <c r="J235" s="11">
        <f t="shared" si="211"/>
        <v>18347.347451428461</v>
      </c>
      <c r="K235" s="11">
        <f t="shared" si="220"/>
        <v>183.47347451428462</v>
      </c>
      <c r="L235" s="24">
        <f t="shared" si="223"/>
        <v>2011.0343066136525</v>
      </c>
      <c r="M235" s="11">
        <f t="shared" si="210"/>
        <v>602229</v>
      </c>
      <c r="N235" s="78">
        <f t="shared" si="212"/>
        <v>0</v>
      </c>
      <c r="O235" s="35">
        <f t="shared" si="213"/>
        <v>0</v>
      </c>
      <c r="P235" s="35">
        <f t="shared" si="228"/>
        <v>6.0222899999999999</v>
      </c>
      <c r="Q235">
        <f t="shared" si="214"/>
        <v>76</v>
      </c>
      <c r="R235" s="45">
        <f>1000*VLOOKUP(Q235, '[1]Mortality (Interventions) H'!$B$136:$AV$256, 25)</f>
        <v>32.752376064093568</v>
      </c>
      <c r="S235" s="46">
        <f>VLOOKUP(I235, '[1]Lapse Rates'!$A$4:$F$24, 4)</f>
        <v>1.0984558E-3</v>
      </c>
      <c r="T235" s="33">
        <f t="shared" si="233"/>
        <v>0.80040272416822733</v>
      </c>
      <c r="U235" s="33">
        <f t="shared" si="224"/>
        <v>2.6215091024682734E-2</v>
      </c>
      <c r="V235" s="39">
        <f t="shared" si="221"/>
        <v>8.7920701469838944E-4</v>
      </c>
      <c r="W235" s="32">
        <f t="shared" si="225"/>
        <v>0.7733084261288462</v>
      </c>
      <c r="X235" s="31"/>
      <c r="Y235" s="5">
        <f t="shared" si="230"/>
        <v>0</v>
      </c>
      <c r="Z235" s="5">
        <f t="shared" si="222"/>
        <v>4.8202573217310736</v>
      </c>
      <c r="AA235" s="5">
        <f t="shared" si="226"/>
        <v>0</v>
      </c>
      <c r="AB235" s="5">
        <f t="shared" si="215"/>
        <v>4.6570876015914893</v>
      </c>
      <c r="AC235" s="32"/>
      <c r="AD235" s="5">
        <f t="shared" si="231"/>
        <v>14188.158381303241</v>
      </c>
      <c r="AE235" s="5">
        <f t="shared" si="216"/>
        <v>-141.88158381303242</v>
      </c>
      <c r="AF235" s="5">
        <f t="shared" si="216"/>
        <v>-1555.1497745385191</v>
      </c>
      <c r="AG235" s="5">
        <f t="shared" si="234"/>
        <v>-15787.488052703658</v>
      </c>
      <c r="AH235" s="5">
        <f t="shared" si="235"/>
        <v>-3296.3610297519681</v>
      </c>
      <c r="AI235" s="42">
        <f t="shared" si="229"/>
        <v>0</v>
      </c>
      <c r="AJ235" s="42">
        <f t="shared" si="232"/>
        <v>1378.4126210770514</v>
      </c>
      <c r="AK235" s="42">
        <f t="shared" si="236"/>
        <v>-1917.9484086749167</v>
      </c>
    </row>
    <row r="236" spans="1:39" ht="15" x14ac:dyDescent="0.2">
      <c r="A236" s="48"/>
      <c r="D236" s="1"/>
      <c r="E236" s="1"/>
      <c r="F236" s="1"/>
      <c r="I236" s="2">
        <f t="shared" si="219"/>
        <v>13</v>
      </c>
      <c r="J236" s="11">
        <f t="shared" si="211"/>
        <v>18347.347451428461</v>
      </c>
      <c r="K236" s="11">
        <f t="shared" si="220"/>
        <v>183.47347451428462</v>
      </c>
      <c r="L236" s="24">
        <f t="shared" si="223"/>
        <v>2011.0343066136525</v>
      </c>
      <c r="M236" s="11">
        <f t="shared" si="210"/>
        <v>602229</v>
      </c>
      <c r="N236" s="78">
        <f t="shared" si="212"/>
        <v>0</v>
      </c>
      <c r="O236" s="35">
        <f t="shared" si="213"/>
        <v>0</v>
      </c>
      <c r="P236" s="35">
        <f t="shared" si="228"/>
        <v>6.0222899999999999</v>
      </c>
      <c r="Q236">
        <f t="shared" si="214"/>
        <v>77</v>
      </c>
      <c r="R236" s="45">
        <f>1000*VLOOKUP(Q236, '[1]Mortality (Interventions) H'!$B$136:$AV$256, 25)</f>
        <v>36.987732822065162</v>
      </c>
      <c r="S236" s="46">
        <f>VLOOKUP(I236, '[1]Lapse Rates'!$A$4:$F$24, 4)</f>
        <v>9.9047419999999994E-4</v>
      </c>
      <c r="T236" s="33">
        <f t="shared" si="233"/>
        <v>0.7733084261288462</v>
      </c>
      <c r="U236" s="33">
        <f t="shared" si="224"/>
        <v>2.8602925454705476E-2</v>
      </c>
      <c r="V236" s="39">
        <f t="shared" si="221"/>
        <v>7.6594204472322798E-4</v>
      </c>
      <c r="W236" s="32">
        <f t="shared" si="225"/>
        <v>0.74393955862941752</v>
      </c>
      <c r="X236" s="31"/>
      <c r="Y236" s="5">
        <f t="shared" si="230"/>
        <v>0</v>
      </c>
      <c r="Z236" s="5">
        <f t="shared" si="222"/>
        <v>4.6570876015914893</v>
      </c>
      <c r="AA236" s="5">
        <f t="shared" si="226"/>
        <v>0</v>
      </c>
      <c r="AB236" s="5">
        <f t="shared" si="215"/>
        <v>4.4802197645383544</v>
      </c>
      <c r="AC236" s="32"/>
      <c r="AD236" s="5">
        <f t="shared" si="231"/>
        <v>13649.317565036257</v>
      </c>
      <c r="AE236" s="5">
        <f t="shared" si="216"/>
        <v>-136.49317565036259</v>
      </c>
      <c r="AF236" s="5">
        <f t="shared" si="216"/>
        <v>-1496.0879744507772</v>
      </c>
      <c r="AG236" s="5">
        <f t="shared" si="234"/>
        <v>-17225.511193661823</v>
      </c>
      <c r="AH236" s="5">
        <f t="shared" si="235"/>
        <v>-5208.7747787267053</v>
      </c>
      <c r="AI236" s="42">
        <f t="shared" si="229"/>
        <v>0</v>
      </c>
      <c r="AJ236" s="42">
        <f t="shared" si="232"/>
        <v>1326.0649328924726</v>
      </c>
      <c r="AK236" s="42">
        <f t="shared" si="236"/>
        <v>-3882.7098458342325</v>
      </c>
    </row>
    <row r="237" spans="1:39" ht="15" x14ac:dyDescent="0.2">
      <c r="A237" s="48"/>
      <c r="D237" s="1"/>
      <c r="E237" s="1"/>
      <c r="F237" s="37"/>
      <c r="I237" s="2">
        <f t="shared" si="219"/>
        <v>14</v>
      </c>
      <c r="J237" s="11">
        <f t="shared" si="211"/>
        <v>18347.347451428461</v>
      </c>
      <c r="K237" s="11">
        <f t="shared" si="220"/>
        <v>183.47347451428462</v>
      </c>
      <c r="L237" s="24">
        <f t="shared" si="223"/>
        <v>2011.0343066136525</v>
      </c>
      <c r="M237" s="11">
        <f t="shared" si="210"/>
        <v>602229</v>
      </c>
      <c r="N237" s="78">
        <f t="shared" si="212"/>
        <v>0</v>
      </c>
      <c r="O237" s="35">
        <f t="shared" si="213"/>
        <v>0</v>
      </c>
      <c r="P237" s="35">
        <f t="shared" si="228"/>
        <v>6.0222899999999999</v>
      </c>
      <c r="Q237">
        <f t="shared" si="214"/>
        <v>78</v>
      </c>
      <c r="R237" s="45">
        <f>1000*VLOOKUP(Q237, '[1]Mortality (Interventions) H'!$B$136:$AV$256, 25)</f>
        <v>41.723940387602013</v>
      </c>
      <c r="S237" s="46">
        <f>VLOOKUP(I237, '[1]Lapse Rates'!$A$4:$F$24, 4)</f>
        <v>9.2791330000000004E-4</v>
      </c>
      <c r="T237" s="33">
        <f t="shared" si="233"/>
        <v>0.74393955862941752</v>
      </c>
      <c r="U237" s="33">
        <f t="shared" si="224"/>
        <v>3.1040089796232771E-2</v>
      </c>
      <c r="V237" s="39">
        <f t="shared" si="221"/>
        <v>6.9031141084836627E-4</v>
      </c>
      <c r="W237" s="32">
        <f t="shared" si="225"/>
        <v>0.71220915742233637</v>
      </c>
      <c r="X237" s="31"/>
      <c r="Y237" s="5">
        <f t="shared" si="230"/>
        <v>0</v>
      </c>
      <c r="Z237" s="5">
        <f t="shared" si="222"/>
        <v>4.4802197645383544</v>
      </c>
      <c r="AA237" s="5">
        <f t="shared" si="226"/>
        <v>0</v>
      </c>
      <c r="AB237" s="5">
        <f t="shared" si="215"/>
        <v>4.2891300866529622</v>
      </c>
      <c r="AC237" s="32"/>
      <c r="AD237" s="5">
        <f t="shared" si="231"/>
        <v>13067.148869316714</v>
      </c>
      <c r="AE237" s="5">
        <f t="shared" si="216"/>
        <v>-130.67148869316716</v>
      </c>
      <c r="AF237" s="5">
        <f t="shared" si="216"/>
        <v>-1432.2770490607218</v>
      </c>
      <c r="AG237" s="5">
        <f t="shared" si="234"/>
        <v>-18693.242237895465</v>
      </c>
      <c r="AH237" s="5">
        <f t="shared" si="235"/>
        <v>-7189.0419063326408</v>
      </c>
      <c r="AI237" s="42">
        <f t="shared" si="229"/>
        <v>0</v>
      </c>
      <c r="AJ237" s="42">
        <f t="shared" si="232"/>
        <v>1269.5079405980712</v>
      </c>
      <c r="AK237" s="42">
        <f t="shared" si="236"/>
        <v>-5919.5339657345694</v>
      </c>
    </row>
    <row r="238" spans="1:39" ht="15" x14ac:dyDescent="0.2">
      <c r="A238" s="48"/>
      <c r="D238" s="1"/>
      <c r="E238" s="1"/>
      <c r="F238" s="1"/>
      <c r="I238" s="2">
        <f t="shared" si="219"/>
        <v>15</v>
      </c>
      <c r="J238" s="11">
        <f t="shared" si="211"/>
        <v>18347.347451428461</v>
      </c>
      <c r="K238" s="11">
        <f t="shared" si="220"/>
        <v>183.47347451428462</v>
      </c>
      <c r="L238" s="24">
        <f t="shared" si="223"/>
        <v>2011.0343066136525</v>
      </c>
      <c r="M238" s="11">
        <f t="shared" si="210"/>
        <v>602229</v>
      </c>
      <c r="N238" s="78">
        <f t="shared" si="212"/>
        <v>0</v>
      </c>
      <c r="O238" s="35">
        <f t="shared" si="213"/>
        <v>0</v>
      </c>
      <c r="P238" s="35">
        <f t="shared" si="228"/>
        <v>6.0222899999999999</v>
      </c>
      <c r="Q238">
        <f t="shared" si="214"/>
        <v>79</v>
      </c>
      <c r="R238" s="45">
        <f>1000*VLOOKUP(Q238, '[1]Mortality (Interventions) H'!$B$136:$AV$256, 25)</f>
        <v>46.994878531537694</v>
      </c>
      <c r="S238" s="46">
        <f>VLOOKUP(I238, '[1]Lapse Rates'!$A$4:$F$24, 4)</f>
        <v>7.1178370000000003E-4</v>
      </c>
      <c r="T238" s="33">
        <f t="shared" si="233"/>
        <v>0.71220915742233637</v>
      </c>
      <c r="U238" s="33">
        <f t="shared" si="224"/>
        <v>3.3470182842111507E-2</v>
      </c>
      <c r="V238" s="39">
        <f t="shared" si="221"/>
        <v>5.0693886924395304E-4</v>
      </c>
      <c r="W238" s="32">
        <f t="shared" si="225"/>
        <v>0.6782320357109809</v>
      </c>
      <c r="X238" s="31"/>
      <c r="Y238" s="5">
        <f t="shared" si="230"/>
        <v>0</v>
      </c>
      <c r="Z238" s="5">
        <f t="shared" si="222"/>
        <v>4.2891300866529622</v>
      </c>
      <c r="AA238" s="5">
        <f t="shared" si="226"/>
        <v>0</v>
      </c>
      <c r="AB238" s="5">
        <f t="shared" si="215"/>
        <v>4.0845100063418833</v>
      </c>
      <c r="AC238" s="32"/>
      <c r="AD238" s="5">
        <f t="shared" si="231"/>
        <v>12443.758811879003</v>
      </c>
      <c r="AE238" s="5">
        <f t="shared" si="216"/>
        <v>-124.43758811879003</v>
      </c>
      <c r="AF238" s="5">
        <f t="shared" si="216"/>
        <v>-1363.9478916591984</v>
      </c>
      <c r="AG238" s="5">
        <f t="shared" si="234"/>
        <v>-20156.714742821972</v>
      </c>
      <c r="AH238" s="5">
        <f t="shared" si="235"/>
        <v>-9201.3414107209574</v>
      </c>
      <c r="AI238" s="42">
        <f t="shared" si="229"/>
        <v>0</v>
      </c>
      <c r="AJ238" s="42">
        <f t="shared" si="232"/>
        <v>1208.9461757123775</v>
      </c>
      <c r="AK238" s="42">
        <f t="shared" si="236"/>
        <v>-7992.3952350085801</v>
      </c>
    </row>
    <row r="239" spans="1:39" ht="15" x14ac:dyDescent="0.2">
      <c r="I239" s="2">
        <f t="shared" si="219"/>
        <v>16</v>
      </c>
      <c r="J239" s="11">
        <f t="shared" si="211"/>
        <v>18347.347451428461</v>
      </c>
      <c r="K239" s="11">
        <f t="shared" si="220"/>
        <v>183.47347451428462</v>
      </c>
      <c r="L239" s="24">
        <f t="shared" si="223"/>
        <v>2011.0343066136525</v>
      </c>
      <c r="M239" s="11">
        <f t="shared" si="210"/>
        <v>602229</v>
      </c>
      <c r="N239" s="78">
        <f t="shared" si="212"/>
        <v>0</v>
      </c>
      <c r="O239" s="35">
        <f t="shared" si="213"/>
        <v>0</v>
      </c>
      <c r="P239" s="35">
        <f t="shared" si="228"/>
        <v>6.0222899999999999</v>
      </c>
      <c r="Q239">
        <f t="shared" si="214"/>
        <v>80</v>
      </c>
      <c r="R239" s="45">
        <f>1000*VLOOKUP(Q239, '[1]Mortality (Interventions) H'!$B$136:$AV$256, 25)</f>
        <v>52.7485462803253</v>
      </c>
      <c r="S239" s="46">
        <f>VLOOKUP(I239, '[1]Lapse Rates'!$A$4:$F$24, 4)</f>
        <v>6.4944269999999999E-4</v>
      </c>
      <c r="T239" s="33">
        <f t="shared" si="233"/>
        <v>0.6782320357109809</v>
      </c>
      <c r="U239" s="33">
        <f t="shared" si="224"/>
        <v>3.5775753924499915E-2</v>
      </c>
      <c r="V239" s="39">
        <f t="shared" si="221"/>
        <v>4.4047284449863586E-4</v>
      </c>
      <c r="W239" s="32">
        <f t="shared" si="225"/>
        <v>0.64201580894198229</v>
      </c>
      <c r="X239" s="31"/>
      <c r="Y239" s="5">
        <f t="shared" si="230"/>
        <v>0</v>
      </c>
      <c r="Z239" s="5">
        <f t="shared" si="222"/>
        <v>4.0845100063418833</v>
      </c>
      <c r="AA239" s="5">
        <f t="shared" si="226"/>
        <v>0</v>
      </c>
      <c r="AB239" s="5">
        <f t="shared" si="215"/>
        <v>3.8664053860332106</v>
      </c>
      <c r="AC239" s="32"/>
      <c r="AD239" s="5">
        <f t="shared" si="231"/>
        <v>11779.28711596846</v>
      </c>
      <c r="AE239" s="5">
        <f t="shared" si="216"/>
        <v>-117.79287115968461</v>
      </c>
      <c r="AF239" s="5">
        <f t="shared" si="216"/>
        <v>-1291.1158171706425</v>
      </c>
      <c r="AG239" s="5">
        <f t="shared" si="234"/>
        <v>-21545.19651019766</v>
      </c>
      <c r="AH239" s="5">
        <f t="shared" si="235"/>
        <v>-11174.818082559528</v>
      </c>
      <c r="AI239" s="42">
        <f t="shared" si="229"/>
        <v>0</v>
      </c>
      <c r="AJ239" s="42">
        <f t="shared" si="232"/>
        <v>1144.3932758473629</v>
      </c>
      <c r="AK239" s="42">
        <f t="shared" si="236"/>
        <v>-10030.424806712166</v>
      </c>
    </row>
    <row r="240" spans="1:39" ht="15" x14ac:dyDescent="0.2">
      <c r="I240" s="2">
        <f t="shared" si="219"/>
        <v>17</v>
      </c>
      <c r="J240" s="11">
        <f t="shared" si="211"/>
        <v>18347.347451428461</v>
      </c>
      <c r="K240" s="11">
        <f t="shared" si="220"/>
        <v>183.47347451428462</v>
      </c>
      <c r="L240" s="24">
        <f t="shared" si="223"/>
        <v>2011.0343066136525</v>
      </c>
      <c r="M240" s="11">
        <f t="shared" si="210"/>
        <v>602229</v>
      </c>
      <c r="N240" s="78">
        <f t="shared" si="212"/>
        <v>0</v>
      </c>
      <c r="O240" s="35">
        <f t="shared" si="213"/>
        <v>0</v>
      </c>
      <c r="P240" s="35">
        <f t="shared" si="228"/>
        <v>6.0222899999999999</v>
      </c>
      <c r="Q240">
        <f t="shared" si="214"/>
        <v>81</v>
      </c>
      <c r="R240" s="45">
        <f>1000*VLOOKUP(Q240, '[1]Mortality (Interventions) H'!$B$136:$AV$256, 25)</f>
        <v>59.07372627332046</v>
      </c>
      <c r="S240" s="46">
        <f>VLOOKUP(I240, '[1]Lapse Rates'!$A$4:$F$24, 4)</f>
        <v>5.2983399999999997E-4</v>
      </c>
      <c r="T240" s="33">
        <f t="shared" si="233"/>
        <v>0.64201580894198229</v>
      </c>
      <c r="U240" s="33">
        <f t="shared" si="224"/>
        <v>3.7926266160583068E-2</v>
      </c>
      <c r="V240" s="39">
        <f t="shared" si="221"/>
        <v>3.4016180411496625E-4</v>
      </c>
      <c r="W240" s="32">
        <f t="shared" si="225"/>
        <v>0.60374938097728426</v>
      </c>
      <c r="X240" s="31"/>
      <c r="Y240" s="5">
        <f t="shared" si="230"/>
        <v>0</v>
      </c>
      <c r="Z240" s="5">
        <f t="shared" si="222"/>
        <v>3.8664053860332106</v>
      </c>
      <c r="AA240" s="5">
        <f t="shared" si="226"/>
        <v>0</v>
      </c>
      <c r="AB240" s="5">
        <f t="shared" si="215"/>
        <v>3.6359538595656891</v>
      </c>
      <c r="AC240" s="32"/>
      <c r="AD240" s="5">
        <f t="shared" si="231"/>
        <v>11077.199666375087</v>
      </c>
      <c r="AE240" s="5">
        <f t="shared" si="216"/>
        <v>-110.77199666375088</v>
      </c>
      <c r="AF240" s="5">
        <f t="shared" si="216"/>
        <v>-1214.1607177420747</v>
      </c>
      <c r="AG240" s="5">
        <f t="shared" si="234"/>
        <v>-22840.29734362178</v>
      </c>
      <c r="AH240" s="5">
        <f t="shared" si="235"/>
        <v>-13088.030391652519</v>
      </c>
      <c r="AI240" s="42">
        <f t="shared" si="229"/>
        <v>0</v>
      </c>
      <c r="AJ240" s="42">
        <f t="shared" si="232"/>
        <v>1076.185848767052</v>
      </c>
      <c r="AK240" s="42">
        <f t="shared" si="236"/>
        <v>-12011.844542885467</v>
      </c>
    </row>
    <row r="241" spans="1:39" ht="15" x14ac:dyDescent="0.2">
      <c r="I241" s="2">
        <f t="shared" si="219"/>
        <v>18</v>
      </c>
      <c r="J241" s="11">
        <f t="shared" si="211"/>
        <v>18347.347451428461</v>
      </c>
      <c r="K241" s="11">
        <f t="shared" si="220"/>
        <v>183.47347451428462</v>
      </c>
      <c r="L241" s="24">
        <f t="shared" si="223"/>
        <v>2011.0343066136525</v>
      </c>
      <c r="M241" s="11">
        <f t="shared" si="210"/>
        <v>602229</v>
      </c>
      <c r="N241" s="78">
        <f t="shared" si="212"/>
        <v>0</v>
      </c>
      <c r="O241" s="35">
        <f t="shared" si="213"/>
        <v>0</v>
      </c>
      <c r="P241" s="35">
        <f t="shared" si="228"/>
        <v>6.0222899999999999</v>
      </c>
      <c r="Q241">
        <f t="shared" si="214"/>
        <v>82</v>
      </c>
      <c r="R241" s="45">
        <f>1000*VLOOKUP(Q241, '[1]Mortality (Interventions) H'!$B$136:$AV$256, 25)</f>
        <v>66.190374373141452</v>
      </c>
      <c r="S241" s="46">
        <f>VLOOKUP(I241, '[1]Lapse Rates'!$A$4:$F$24, 4)</f>
        <v>4.565131E-4</v>
      </c>
      <c r="T241" s="33">
        <f t="shared" si="233"/>
        <v>0.60374938097728426</v>
      </c>
      <c r="U241" s="33">
        <f t="shared" si="224"/>
        <v>3.9962397554438853E-2</v>
      </c>
      <c r="V241" s="39">
        <f t="shared" si="221"/>
        <v>2.7561950153302106E-4</v>
      </c>
      <c r="W241" s="32">
        <f t="shared" si="225"/>
        <v>0.5635113639213124</v>
      </c>
      <c r="X241" s="31"/>
      <c r="Y241" s="5">
        <f t="shared" si="230"/>
        <v>0</v>
      </c>
      <c r="Z241" s="5">
        <f t="shared" si="230"/>
        <v>3.6359538595656891</v>
      </c>
      <c r="AA241" s="5">
        <f t="shared" si="226"/>
        <v>0</v>
      </c>
      <c r="AB241" s="5">
        <f t="shared" si="215"/>
        <v>3.3936288518296802</v>
      </c>
      <c r="AC241" s="32"/>
      <c r="AD241" s="5">
        <f t="shared" si="231"/>
        <v>10338.938786692666</v>
      </c>
      <c r="AE241" s="5">
        <f t="shared" si="216"/>
        <v>-103.38938786692668</v>
      </c>
      <c r="AF241" s="5">
        <f t="shared" si="216"/>
        <v>-1133.24068501241</v>
      </c>
      <c r="AG241" s="5">
        <f t="shared" si="234"/>
        <v>-24066.514716812155</v>
      </c>
      <c r="AH241" s="5">
        <f t="shared" si="235"/>
        <v>-14964.206002998824</v>
      </c>
      <c r="AI241" s="42">
        <f t="shared" si="229"/>
        <v>0</v>
      </c>
      <c r="AJ241" s="42">
        <f t="shared" si="232"/>
        <v>1004.4640830984287</v>
      </c>
      <c r="AK241" s="42">
        <f t="shared" si="236"/>
        <v>-13959.741919900396</v>
      </c>
    </row>
    <row r="242" spans="1:39" ht="15" x14ac:dyDescent="0.2">
      <c r="I242" s="2">
        <f t="shared" si="219"/>
        <v>19</v>
      </c>
      <c r="J242" s="11">
        <f t="shared" si="211"/>
        <v>18347.347451428461</v>
      </c>
      <c r="K242" s="11">
        <f t="shared" si="220"/>
        <v>183.47347451428462</v>
      </c>
      <c r="L242" s="24">
        <f t="shared" si="223"/>
        <v>2011.0343066136525</v>
      </c>
      <c r="M242" s="11">
        <f t="shared" si="210"/>
        <v>602229</v>
      </c>
      <c r="N242" s="78">
        <f t="shared" si="212"/>
        <v>0</v>
      </c>
      <c r="O242" s="35">
        <f t="shared" si="213"/>
        <v>0</v>
      </c>
      <c r="P242" s="35">
        <f t="shared" si="228"/>
        <v>6.0222899999999999</v>
      </c>
      <c r="Q242">
        <f t="shared" si="214"/>
        <v>83</v>
      </c>
      <c r="R242" s="45">
        <f>1000*VLOOKUP(Q242, '[1]Mortality (Interventions) H'!$B$136:$AV$256, 25)</f>
        <v>74.187645386090594</v>
      </c>
      <c r="S242" s="46">
        <f>VLOOKUP(I242, '[1]Lapse Rates'!$A$4:$F$24, 4)</f>
        <v>3.5534066900000001E-2</v>
      </c>
      <c r="T242" s="33">
        <f t="shared" si="233"/>
        <v>0.5635113639213124</v>
      </c>
      <c r="U242" s="33">
        <f t="shared" si="224"/>
        <v>4.1805581237626573E-2</v>
      </c>
      <c r="V242" s="39">
        <f t="shared" si="221"/>
        <v>2.0023850504490161E-2</v>
      </c>
      <c r="W242" s="32">
        <f t="shared" si="225"/>
        <v>0.50168193217919566</v>
      </c>
      <c r="X242" s="31"/>
      <c r="Y242" s="5">
        <f t="shared" si="230"/>
        <v>0</v>
      </c>
      <c r="Z242" s="5">
        <f t="shared" si="230"/>
        <v>3.3936288518296802</v>
      </c>
      <c r="AA242" s="5">
        <f t="shared" si="226"/>
        <v>0</v>
      </c>
      <c r="AB242" s="5">
        <f t="shared" si="215"/>
        <v>3.0212740833434482</v>
      </c>
      <c r="AC242" s="32"/>
      <c r="AD242" s="5">
        <f t="shared" si="231"/>
        <v>9204.5327197956722</v>
      </c>
      <c r="AE242" s="5">
        <f t="shared" si="216"/>
        <v>-92.045327197956723</v>
      </c>
      <c r="AF242" s="5">
        <f t="shared" si="216"/>
        <v>-1008.8995766205861</v>
      </c>
      <c r="AG242" s="5">
        <f t="shared" si="234"/>
        <v>-25176.533383154612</v>
      </c>
      <c r="AH242" s="5">
        <f t="shared" si="235"/>
        <v>-17072.945567177485</v>
      </c>
      <c r="AI242" s="42">
        <f t="shared" si="229"/>
        <v>0</v>
      </c>
      <c r="AJ242" s="42">
        <f t="shared" si="232"/>
        <v>894.2679282042003</v>
      </c>
      <c r="AK242" s="42">
        <f t="shared" si="236"/>
        <v>-16178.677638973284</v>
      </c>
    </row>
    <row r="243" spans="1:39" ht="15" x14ac:dyDescent="0.2">
      <c r="I243" s="2">
        <f t="shared" si="219"/>
        <v>20</v>
      </c>
      <c r="J243" s="11">
        <f t="shared" si="211"/>
        <v>18347.347451428461</v>
      </c>
      <c r="K243" s="11">
        <f t="shared" si="220"/>
        <v>183.47347451428462</v>
      </c>
      <c r="L243" s="24">
        <f t="shared" si="223"/>
        <v>2011.0343066136525</v>
      </c>
      <c r="M243" s="11">
        <f t="shared" si="210"/>
        <v>602229</v>
      </c>
      <c r="N243" s="78">
        <f t="shared" si="212"/>
        <v>0</v>
      </c>
      <c r="O243" s="35">
        <f t="shared" si="213"/>
        <v>0</v>
      </c>
      <c r="P243" s="35">
        <f t="shared" si="228"/>
        <v>6.0222899999999999</v>
      </c>
      <c r="Q243">
        <f t="shared" si="214"/>
        <v>84</v>
      </c>
      <c r="R243" s="45">
        <f>1000*VLOOKUP(Q243, '[1]Mortality (Interventions) H'!$B$136:$AV$256, 25)</f>
        <v>83.207554358396152</v>
      </c>
      <c r="S243" s="46">
        <f>VLOOKUP(I243, '[1]Lapse Rates'!$A$4:$F$24, 4)</f>
        <v>0</v>
      </c>
      <c r="T243" s="33">
        <f t="shared" si="233"/>
        <v>0.50168193217919566</v>
      </c>
      <c r="U243" s="33">
        <f t="shared" si="224"/>
        <v>4.1743726642425635E-2</v>
      </c>
      <c r="V243" s="39">
        <f t="shared" si="221"/>
        <v>0</v>
      </c>
      <c r="W243" s="32">
        <f t="shared" si="225"/>
        <v>0.45993820553677001</v>
      </c>
      <c r="X243" s="31"/>
      <c r="Y243" s="5">
        <f t="shared" si="230"/>
        <v>0</v>
      </c>
      <c r="Z243" s="5">
        <f t="shared" si="230"/>
        <v>3.0212740833434482</v>
      </c>
      <c r="AA243" s="5">
        <f t="shared" si="226"/>
        <v>0</v>
      </c>
      <c r="AB243" s="5">
        <f t="shared" si="215"/>
        <v>2.7698812558220345</v>
      </c>
      <c r="AC243" s="32"/>
      <c r="AD243" s="5">
        <f>$W243*J243</f>
        <v>8438.6460631696373</v>
      </c>
      <c r="AE243" s="5">
        <f t="shared" si="216"/>
        <v>-84.386460631696366</v>
      </c>
      <c r="AF243" s="5">
        <f t="shared" si="216"/>
        <v>-924.9515102567658</v>
      </c>
      <c r="AG243" s="5">
        <f t="shared" si="234"/>
        <v>-25139.282752141349</v>
      </c>
      <c r="AH243" s="5">
        <f t="shared" si="235"/>
        <v>-17709.974659860174</v>
      </c>
      <c r="AI243" s="42">
        <f t="shared" si="229"/>
        <v>0</v>
      </c>
      <c r="AJ243" s="42">
        <f t="shared" si="232"/>
        <v>819.84925399654799</v>
      </c>
      <c r="AK243" s="42">
        <f t="shared" si="236"/>
        <v>-16890.125405863626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304698.34812325338</v>
      </c>
      <c r="AE246" s="21">
        <f t="shared" ref="AE246:AK246" si="237">SUM(AE223:AE243)</f>
        <v>-10021.421104120505</v>
      </c>
      <c r="AF246" s="21">
        <f t="shared" si="237"/>
        <v>-31963.871573334123</v>
      </c>
      <c r="AG246" s="21">
        <f t="shared" si="237"/>
        <v>-299055.18032173469</v>
      </c>
      <c r="AH246" s="21">
        <f t="shared" si="237"/>
        <v>-36342.124875935988</v>
      </c>
      <c r="AI246" s="21">
        <f t="shared" si="237"/>
        <v>0</v>
      </c>
      <c r="AJ246" s="21">
        <f t="shared" si="237"/>
        <v>27837.421265272766</v>
      </c>
      <c r="AK246" s="21">
        <f t="shared" si="237"/>
        <v>-8504.7036106632622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153777.30053118098</v>
      </c>
      <c r="AE248" s="21">
        <f t="shared" ref="AE248:AK248" si="238">AE223+NPV($D$6,AE224:AE243)</f>
        <v>-8528.3829579865869</v>
      </c>
      <c r="AF248" s="21">
        <f t="shared" si="238"/>
        <v>-15598.830572683171</v>
      </c>
      <c r="AG248" s="21">
        <f t="shared" si="238"/>
        <v>-102208.54602164295</v>
      </c>
      <c r="AH248" s="21">
        <f t="shared" si="238"/>
        <v>27441.540978868281</v>
      </c>
      <c r="AI248" s="21">
        <f t="shared" si="238"/>
        <v>0</v>
      </c>
      <c r="AJ248" s="21">
        <f t="shared" si="238"/>
        <v>13173.465152465838</v>
      </c>
      <c r="AK248" s="21">
        <f t="shared" si="238"/>
        <v>40615.006131334128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227233.25930969999</v>
      </c>
      <c r="AE250" s="21">
        <f t="shared" ref="AE250:AK250" si="239">AE223+NPV($D$7,AE224:AE243)</f>
        <v>-9253.1324892922257</v>
      </c>
      <c r="AF250" s="21">
        <f t="shared" si="239"/>
        <v>-23542.737314604768</v>
      </c>
      <c r="AG250" s="21">
        <f t="shared" si="239"/>
        <v>-192024.92023617533</v>
      </c>
      <c r="AH250" s="21">
        <f t="shared" si="239"/>
        <v>2412.4692696275997</v>
      </c>
      <c r="AI250" s="21">
        <f t="shared" si="239"/>
        <v>0</v>
      </c>
      <c r="AJ250" s="21">
        <f t="shared" si="239"/>
        <v>20310.857167794918</v>
      </c>
      <c r="AK250" s="21">
        <f t="shared" si="239"/>
        <v>22723.326437422518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17942.251935296292</v>
      </c>
    </row>
    <row r="254" spans="1:39" ht="15" x14ac:dyDescent="0.2">
      <c r="G254" s="58" t="s">
        <v>117</v>
      </c>
      <c r="H254" s="57"/>
      <c r="I254" s="57"/>
      <c r="J254" s="11">
        <f>H$253</f>
        <v>17942.251935296292</v>
      </c>
      <c r="K254" s="11">
        <f>J254*$C$10</f>
        <v>7176.9007741185169</v>
      </c>
      <c r="L254" s="24">
        <f>$C$263</f>
        <v>2508.1929142695294</v>
      </c>
      <c r="M254" s="11">
        <f t="shared" ref="M254:M274" si="240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>O254*W254</f>
        <v>0</v>
      </c>
      <c r="AB254" s="5">
        <f>P254*W254</f>
        <v>6.0222899999999999</v>
      </c>
      <c r="AC254" s="32"/>
      <c r="AD254" s="5">
        <f>$W254*J254</f>
        <v>17942.251935296292</v>
      </c>
      <c r="AE254" s="5">
        <f>-$W254*K254</f>
        <v>-7176.9007741185169</v>
      </c>
      <c r="AF254" s="5">
        <f>-$W254*L254</f>
        <v>-2508.1929142695294</v>
      </c>
      <c r="AG254" s="5"/>
      <c r="AH254" s="5">
        <f>SUM(AD254:AG254)</f>
        <v>8257.1582469082459</v>
      </c>
      <c r="AI254" s="42">
        <f>Y254-AA254</f>
        <v>0</v>
      </c>
      <c r="AJ254" s="42"/>
      <c r="AK254" s="42">
        <f>SUM(AH254:AJ254)</f>
        <v>8257.1582469082459</v>
      </c>
      <c r="AL254" s="6" t="s">
        <v>39</v>
      </c>
      <c r="AM254" s="36">
        <f>AK281</f>
        <v>22305.213299488423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41">H$253</f>
        <v>17942.251935296292</v>
      </c>
      <c r="K255" s="11"/>
      <c r="L255" s="24"/>
      <c r="M255" s="11">
        <f t="shared" si="240"/>
        <v>602229</v>
      </c>
      <c r="N255" s="78">
        <f t="shared" ref="N255:N274" si="242">N223</f>
        <v>0</v>
      </c>
      <c r="O255" s="35">
        <f t="shared" ref="O255:O274" si="243">M255*N255/1000</f>
        <v>0</v>
      </c>
      <c r="P255" s="35">
        <f>$H$14*M255/1000</f>
        <v>6.0222899999999999</v>
      </c>
      <c r="Q255">
        <f t="shared" ref="Q255:Q274" si="244">Q5</f>
        <v>65</v>
      </c>
      <c r="R255" s="45">
        <f>1000*VLOOKUP(Q255, '[1]Mortality (Interventions) H'!$B$136:$AV$256, 28)</f>
        <v>10.488937054950378</v>
      </c>
      <c r="S255" s="46">
        <f>AVERAGE(VLOOKUP(I254,'[1]Lapse Rates'!$A$4:$F$24,4),VLOOKUP(I255,'[1]Lapse Rates'!$A$4:$F$24,4))</f>
        <v>2.6703721500000001E-3</v>
      </c>
      <c r="T255" s="33">
        <f>W254</f>
        <v>1</v>
      </c>
      <c r="U255" s="33">
        <f>T255*R255/1000</f>
        <v>1.0488937054950378E-2</v>
      </c>
      <c r="V255" s="39">
        <f>MIN(S255*T255,T255-U255)</f>
        <v>2.6703721500000001E-3</v>
      </c>
      <c r="W255" s="32">
        <f>T255-SUM(U255:V255)</f>
        <v>0.98684069079504966</v>
      </c>
      <c r="X255" s="32"/>
      <c r="Y255" s="5">
        <f>AA254</f>
        <v>0</v>
      </c>
      <c r="Z255" s="5">
        <f>AB254</f>
        <v>6.0222899999999999</v>
      </c>
      <c r="AA255" s="5">
        <f>O255*W255</f>
        <v>0</v>
      </c>
      <c r="AB255" s="5">
        <f t="shared" ref="AB255:AB274" si="245">P255*W255</f>
        <v>5.9430408237681194</v>
      </c>
      <c r="AC255" s="32"/>
      <c r="AD255" s="5">
        <f>$W255*J255</f>
        <v>17706.144294246609</v>
      </c>
      <c r="AE255" s="5">
        <f t="shared" ref="AE255:AF274" si="246">-$W255*K255</f>
        <v>0</v>
      </c>
      <c r="AF255" s="5">
        <f t="shared" si="246"/>
        <v>0</v>
      </c>
      <c r="AG255" s="5">
        <f t="shared" ref="AG255:AG260" si="247">-U255*M255</f>
        <v>-6316.7420736657114</v>
      </c>
      <c r="AH255" s="5">
        <f t="shared" ref="AH255:AH263" si="248">SUM(AD255:AG255)</f>
        <v>11389.402220580898</v>
      </c>
      <c r="AI255" s="42">
        <f>-M255*$W254*(N255-N254)/1000</f>
        <v>0</v>
      </c>
      <c r="AJ255" s="42">
        <f>$D$6*SUM(Y255:Z255,AD255:AE255)</f>
        <v>1737.5635419145926</v>
      </c>
      <c r="AK255" s="42">
        <f>SUM(AH255:AJ255)</f>
        <v>13126.965762495491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49">I255+1</f>
        <v>2</v>
      </c>
      <c r="J256" s="11">
        <f t="shared" si="241"/>
        <v>17942.251935296292</v>
      </c>
      <c r="K256" s="11">
        <f t="shared" ref="K256:K274" si="250">J256*$C$11</f>
        <v>179.42251935296292</v>
      </c>
      <c r="L256" s="24">
        <f>$C$264</f>
        <v>1969.9253562106401</v>
      </c>
      <c r="M256" s="11">
        <f t="shared" si="240"/>
        <v>602229</v>
      </c>
      <c r="N256" s="78">
        <f t="shared" si="242"/>
        <v>0</v>
      </c>
      <c r="O256" s="35">
        <f t="shared" si="243"/>
        <v>0</v>
      </c>
      <c r="P256" s="35">
        <f>$H$14*M256/1000</f>
        <v>6.0222899999999999</v>
      </c>
      <c r="Q256">
        <f t="shared" si="244"/>
        <v>66</v>
      </c>
      <c r="R256" s="45">
        <f>1000*VLOOKUP(Q256, '[1]Mortality (Interventions) H'!$B$136:$AV$256, 28)</f>
        <v>11.519206373786538</v>
      </c>
      <c r="S256" s="46">
        <f>VLOOKUP(I256, '[1]Lapse Rates'!$A$4:$F$24, 4)</f>
        <v>2.4152155999999998E-3</v>
      </c>
      <c r="T256" s="33">
        <f>W255</f>
        <v>0.98684069079504966</v>
      </c>
      <c r="U256" s="33">
        <f>T256*R256/1000</f>
        <v>1.1367621575318246E-2</v>
      </c>
      <c r="V256" s="39">
        <f t="shared" ref="V256:V274" si="251">MIN(S256*T256,T256-U256)</f>
        <v>2.38343303112298E-3</v>
      </c>
      <c r="W256" s="32">
        <f>T256-SUM(U256:V256)</f>
        <v>0.97308963618860844</v>
      </c>
      <c r="X256" s="32"/>
      <c r="Y256" s="5">
        <f t="shared" ref="Y256:Z271" si="252">AA255</f>
        <v>0</v>
      </c>
      <c r="Z256" s="5">
        <f t="shared" si="252"/>
        <v>5.9430408237681194</v>
      </c>
      <c r="AA256" s="5">
        <f>O256*W256</f>
        <v>0</v>
      </c>
      <c r="AB256" s="5">
        <f t="shared" si="245"/>
        <v>5.8602279851222949</v>
      </c>
      <c r="AC256" s="32"/>
      <c r="AD256" s="5">
        <f>$W256*J256</f>
        <v>17459.419408121823</v>
      </c>
      <c r="AE256" s="5">
        <f t="shared" si="246"/>
        <v>-174.59419408121823</v>
      </c>
      <c r="AF256" s="5">
        <f t="shared" si="246"/>
        <v>-1916.9139481937266</v>
      </c>
      <c r="AG256" s="5">
        <f t="shared" si="247"/>
        <v>-6845.9113736823319</v>
      </c>
      <c r="AH256" s="5">
        <f t="shared" si="248"/>
        <v>8521.9998921645456</v>
      </c>
      <c r="AI256" s="42">
        <f>-M256*($W255*N256-$W254*N255)/1000</f>
        <v>0</v>
      </c>
      <c r="AJ256" s="42">
        <f>$D$6*SUM(Y256:Z256,AD256:AE256)</f>
        <v>1696.2243658021951</v>
      </c>
      <c r="AK256" s="42">
        <f>SUM(AH256:AJ256)</f>
        <v>10218.22425796674</v>
      </c>
      <c r="AL256" s="48" t="s">
        <v>59</v>
      </c>
      <c r="AM256" s="54">
        <f>AK281/AD281</f>
        <v>0.10000000215325111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49"/>
        <v>3</v>
      </c>
      <c r="J257" s="11">
        <f t="shared" si="241"/>
        <v>17942.251935296292</v>
      </c>
      <c r="K257" s="11">
        <f t="shared" si="250"/>
        <v>179.42251935296292</v>
      </c>
      <c r="L257" s="24">
        <f t="shared" ref="L257:L274" si="253">$C$264</f>
        <v>1969.9253562106401</v>
      </c>
      <c r="M257" s="11">
        <f t="shared" si="240"/>
        <v>602229</v>
      </c>
      <c r="N257" s="78">
        <f t="shared" si="242"/>
        <v>0</v>
      </c>
      <c r="O257" s="35">
        <f t="shared" si="243"/>
        <v>0</v>
      </c>
      <c r="P257" s="35">
        <f>$H$14*M257/1000</f>
        <v>6.0222899999999999</v>
      </c>
      <c r="Q257">
        <f t="shared" si="244"/>
        <v>67</v>
      </c>
      <c r="R257" s="45">
        <f>1000*VLOOKUP(Q257, '[1]Mortality (Interventions) H'!$B$136:$AV$256, 28)</f>
        <v>12.61944212108855</v>
      </c>
      <c r="S257" s="46">
        <f>VLOOKUP(I257, '[1]Lapse Rates'!$A$4:$F$24, 4)</f>
        <v>2.3963082999999999E-3</v>
      </c>
      <c r="T257" s="33">
        <f>W256</f>
        <v>0.97308963618860844</v>
      </c>
      <c r="U257" s="33">
        <f t="shared" ref="U257:U274" si="254">T257*R257/1000</f>
        <v>1.2279848342513259E-2</v>
      </c>
      <c r="V257" s="39">
        <f t="shared" si="251"/>
        <v>2.3318227718427428E-3</v>
      </c>
      <c r="W257" s="32">
        <f t="shared" ref="W257:W274" si="255">T257-SUM(U257:V257)</f>
        <v>0.95847796507425242</v>
      </c>
      <c r="X257" s="32"/>
      <c r="Y257" s="5">
        <f t="shared" si="252"/>
        <v>0</v>
      </c>
      <c r="Z257" s="5">
        <f t="shared" si="252"/>
        <v>5.8602279851222949</v>
      </c>
      <c r="AA257" s="5">
        <f t="shared" ref="AA257:AA274" si="256">O257*W257</f>
        <v>0</v>
      </c>
      <c r="AB257" s="5">
        <f t="shared" si="245"/>
        <v>5.7722322642870196</v>
      </c>
      <c r="AC257" s="32"/>
      <c r="AD257" s="5">
        <f>$W257*J257</f>
        <v>17197.253123792358</v>
      </c>
      <c r="AE257" s="5">
        <f t="shared" si="246"/>
        <v>-171.97253123792356</v>
      </c>
      <c r="AF257" s="5">
        <f>-$W257*L257</f>
        <v>-1888.1300467689462</v>
      </c>
      <c r="AG257" s="5">
        <f t="shared" si="247"/>
        <v>-7395.2807874634173</v>
      </c>
      <c r="AH257" s="5">
        <f t="shared" si="248"/>
        <v>7741.8697583220701</v>
      </c>
      <c r="AI257" s="42">
        <f>-M257*($W256*N257-$W255*N256)/1000</f>
        <v>0</v>
      </c>
      <c r="AJ257" s="42">
        <f>$D$6*SUM(Y257:Z257,AD257:AE257)</f>
        <v>1670.7549144949305</v>
      </c>
      <c r="AK257" s="42">
        <f t="shared" ref="AK257:AK264" si="257">SUM(AH257:AJ257)</f>
        <v>9412.6246728170008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49"/>
        <v>4</v>
      </c>
      <c r="J258" s="11">
        <f t="shared" si="241"/>
        <v>17942.251935296292</v>
      </c>
      <c r="K258" s="11">
        <f t="shared" si="250"/>
        <v>179.42251935296292</v>
      </c>
      <c r="L258" s="24">
        <f t="shared" si="253"/>
        <v>1969.9253562106401</v>
      </c>
      <c r="M258" s="11">
        <f t="shared" si="240"/>
        <v>602229</v>
      </c>
      <c r="N258" s="78">
        <f t="shared" si="242"/>
        <v>0</v>
      </c>
      <c r="O258" s="35">
        <f t="shared" si="243"/>
        <v>0</v>
      </c>
      <c r="P258" s="35">
        <f t="shared" ref="P258:P274" si="258">$H$14*M258/1000</f>
        <v>6.0222899999999999</v>
      </c>
      <c r="Q258">
        <f t="shared" si="244"/>
        <v>68</v>
      </c>
      <c r="R258" s="45">
        <f>1000*VLOOKUP(Q258, '[1]Mortality (Interventions) H'!$B$136:$AV$256, 28)</f>
        <v>13.789840170162849</v>
      </c>
      <c r="S258" s="46">
        <f>VLOOKUP(I258, '[1]Lapse Rates'!$A$4:$F$24, 4)</f>
        <v>2.1941491999999999E-3</v>
      </c>
      <c r="T258" s="33">
        <f>W257</f>
        <v>0.95847796507425242</v>
      </c>
      <c r="U258" s="33">
        <f t="shared" si="254"/>
        <v>1.321725794499687E-2</v>
      </c>
      <c r="V258" s="39">
        <f t="shared" si="251"/>
        <v>2.1030436602852988E-3</v>
      </c>
      <c r="W258" s="32">
        <f t="shared" si="255"/>
        <v>0.94315766346897023</v>
      </c>
      <c r="X258" s="32"/>
      <c r="Y258" s="5">
        <f>AA257</f>
        <v>0</v>
      </c>
      <c r="Z258" s="5">
        <f t="shared" si="252"/>
        <v>5.7722322642870196</v>
      </c>
      <c r="AA258" s="5">
        <f t="shared" si="256"/>
        <v>0</v>
      </c>
      <c r="AB258" s="5">
        <f t="shared" si="245"/>
        <v>5.6799689651325442</v>
      </c>
      <c r="AC258" s="32"/>
      <c r="AD258" s="5">
        <f>$W258*J258</f>
        <v>16922.37241266566</v>
      </c>
      <c r="AE258" s="5">
        <f t="shared" si="246"/>
        <v>-169.22372412665661</v>
      </c>
      <c r="AF258" s="5">
        <f t="shared" si="246"/>
        <v>-1857.9501961719061</v>
      </c>
      <c r="AG258" s="5">
        <f t="shared" si="247"/>
        <v>-7959.8160349575201</v>
      </c>
      <c r="AH258" s="5">
        <f t="shared" si="248"/>
        <v>6935.382457409577</v>
      </c>
      <c r="AI258" s="42">
        <f t="shared" ref="AI258:AI274" si="259">-M258*($W257*N258-$W256*N257)/1000</f>
        <v>0</v>
      </c>
      <c r="AJ258" s="42">
        <f>$D$6*SUM(Y258:Z258,AD258:AE258)</f>
        <v>1644.0501423308031</v>
      </c>
      <c r="AK258" s="42">
        <f t="shared" si="257"/>
        <v>8579.4325997403794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49"/>
        <v>5</v>
      </c>
      <c r="J259" s="11">
        <f t="shared" si="241"/>
        <v>17942.251935296292</v>
      </c>
      <c r="K259" s="11">
        <f t="shared" si="250"/>
        <v>179.42251935296292</v>
      </c>
      <c r="L259" s="24">
        <f t="shared" si="253"/>
        <v>1969.9253562106401</v>
      </c>
      <c r="M259" s="11">
        <f t="shared" si="240"/>
        <v>602229</v>
      </c>
      <c r="N259" s="78">
        <f t="shared" si="242"/>
        <v>0</v>
      </c>
      <c r="O259" s="35">
        <f t="shared" si="243"/>
        <v>0</v>
      </c>
      <c r="P259" s="35">
        <f t="shared" si="258"/>
        <v>6.0222899999999999</v>
      </c>
      <c r="Q259">
        <f t="shared" si="244"/>
        <v>69</v>
      </c>
      <c r="R259" s="45">
        <f>1000*VLOOKUP(Q259, '[1]Mortality (Interventions) H'!$B$136:$AV$256, 28)</f>
        <v>15.107215868226291</v>
      </c>
      <c r="S259" s="46">
        <f>VLOOKUP(I259, '[1]Lapse Rates'!$A$4:$F$24, 4)</f>
        <v>1.9313649E-3</v>
      </c>
      <c r="T259" s="33">
        <f>W258</f>
        <v>0.94315766346897023</v>
      </c>
      <c r="U259" s="33">
        <f t="shared" si="254"/>
        <v>1.424848641979766E-2</v>
      </c>
      <c r="V259" s="39">
        <f t="shared" si="251"/>
        <v>1.8215816063899813E-3</v>
      </c>
      <c r="W259" s="32">
        <f t="shared" si="255"/>
        <v>0.92708759544278263</v>
      </c>
      <c r="X259" s="32"/>
      <c r="Y259" s="5">
        <f t="shared" ref="Y259:Z274" si="260">AA258</f>
        <v>0</v>
      </c>
      <c r="Z259" s="5">
        <f t="shared" si="252"/>
        <v>5.6799689651325442</v>
      </c>
      <c r="AA259" s="5">
        <f t="shared" si="256"/>
        <v>0</v>
      </c>
      <c r="AB259" s="5">
        <f t="shared" si="245"/>
        <v>5.5831903551591155</v>
      </c>
      <c r="AC259" s="32"/>
      <c r="AD259" s="5">
        <f t="shared" ref="AD259:AD273" si="261">$W259*J259</f>
        <v>16634.039203522454</v>
      </c>
      <c r="AE259" s="5">
        <f t="shared" si="246"/>
        <v>-166.34039203522454</v>
      </c>
      <c r="AF259" s="5">
        <f t="shared" si="246"/>
        <v>-1826.2933616910893</v>
      </c>
      <c r="AG259" s="5">
        <f t="shared" si="247"/>
        <v>-8580.8517281083241</v>
      </c>
      <c r="AH259" s="5">
        <f t="shared" si="248"/>
        <v>6060.5537216878165</v>
      </c>
      <c r="AI259" s="42">
        <f t="shared" si="259"/>
        <v>0</v>
      </c>
      <c r="AJ259" s="42">
        <f t="shared" ref="AJ259:AJ274" si="262">$D$6*SUM(Y259:Z259,AD259:AE259)</f>
        <v>1616.038458362377</v>
      </c>
      <c r="AK259" s="42">
        <f t="shared" si="257"/>
        <v>7676.5921800501937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49"/>
        <v>6</v>
      </c>
      <c r="J260" s="11">
        <f t="shared" si="241"/>
        <v>17942.251935296292</v>
      </c>
      <c r="K260" s="11">
        <f t="shared" si="250"/>
        <v>179.42251935296292</v>
      </c>
      <c r="L260" s="24">
        <f t="shared" si="253"/>
        <v>1969.9253562106401</v>
      </c>
      <c r="M260" s="11">
        <f t="shared" si="240"/>
        <v>602229</v>
      </c>
      <c r="N260" s="78">
        <f t="shared" si="242"/>
        <v>0</v>
      </c>
      <c r="O260" s="35">
        <f t="shared" si="243"/>
        <v>0</v>
      </c>
      <c r="P260" s="35">
        <f t="shared" si="258"/>
        <v>6.0222899999999999</v>
      </c>
      <c r="Q260">
        <f t="shared" si="244"/>
        <v>70</v>
      </c>
      <c r="R260" s="45">
        <f>1000*VLOOKUP(Q260, '[1]Mortality (Interventions) H'!$B$136:$AV$256, 28)</f>
        <v>16.59238578352409</v>
      </c>
      <c r="S260" s="46">
        <f>VLOOKUP(I260, '[1]Lapse Rates'!$A$4:$F$24, 4)</f>
        <v>1.9726812000000001E-3</v>
      </c>
      <c r="T260" s="33">
        <f t="shared" ref="T260:T274" si="263">W259</f>
        <v>0.92708759544278263</v>
      </c>
      <c r="U260" s="33">
        <f t="shared" si="254"/>
        <v>1.538259503870636E-2</v>
      </c>
      <c r="V260" s="39">
        <f t="shared" si="251"/>
        <v>1.8288482702831831E-3</v>
      </c>
      <c r="W260" s="32">
        <f t="shared" si="255"/>
        <v>0.90987615213379314</v>
      </c>
      <c r="X260" s="32"/>
      <c r="Y260" s="5">
        <f t="shared" si="260"/>
        <v>0</v>
      </c>
      <c r="Z260" s="5">
        <f t="shared" si="252"/>
        <v>5.5831903551591155</v>
      </c>
      <c r="AA260" s="5">
        <f t="shared" si="256"/>
        <v>0</v>
      </c>
      <c r="AB260" s="5">
        <f t="shared" si="245"/>
        <v>5.4795380522338206</v>
      </c>
      <c r="AC260" s="32"/>
      <c r="AD260" s="5">
        <f t="shared" si="261"/>
        <v>16325.227151502493</v>
      </c>
      <c r="AE260" s="5">
        <f t="shared" si="246"/>
        <v>-163.25227151502494</v>
      </c>
      <c r="AF260" s="5">
        <f t="shared" si="246"/>
        <v>-1792.3881030997291</v>
      </c>
      <c r="AG260" s="5">
        <f t="shared" si="247"/>
        <v>-9263.8448275650917</v>
      </c>
      <c r="AH260" s="5">
        <f t="shared" si="248"/>
        <v>5105.741949322648</v>
      </c>
      <c r="AI260" s="42">
        <f t="shared" si="259"/>
        <v>0</v>
      </c>
      <c r="AJ260" s="42">
        <f t="shared" si="262"/>
        <v>1586.0374467006118</v>
      </c>
      <c r="AK260" s="42">
        <f t="shared" si="257"/>
        <v>6691.7793960232593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49"/>
        <v>7</v>
      </c>
      <c r="J261" s="11">
        <f t="shared" si="241"/>
        <v>17942.251935296292</v>
      </c>
      <c r="K261" s="11">
        <f t="shared" si="250"/>
        <v>179.42251935296292</v>
      </c>
      <c r="L261" s="24">
        <f t="shared" si="253"/>
        <v>1969.9253562106401</v>
      </c>
      <c r="M261" s="11">
        <f t="shared" si="240"/>
        <v>602229</v>
      </c>
      <c r="N261" s="78">
        <f t="shared" si="242"/>
        <v>0</v>
      </c>
      <c r="O261" s="35">
        <f t="shared" si="243"/>
        <v>0</v>
      </c>
      <c r="P261" s="35">
        <f t="shared" si="258"/>
        <v>6.0222899999999999</v>
      </c>
      <c r="Q261">
        <f t="shared" si="244"/>
        <v>71</v>
      </c>
      <c r="R261" s="45">
        <f>1000*VLOOKUP(Q261, '[1]Mortality (Interventions) H'!$B$136:$AV$256, 28)</f>
        <v>18.293390002763523</v>
      </c>
      <c r="S261" s="46">
        <f>VLOOKUP(I261, '[1]Lapse Rates'!$A$4:$F$24, 4)</f>
        <v>1.7228968999999999E-3</v>
      </c>
      <c r="T261" s="33">
        <f t="shared" si="263"/>
        <v>0.90987615213379314</v>
      </c>
      <c r="U261" s="33">
        <f t="shared" si="254"/>
        <v>1.6644719305197272E-2</v>
      </c>
      <c r="V261" s="39">
        <f t="shared" si="251"/>
        <v>1.5676228018952404E-3</v>
      </c>
      <c r="W261" s="32">
        <f t="shared" si="255"/>
        <v>0.89166381002670059</v>
      </c>
      <c r="X261" s="32"/>
      <c r="Y261" s="5">
        <f t="shared" si="260"/>
        <v>0</v>
      </c>
      <c r="Z261" s="5">
        <f t="shared" si="252"/>
        <v>5.4795380522338206</v>
      </c>
      <c r="AA261" s="5">
        <f t="shared" si="256"/>
        <v>0</v>
      </c>
      <c r="AB261" s="5">
        <f t="shared" si="245"/>
        <v>5.3698580464856986</v>
      </c>
      <c r="AC261" s="32"/>
      <c r="AD261" s="5">
        <f t="shared" si="261"/>
        <v>15998.456721085233</v>
      </c>
      <c r="AE261" s="5">
        <f t="shared" si="246"/>
        <v>-159.98456721085233</v>
      </c>
      <c r="AF261" s="5">
        <f t="shared" si="246"/>
        <v>-1756.5111485869847</v>
      </c>
      <c r="AG261" s="5">
        <f t="shared" ref="AG261:AG274" si="264">-U261*M261</f>
        <v>-10023.932662449648</v>
      </c>
      <c r="AH261" s="5">
        <f t="shared" si="248"/>
        <v>4058.0283428377461</v>
      </c>
      <c r="AI261" s="42">
        <f t="shared" si="259"/>
        <v>0</v>
      </c>
      <c r="AJ261" s="42">
        <f t="shared" si="262"/>
        <v>1554.2916609780009</v>
      </c>
      <c r="AK261" s="42">
        <f t="shared" si="257"/>
        <v>5612.3200038157465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49"/>
        <v>8</v>
      </c>
      <c r="J262" s="11">
        <f t="shared" si="241"/>
        <v>17942.251935296292</v>
      </c>
      <c r="K262" s="11">
        <f t="shared" si="250"/>
        <v>179.42251935296292</v>
      </c>
      <c r="L262" s="24">
        <f t="shared" si="253"/>
        <v>1969.9253562106401</v>
      </c>
      <c r="M262" s="11">
        <f t="shared" si="240"/>
        <v>602229</v>
      </c>
      <c r="N262" s="78">
        <f t="shared" si="242"/>
        <v>0</v>
      </c>
      <c r="O262" s="35">
        <f t="shared" si="243"/>
        <v>0</v>
      </c>
      <c r="P262" s="35">
        <f t="shared" si="258"/>
        <v>6.0222899999999999</v>
      </c>
      <c r="Q262">
        <f t="shared" si="244"/>
        <v>72</v>
      </c>
      <c r="R262" s="45">
        <f>1000*VLOOKUP(Q262, '[1]Mortality (Interventions) H'!$B$136:$AV$256, 28)</f>
        <v>20.254910737592681</v>
      </c>
      <c r="S262" s="46">
        <f>VLOOKUP(I262, '[1]Lapse Rates'!$A$4:$F$24, 4)</f>
        <v>1.5750323E-3</v>
      </c>
      <c r="T262" s="33">
        <f t="shared" si="263"/>
        <v>0.89166381002670059</v>
      </c>
      <c r="U262" s="33">
        <f t="shared" si="254"/>
        <v>1.8060570880032618E-2</v>
      </c>
      <c r="V262" s="39">
        <f t="shared" si="251"/>
        <v>1.4043993015331172E-3</v>
      </c>
      <c r="W262" s="32">
        <f t="shared" si="255"/>
        <v>0.8721988398451348</v>
      </c>
      <c r="X262" s="32"/>
      <c r="Y262" s="5">
        <f t="shared" si="260"/>
        <v>0</v>
      </c>
      <c r="Z262" s="5">
        <f t="shared" si="252"/>
        <v>5.3698580464856986</v>
      </c>
      <c r="AA262" s="5">
        <f t="shared" si="256"/>
        <v>0</v>
      </c>
      <c r="AB262" s="5">
        <f t="shared" si="245"/>
        <v>5.2526343512109568</v>
      </c>
      <c r="AC262" s="32"/>
      <c r="AD262" s="5">
        <f t="shared" si="261"/>
        <v>15649.211322174549</v>
      </c>
      <c r="AE262" s="5">
        <f t="shared" si="246"/>
        <v>-156.49211322174551</v>
      </c>
      <c r="AF262" s="5">
        <f t="shared" si="246"/>
        <v>-1718.1666102684342</v>
      </c>
      <c r="AG262" s="5">
        <f t="shared" si="264"/>
        <v>-10876.599540511163</v>
      </c>
      <c r="AH262" s="5">
        <f t="shared" si="248"/>
        <v>2897.953058173207</v>
      </c>
      <c r="AI262" s="42">
        <f t="shared" si="259"/>
        <v>0</v>
      </c>
      <c r="AJ262" s="42">
        <f t="shared" si="262"/>
        <v>1520.3625374726305</v>
      </c>
      <c r="AK262" s="42">
        <f t="shared" si="257"/>
        <v>4418.3155956458377</v>
      </c>
    </row>
    <row r="263" spans="1:37" ht="15" x14ac:dyDescent="0.2">
      <c r="A263" s="12"/>
      <c r="B263" s="13">
        <v>1</v>
      </c>
      <c r="C263" s="10">
        <f>$H$253*0.14+$B$266</f>
        <v>2508.1929142695294</v>
      </c>
      <c r="D263" s="1"/>
      <c r="E263" s="81" t="s">
        <v>51</v>
      </c>
      <c r="F263" s="13"/>
      <c r="G263" s="8"/>
      <c r="I263" s="2">
        <f t="shared" si="249"/>
        <v>9</v>
      </c>
      <c r="J263" s="11">
        <f t="shared" si="241"/>
        <v>17942.251935296292</v>
      </c>
      <c r="K263" s="11">
        <f t="shared" si="250"/>
        <v>179.42251935296292</v>
      </c>
      <c r="L263" s="24">
        <f t="shared" si="253"/>
        <v>1969.9253562106401</v>
      </c>
      <c r="M263" s="11">
        <f t="shared" si="240"/>
        <v>602229</v>
      </c>
      <c r="N263" s="78">
        <f t="shared" si="242"/>
        <v>0</v>
      </c>
      <c r="O263" s="35">
        <f t="shared" si="243"/>
        <v>0</v>
      </c>
      <c r="P263" s="35">
        <f t="shared" si="258"/>
        <v>6.0222899999999999</v>
      </c>
      <c r="Q263">
        <f t="shared" si="244"/>
        <v>73</v>
      </c>
      <c r="R263" s="45">
        <f>1000*VLOOKUP(Q263, '[1]Mortality (Interventions) H'!$B$136:$AV$256, 28)</f>
        <v>22.517716890045754</v>
      </c>
      <c r="S263" s="46">
        <f>VLOOKUP(I263, '[1]Lapse Rates'!$A$4:$F$24, 4)</f>
        <v>1.4424080000000001E-3</v>
      </c>
      <c r="T263" s="33">
        <f t="shared" si="263"/>
        <v>0.8721988398451348</v>
      </c>
      <c r="U263" s="33">
        <f t="shared" si="254"/>
        <v>1.9639926547459104E-2</v>
      </c>
      <c r="V263" s="39">
        <f t="shared" si="251"/>
        <v>1.2580665841833412E-3</v>
      </c>
      <c r="W263" s="32">
        <f t="shared" si="255"/>
        <v>0.85130084671349238</v>
      </c>
      <c r="X263" s="32"/>
      <c r="Y263" s="5">
        <f t="shared" si="260"/>
        <v>0</v>
      </c>
      <c r="Z263" s="5">
        <f t="shared" si="252"/>
        <v>5.2526343512109568</v>
      </c>
      <c r="AA263" s="5">
        <f t="shared" si="256"/>
        <v>0</v>
      </c>
      <c r="AB263" s="5">
        <f t="shared" si="245"/>
        <v>5.1267805761541982</v>
      </c>
      <c r="AC263" s="32"/>
      <c r="AD263" s="5">
        <f t="shared" si="261"/>
        <v>15274.254264464531</v>
      </c>
      <c r="AE263" s="5">
        <f t="shared" si="246"/>
        <v>-152.74254264464531</v>
      </c>
      <c r="AF263" s="5">
        <f t="shared" si="246"/>
        <v>-1676.999123704496</v>
      </c>
      <c r="AG263" s="5">
        <f t="shared" si="264"/>
        <v>-11827.733324749748</v>
      </c>
      <c r="AH263" s="5">
        <f t="shared" si="248"/>
        <v>1616.7792733656406</v>
      </c>
      <c r="AI263" s="42">
        <f t="shared" si="259"/>
        <v>0</v>
      </c>
      <c r="AJ263" s="42">
        <f t="shared" si="262"/>
        <v>1483.9355833403845</v>
      </c>
      <c r="AK263" s="42">
        <f t="shared" si="257"/>
        <v>3100.7148567060249</v>
      </c>
    </row>
    <row r="264" spans="1:37" ht="15" x14ac:dyDescent="0.2">
      <c r="A264" s="12"/>
      <c r="B264" s="70" t="s">
        <v>49</v>
      </c>
      <c r="C264" s="10">
        <f>$H$253*0.11+$B$266</f>
        <v>1969.9253562106401</v>
      </c>
      <c r="D264" s="1"/>
      <c r="E264" s="1"/>
      <c r="F264" s="1"/>
      <c r="I264" s="2">
        <f t="shared" si="249"/>
        <v>10</v>
      </c>
      <c r="J264" s="11">
        <f t="shared" si="241"/>
        <v>17942.251935296292</v>
      </c>
      <c r="K264" s="11">
        <f t="shared" si="250"/>
        <v>179.42251935296292</v>
      </c>
      <c r="L264" s="24">
        <f t="shared" si="253"/>
        <v>1969.9253562106401</v>
      </c>
      <c r="M264" s="11">
        <f t="shared" si="240"/>
        <v>602229</v>
      </c>
      <c r="N264" s="78">
        <f t="shared" si="242"/>
        <v>0</v>
      </c>
      <c r="O264" s="35">
        <f t="shared" si="243"/>
        <v>0</v>
      </c>
      <c r="P264" s="35">
        <f t="shared" si="258"/>
        <v>6.0222899999999999</v>
      </c>
      <c r="Q264">
        <f t="shared" si="244"/>
        <v>74</v>
      </c>
      <c r="R264" s="45">
        <f>1000*VLOOKUP(Q264, '[1]Mortality (Interventions) H'!$B$136:$AV$256, 28)</f>
        <v>25.212679980625289</v>
      </c>
      <c r="S264" s="46">
        <f>VLOOKUP(I264, '[1]Lapse Rates'!$A$4:$F$24, 4)</f>
        <v>1.4007732E-3</v>
      </c>
      <c r="T264" s="33">
        <f t="shared" si="263"/>
        <v>0.85130084671349238</v>
      </c>
      <c r="U264" s="33">
        <f t="shared" si="254"/>
        <v>2.1463575815422627E-2</v>
      </c>
      <c r="V264" s="39">
        <f t="shared" si="251"/>
        <v>1.1924794112135682E-3</v>
      </c>
      <c r="W264" s="32">
        <f t="shared" si="255"/>
        <v>0.82864479148685621</v>
      </c>
      <c r="X264" s="32"/>
      <c r="Y264" s="5">
        <f t="shared" si="260"/>
        <v>0</v>
      </c>
      <c r="Z264" s="5">
        <f t="shared" si="252"/>
        <v>5.1267805761541982</v>
      </c>
      <c r="AA264" s="5">
        <f t="shared" si="256"/>
        <v>0</v>
      </c>
      <c r="AB264" s="5">
        <f t="shared" si="245"/>
        <v>4.9903392413233796</v>
      </c>
      <c r="AC264" s="32"/>
      <c r="AD264" s="5">
        <f t="shared" si="261"/>
        <v>14867.753613728239</v>
      </c>
      <c r="AE264" s="5">
        <f t="shared" si="246"/>
        <v>-148.67753613728237</v>
      </c>
      <c r="AF264" s="5">
        <f t="shared" si="246"/>
        <v>-1632.3683860418369</v>
      </c>
      <c r="AG264" s="5">
        <f t="shared" si="264"/>
        <v>-12925.987799746154</v>
      </c>
      <c r="AH264" s="5">
        <f>SUM(AD264:AG264)</f>
        <v>160.71989180296623</v>
      </c>
      <c r="AI264" s="42">
        <f t="shared" si="259"/>
        <v>0</v>
      </c>
      <c r="AJ264" s="42">
        <f t="shared" si="262"/>
        <v>1444.4443003861936</v>
      </c>
      <c r="AK264" s="42">
        <f t="shared" si="257"/>
        <v>1605.1641921891598</v>
      </c>
    </row>
    <row r="265" spans="1:37" ht="15" x14ac:dyDescent="0.2">
      <c r="D265" s="1"/>
      <c r="E265" s="1"/>
      <c r="F265" s="1"/>
      <c r="I265" s="2">
        <f t="shared" si="249"/>
        <v>11</v>
      </c>
      <c r="J265" s="11">
        <f t="shared" si="241"/>
        <v>17942.251935296292</v>
      </c>
      <c r="K265" s="11">
        <f t="shared" si="250"/>
        <v>179.42251935296292</v>
      </c>
      <c r="L265" s="24">
        <f t="shared" si="253"/>
        <v>1969.9253562106401</v>
      </c>
      <c r="M265" s="11">
        <f t="shared" si="240"/>
        <v>602229</v>
      </c>
      <c r="N265" s="78">
        <f t="shared" si="242"/>
        <v>0</v>
      </c>
      <c r="O265" s="35">
        <f t="shared" si="243"/>
        <v>0</v>
      </c>
      <c r="P265" s="35">
        <f t="shared" si="258"/>
        <v>6.0222899999999999</v>
      </c>
      <c r="Q265">
        <f t="shared" si="244"/>
        <v>75</v>
      </c>
      <c r="R265" s="45">
        <f>1000*VLOOKUP(Q265, '[1]Mortality (Interventions) H'!$B$136:$AV$256, 28)</f>
        <v>28.320656853776136</v>
      </c>
      <c r="S265" s="46">
        <f>VLOOKUP(I265, '[1]Lapse Rates'!$A$4:$F$24, 4)</f>
        <v>1.2298243999999999E-3</v>
      </c>
      <c r="T265" s="33">
        <f t="shared" si="263"/>
        <v>0.82864479148685621</v>
      </c>
      <c r="U265" s="33">
        <f t="shared" si="254"/>
        <v>2.3467764793368134E-2</v>
      </c>
      <c r="V265" s="39">
        <f t="shared" si="251"/>
        <v>1.0190875835034479E-3</v>
      </c>
      <c r="W265" s="32">
        <f t="shared" si="255"/>
        <v>0.80415793910998468</v>
      </c>
      <c r="X265" s="31"/>
      <c r="Y265" s="5">
        <f t="shared" si="260"/>
        <v>0</v>
      </c>
      <c r="Z265" s="5">
        <f t="shared" si="252"/>
        <v>4.9903392413233796</v>
      </c>
      <c r="AA265" s="5">
        <f t="shared" si="256"/>
        <v>0</v>
      </c>
      <c r="AB265" s="5">
        <f t="shared" si="245"/>
        <v>4.8428723151226691</v>
      </c>
      <c r="AC265" s="32"/>
      <c r="AD265" s="5">
        <f t="shared" si="261"/>
        <v>14428.404339279999</v>
      </c>
      <c r="AE265" s="5">
        <f t="shared" si="246"/>
        <v>-144.28404339280002</v>
      </c>
      <c r="AF265" s="5">
        <f t="shared" si="246"/>
        <v>-1584.1311146508508</v>
      </c>
      <c r="AG265" s="5">
        <f t="shared" si="264"/>
        <v>-14132.968523745298</v>
      </c>
      <c r="AH265" s="5">
        <f t="shared" ref="AH265:AH274" si="265">SUM(AD265:AG265)</f>
        <v>-1432.9793425089483</v>
      </c>
      <c r="AI265" s="42">
        <f t="shared" si="259"/>
        <v>0</v>
      </c>
      <c r="AJ265" s="42">
        <f t="shared" si="262"/>
        <v>1401.7617533061082</v>
      </c>
      <c r="AK265" s="42">
        <f t="shared" ref="AK265:AK274" si="266">SUM(AH265:AJ265)</f>
        <v>-31.217589202840145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49"/>
        <v>12</v>
      </c>
      <c r="J266" s="11">
        <f t="shared" si="241"/>
        <v>17942.251935296292</v>
      </c>
      <c r="K266" s="11">
        <f t="shared" si="250"/>
        <v>179.42251935296292</v>
      </c>
      <c r="L266" s="24">
        <f t="shared" si="253"/>
        <v>1969.9253562106401</v>
      </c>
      <c r="M266" s="11">
        <f t="shared" si="240"/>
        <v>602229</v>
      </c>
      <c r="N266" s="78">
        <f t="shared" si="242"/>
        <v>0</v>
      </c>
      <c r="O266" s="35">
        <f t="shared" si="243"/>
        <v>0</v>
      </c>
      <c r="P266" s="35">
        <f t="shared" si="258"/>
        <v>6.0222899999999999</v>
      </c>
      <c r="Q266">
        <f t="shared" si="244"/>
        <v>76</v>
      </c>
      <c r="R266" s="45">
        <f>1000*VLOOKUP(Q266, '[1]Mortality (Interventions) H'!$B$136:$AV$256, 28)</f>
        <v>31.890471430827954</v>
      </c>
      <c r="S266" s="46">
        <f>VLOOKUP(I266, '[1]Lapse Rates'!$A$4:$F$24, 4)</f>
        <v>1.0984558E-3</v>
      </c>
      <c r="T266" s="33">
        <f t="shared" si="263"/>
        <v>0.80415793910998468</v>
      </c>
      <c r="U266" s="33">
        <f t="shared" si="254"/>
        <v>2.5644975783060454E-2</v>
      </c>
      <c r="V266" s="39">
        <f t="shared" si="251"/>
        <v>8.8333195233140948E-4</v>
      </c>
      <c r="W266" s="32">
        <f t="shared" si="255"/>
        <v>0.77762963137459284</v>
      </c>
      <c r="X266" s="31"/>
      <c r="Y266" s="5">
        <f t="shared" si="260"/>
        <v>0</v>
      </c>
      <c r="Z266" s="5">
        <f t="shared" si="252"/>
        <v>4.8428723151226691</v>
      </c>
      <c r="AA266" s="5">
        <f t="shared" si="256"/>
        <v>0</v>
      </c>
      <c r="AB266" s="5">
        <f t="shared" si="245"/>
        <v>4.6831111527308966</v>
      </c>
      <c r="AC266" s="32"/>
      <c r="AD266" s="5">
        <f t="shared" si="261"/>
        <v>13952.42675847453</v>
      </c>
      <c r="AE266" s="5">
        <f t="shared" si="246"/>
        <v>-139.5242675847453</v>
      </c>
      <c r="AF266" s="5">
        <f t="shared" si="246"/>
        <v>-1531.8723285855435</v>
      </c>
      <c r="AG266" s="5">
        <f t="shared" si="264"/>
        <v>-15444.148120856715</v>
      </c>
      <c r="AH266" s="5">
        <f t="shared" si="265"/>
        <v>-3163.1179585524733</v>
      </c>
      <c r="AI266" s="42">
        <f t="shared" si="259"/>
        <v>0</v>
      </c>
      <c r="AJ266" s="42">
        <f t="shared" si="262"/>
        <v>1355.5208201304015</v>
      </c>
      <c r="AK266" s="42">
        <f t="shared" si="266"/>
        <v>-1807.5971384220718</v>
      </c>
    </row>
    <row r="267" spans="1:37" ht="15" x14ac:dyDescent="0.2">
      <c r="A267" s="48"/>
      <c r="D267" s="1"/>
      <c r="E267" s="1"/>
      <c r="F267" s="1"/>
      <c r="I267" s="2">
        <f t="shared" si="249"/>
        <v>13</v>
      </c>
      <c r="J267" s="11">
        <f t="shared" si="241"/>
        <v>17942.251935296292</v>
      </c>
      <c r="K267" s="11">
        <f t="shared" si="250"/>
        <v>179.42251935296292</v>
      </c>
      <c r="L267" s="24">
        <f t="shared" si="253"/>
        <v>1969.9253562106401</v>
      </c>
      <c r="M267" s="11">
        <f t="shared" si="240"/>
        <v>602229</v>
      </c>
      <c r="N267" s="78">
        <f t="shared" si="242"/>
        <v>0</v>
      </c>
      <c r="O267" s="35">
        <f t="shared" si="243"/>
        <v>0</v>
      </c>
      <c r="P267" s="35">
        <f t="shared" si="258"/>
        <v>6.0222899999999999</v>
      </c>
      <c r="Q267">
        <f t="shared" si="244"/>
        <v>77</v>
      </c>
      <c r="R267" s="45">
        <f>1000*VLOOKUP(Q267, '[1]Mortality (Interventions) H'!$B$136:$AV$256, 28)</f>
        <v>36.014371432010819</v>
      </c>
      <c r="S267" s="46">
        <f>VLOOKUP(I267, '[1]Lapse Rates'!$A$4:$F$24, 4)</f>
        <v>9.9047419999999994E-4</v>
      </c>
      <c r="T267" s="33">
        <f t="shared" si="263"/>
        <v>0.77762963137459284</v>
      </c>
      <c r="U267" s="33">
        <f t="shared" si="254"/>
        <v>2.8005842380862241E-2</v>
      </c>
      <c r="V267" s="39">
        <f t="shared" si="251"/>
        <v>7.7022208703204475E-4</v>
      </c>
      <c r="W267" s="32">
        <f t="shared" si="255"/>
        <v>0.74885356690669858</v>
      </c>
      <c r="X267" s="31"/>
      <c r="Y267" s="5">
        <f t="shared" si="260"/>
        <v>0</v>
      </c>
      <c r="Z267" s="5">
        <f t="shared" si="252"/>
        <v>4.6831111527308966</v>
      </c>
      <c r="AA267" s="5">
        <f t="shared" si="256"/>
        <v>0</v>
      </c>
      <c r="AB267" s="5">
        <f t="shared" si="245"/>
        <v>4.5098133474465421</v>
      </c>
      <c r="AC267" s="32"/>
      <c r="AD267" s="5">
        <f t="shared" si="261"/>
        <v>13436.119360085244</v>
      </c>
      <c r="AE267" s="5">
        <f t="shared" si="246"/>
        <v>-134.36119360085243</v>
      </c>
      <c r="AF267" s="5">
        <f t="shared" si="246"/>
        <v>-1475.1856295382865</v>
      </c>
      <c r="AG267" s="5">
        <f t="shared" si="264"/>
        <v>-16865.930451184286</v>
      </c>
      <c r="AH267" s="5">
        <f t="shared" si="265"/>
        <v>-5039.3579142381805</v>
      </c>
      <c r="AI267" s="42">
        <f t="shared" si="259"/>
        <v>0</v>
      </c>
      <c r="AJ267" s="42">
        <f t="shared" si="262"/>
        <v>1305.3618893362018</v>
      </c>
      <c r="AK267" s="42">
        <f t="shared" si="266"/>
        <v>-3733.9960249019787</v>
      </c>
    </row>
    <row r="268" spans="1:37" ht="15" x14ac:dyDescent="0.2">
      <c r="A268" s="48"/>
      <c r="D268" s="1"/>
      <c r="E268" s="1"/>
      <c r="F268" s="37"/>
      <c r="I268" s="2">
        <f t="shared" si="249"/>
        <v>14</v>
      </c>
      <c r="J268" s="11">
        <f t="shared" si="241"/>
        <v>17942.251935296292</v>
      </c>
      <c r="K268" s="11">
        <f t="shared" si="250"/>
        <v>179.42251935296292</v>
      </c>
      <c r="L268" s="24">
        <f t="shared" si="253"/>
        <v>1969.9253562106401</v>
      </c>
      <c r="M268" s="11">
        <f t="shared" si="240"/>
        <v>602229</v>
      </c>
      <c r="N268" s="78">
        <f t="shared" si="242"/>
        <v>0</v>
      </c>
      <c r="O268" s="35">
        <f t="shared" si="243"/>
        <v>0</v>
      </c>
      <c r="P268" s="35">
        <f t="shared" si="258"/>
        <v>6.0222899999999999</v>
      </c>
      <c r="Q268">
        <f t="shared" si="244"/>
        <v>78</v>
      </c>
      <c r="R268" s="45">
        <f>1000*VLOOKUP(Q268, '[1]Mortality (Interventions) H'!$B$136:$AV$256, 28)</f>
        <v>40.62594195634933</v>
      </c>
      <c r="S268" s="46">
        <f>VLOOKUP(I268, '[1]Lapse Rates'!$A$4:$F$24, 4)</f>
        <v>9.2791330000000004E-4</v>
      </c>
      <c r="T268" s="33">
        <f t="shared" si="263"/>
        <v>0.74885356690669858</v>
      </c>
      <c r="U268" s="33">
        <f t="shared" si="254"/>
        <v>3.0422881542956696E-2</v>
      </c>
      <c r="V268" s="39">
        <f t="shared" si="251"/>
        <v>6.9487118448516554E-4</v>
      </c>
      <c r="W268" s="32">
        <f t="shared" si="255"/>
        <v>0.71773581417925669</v>
      </c>
      <c r="X268" s="31"/>
      <c r="Y268" s="5">
        <f t="shared" si="260"/>
        <v>0</v>
      </c>
      <c r="Z268" s="5">
        <f t="shared" si="252"/>
        <v>4.5098133474465421</v>
      </c>
      <c r="AA268" s="5">
        <f t="shared" si="256"/>
        <v>0</v>
      </c>
      <c r="AB268" s="5">
        <f t="shared" si="245"/>
        <v>4.3224132163735955</v>
      </c>
      <c r="AC268" s="32"/>
      <c r="AD268" s="5">
        <f t="shared" si="261"/>
        <v>12877.796800989228</v>
      </c>
      <c r="AE268" s="5">
        <f t="shared" si="246"/>
        <v>-128.77796800989228</v>
      </c>
      <c r="AF268" s="5">
        <f t="shared" si="246"/>
        <v>-1413.8859794122061</v>
      </c>
      <c r="AG268" s="5">
        <f t="shared" si="264"/>
        <v>-18321.541528733269</v>
      </c>
      <c r="AH268" s="5">
        <f t="shared" si="265"/>
        <v>-6986.408675166138</v>
      </c>
      <c r="AI268" s="42">
        <f t="shared" si="259"/>
        <v>0</v>
      </c>
      <c r="AJ268" s="42">
        <f t="shared" si="262"/>
        <v>1251.1211602046574</v>
      </c>
      <c r="AK268" s="42">
        <f t="shared" si="266"/>
        <v>-5735.2875149614811</v>
      </c>
    </row>
    <row r="269" spans="1:37" ht="15" x14ac:dyDescent="0.2">
      <c r="A269" s="48"/>
      <c r="D269" s="1"/>
      <c r="E269" s="1"/>
      <c r="F269" s="1"/>
      <c r="I269" s="2">
        <f t="shared" si="249"/>
        <v>15</v>
      </c>
      <c r="J269" s="11">
        <f t="shared" si="241"/>
        <v>17942.251935296292</v>
      </c>
      <c r="K269" s="11">
        <f t="shared" si="250"/>
        <v>179.42251935296292</v>
      </c>
      <c r="L269" s="24">
        <f t="shared" si="253"/>
        <v>1969.9253562106401</v>
      </c>
      <c r="M269" s="11">
        <f t="shared" si="240"/>
        <v>602229</v>
      </c>
      <c r="N269" s="78">
        <f t="shared" si="242"/>
        <v>0</v>
      </c>
      <c r="O269" s="35">
        <f t="shared" si="243"/>
        <v>0</v>
      </c>
      <c r="P269" s="35">
        <f t="shared" si="258"/>
        <v>6.0222899999999999</v>
      </c>
      <c r="Q269">
        <f t="shared" si="244"/>
        <v>79</v>
      </c>
      <c r="R269" s="45">
        <f>1000*VLOOKUP(Q269, '[1]Mortality (Interventions) H'!$B$136:$AV$256, 28)</f>
        <v>45.758171201760391</v>
      </c>
      <c r="S269" s="46">
        <f>VLOOKUP(I269, '[1]Lapse Rates'!$A$4:$F$24, 4)</f>
        <v>7.1178370000000003E-4</v>
      </c>
      <c r="T269" s="33">
        <f t="shared" si="263"/>
        <v>0.71773581417925669</v>
      </c>
      <c r="U269" s="33">
        <f t="shared" si="254"/>
        <v>3.2842278262849314E-2</v>
      </c>
      <c r="V269" s="39">
        <f t="shared" si="251"/>
        <v>5.1087265343902381E-4</v>
      </c>
      <c r="W269" s="32">
        <f t="shared" si="255"/>
        <v>0.68438266326296837</v>
      </c>
      <c r="X269" s="31"/>
      <c r="Y269" s="5">
        <f t="shared" si="260"/>
        <v>0</v>
      </c>
      <c r="Z269" s="5">
        <f t="shared" si="252"/>
        <v>4.3224132163735955</v>
      </c>
      <c r="AA269" s="5">
        <f t="shared" si="256"/>
        <v>0</v>
      </c>
      <c r="AB269" s="5">
        <f t="shared" si="245"/>
        <v>4.1215508691419416</v>
      </c>
      <c r="AC269" s="32"/>
      <c r="AD269" s="5">
        <f t="shared" si="261"/>
        <v>12279.366164413224</v>
      </c>
      <c r="AE269" s="5">
        <f t="shared" si="246"/>
        <v>-122.79366164413224</v>
      </c>
      <c r="AF269" s="5">
        <f t="shared" si="246"/>
        <v>-1348.1827617126894</v>
      </c>
      <c r="AG269" s="5">
        <f t="shared" si="264"/>
        <v>-19778.572395957479</v>
      </c>
      <c r="AH269" s="5">
        <f t="shared" si="265"/>
        <v>-8970.1826549010766</v>
      </c>
      <c r="AI269" s="42">
        <f t="shared" si="259"/>
        <v>0</v>
      </c>
      <c r="AJ269" s="42">
        <f t="shared" si="262"/>
        <v>1192.9837912581743</v>
      </c>
      <c r="AK269" s="42">
        <f t="shared" si="266"/>
        <v>-7777.1988636429023</v>
      </c>
    </row>
    <row r="270" spans="1:37" ht="15" x14ac:dyDescent="0.2">
      <c r="I270" s="2">
        <f t="shared" si="249"/>
        <v>16</v>
      </c>
      <c r="J270" s="11">
        <f t="shared" si="241"/>
        <v>17942.251935296292</v>
      </c>
      <c r="K270" s="11">
        <f t="shared" si="250"/>
        <v>179.42251935296292</v>
      </c>
      <c r="L270" s="24">
        <f t="shared" si="253"/>
        <v>1969.9253562106401</v>
      </c>
      <c r="M270" s="11">
        <f t="shared" si="240"/>
        <v>602229</v>
      </c>
      <c r="N270" s="78">
        <f t="shared" si="242"/>
        <v>0</v>
      </c>
      <c r="O270" s="35">
        <f t="shared" si="243"/>
        <v>0</v>
      </c>
      <c r="P270" s="35">
        <f t="shared" si="258"/>
        <v>6.0222899999999999</v>
      </c>
      <c r="Q270">
        <f t="shared" si="244"/>
        <v>80</v>
      </c>
      <c r="R270" s="45">
        <f>1000*VLOOKUP(Q270, '[1]Mortality (Interventions) H'!$B$136:$AV$256, 28)</f>
        <v>51.360426641369372</v>
      </c>
      <c r="S270" s="46">
        <f>VLOOKUP(I270, '[1]Lapse Rates'!$A$4:$F$24, 4)</f>
        <v>6.4944269999999999E-4</v>
      </c>
      <c r="T270" s="33">
        <f t="shared" si="263"/>
        <v>0.68438266326296837</v>
      </c>
      <c r="U270" s="33">
        <f t="shared" si="254"/>
        <v>3.5150185571142682E-2</v>
      </c>
      <c r="V270" s="39">
        <f t="shared" si="251"/>
        <v>4.4446732466269298E-4</v>
      </c>
      <c r="W270" s="32">
        <f t="shared" si="255"/>
        <v>0.64878801036716305</v>
      </c>
      <c r="X270" s="31"/>
      <c r="Y270" s="5">
        <f t="shared" si="260"/>
        <v>0</v>
      </c>
      <c r="Z270" s="5">
        <f t="shared" si="252"/>
        <v>4.1215508691419416</v>
      </c>
      <c r="AA270" s="5">
        <f t="shared" si="256"/>
        <v>0</v>
      </c>
      <c r="AB270" s="5">
        <f t="shared" si="245"/>
        <v>3.9071895469540623</v>
      </c>
      <c r="AC270" s="32"/>
      <c r="AD270" s="5">
        <f t="shared" si="261"/>
        <v>11640.717934607263</v>
      </c>
      <c r="AE270" s="5">
        <f t="shared" si="246"/>
        <v>-116.40717934607262</v>
      </c>
      <c r="AF270" s="5">
        <f t="shared" si="246"/>
        <v>-1278.063952427726</v>
      </c>
      <c r="AG270" s="5">
        <f t="shared" si="264"/>
        <v>-21168.461106323688</v>
      </c>
      <c r="AH270" s="5">
        <f t="shared" si="265"/>
        <v>-10922.214303490226</v>
      </c>
      <c r="AI270" s="42">
        <f t="shared" si="259"/>
        <v>0</v>
      </c>
      <c r="AJ270" s="42">
        <f t="shared" si="262"/>
        <v>1130.9392092313856</v>
      </c>
      <c r="AK270" s="42">
        <f t="shared" si="266"/>
        <v>-9791.2750942588391</v>
      </c>
    </row>
    <row r="271" spans="1:37" ht="15" x14ac:dyDescent="0.2">
      <c r="I271" s="2">
        <f t="shared" si="249"/>
        <v>17</v>
      </c>
      <c r="J271" s="11">
        <f t="shared" si="241"/>
        <v>17942.251935296292</v>
      </c>
      <c r="K271" s="11">
        <f t="shared" si="250"/>
        <v>179.42251935296292</v>
      </c>
      <c r="L271" s="24">
        <f t="shared" si="253"/>
        <v>1969.9253562106401</v>
      </c>
      <c r="M271" s="11">
        <f t="shared" si="240"/>
        <v>602229</v>
      </c>
      <c r="N271" s="78">
        <f t="shared" si="242"/>
        <v>0</v>
      </c>
      <c r="O271" s="35">
        <f t="shared" si="243"/>
        <v>0</v>
      </c>
      <c r="P271" s="35">
        <f t="shared" si="258"/>
        <v>6.0222899999999999</v>
      </c>
      <c r="Q271">
        <f t="shared" si="244"/>
        <v>81</v>
      </c>
      <c r="R271" s="45">
        <f>1000*VLOOKUP(Q271, '[1]Mortality (Interventions) H'!$B$136:$AV$256, 28)</f>
        <v>57.519154529285721</v>
      </c>
      <c r="S271" s="46">
        <f>VLOOKUP(I271, '[1]Lapse Rates'!$A$4:$F$24, 4)</f>
        <v>5.2983399999999997E-4</v>
      </c>
      <c r="T271" s="33">
        <f t="shared" si="263"/>
        <v>0.64878801036716305</v>
      </c>
      <c r="U271" s="33">
        <f t="shared" si="254"/>
        <v>3.7317737825056672E-2</v>
      </c>
      <c r="V271" s="39">
        <f t="shared" si="251"/>
        <v>3.4374994668487542E-4</v>
      </c>
      <c r="W271" s="32">
        <f t="shared" si="255"/>
        <v>0.61112652259542155</v>
      </c>
      <c r="X271" s="31"/>
      <c r="Y271" s="5">
        <f t="shared" si="260"/>
        <v>0</v>
      </c>
      <c r="Z271" s="5">
        <f t="shared" si="252"/>
        <v>3.9071895469540623</v>
      </c>
      <c r="AA271" s="5">
        <f t="shared" si="256"/>
        <v>0</v>
      </c>
      <c r="AB271" s="5">
        <f t="shared" si="245"/>
        <v>3.680381145761181</v>
      </c>
      <c r="AC271" s="32"/>
      <c r="AD271" s="5">
        <f t="shared" si="261"/>
        <v>10964.986032748595</v>
      </c>
      <c r="AE271" s="5">
        <f t="shared" si="246"/>
        <v>-109.64986032748595</v>
      </c>
      <c r="AF271" s="5">
        <f t="shared" si="246"/>
        <v>-1203.8736327135555</v>
      </c>
      <c r="AG271" s="5">
        <f t="shared" si="264"/>
        <v>-22473.823932646053</v>
      </c>
      <c r="AH271" s="5">
        <f t="shared" si="265"/>
        <v>-12822.361392938501</v>
      </c>
      <c r="AI271" s="42">
        <f t="shared" si="259"/>
        <v>0</v>
      </c>
      <c r="AJ271" s="42">
        <f t="shared" si="262"/>
        <v>1065.2917738090669</v>
      </c>
      <c r="AK271" s="42">
        <f t="shared" si="266"/>
        <v>-11757.069619129434</v>
      </c>
    </row>
    <row r="272" spans="1:37" ht="15" x14ac:dyDescent="0.2">
      <c r="I272" s="2">
        <f t="shared" si="249"/>
        <v>18</v>
      </c>
      <c r="J272" s="11">
        <f t="shared" si="241"/>
        <v>17942.251935296292</v>
      </c>
      <c r="K272" s="11">
        <f t="shared" si="250"/>
        <v>179.42251935296292</v>
      </c>
      <c r="L272" s="24">
        <f t="shared" si="253"/>
        <v>1969.9253562106401</v>
      </c>
      <c r="M272" s="11">
        <f t="shared" si="240"/>
        <v>602229</v>
      </c>
      <c r="N272" s="78">
        <f t="shared" si="242"/>
        <v>0</v>
      </c>
      <c r="O272" s="35">
        <f t="shared" si="243"/>
        <v>0</v>
      </c>
      <c r="P272" s="35">
        <f t="shared" si="258"/>
        <v>6.0222899999999999</v>
      </c>
      <c r="Q272">
        <f t="shared" si="244"/>
        <v>82</v>
      </c>
      <c r="R272" s="45">
        <f>1000*VLOOKUP(Q272, '[1]Mortality (Interventions) H'!$B$136:$AV$256, 28)</f>
        <v>64.448522415953533</v>
      </c>
      <c r="S272" s="46">
        <f>VLOOKUP(I272, '[1]Lapse Rates'!$A$4:$F$24, 4)</f>
        <v>4.565131E-4</v>
      </c>
      <c r="T272" s="33">
        <f t="shared" si="263"/>
        <v>0.61112652259542155</v>
      </c>
      <c r="U272" s="33">
        <f t="shared" si="254"/>
        <v>3.9386201390474759E-2</v>
      </c>
      <c r="V272" s="39">
        <f t="shared" si="251"/>
        <v>2.7898726332225594E-4</v>
      </c>
      <c r="W272" s="32">
        <f t="shared" si="255"/>
        <v>0.57146133394162457</v>
      </c>
      <c r="X272" s="31"/>
      <c r="Y272" s="5">
        <f t="shared" si="260"/>
        <v>0</v>
      </c>
      <c r="Z272" s="5">
        <f t="shared" si="260"/>
        <v>3.680381145761181</v>
      </c>
      <c r="AA272" s="5">
        <f t="shared" si="256"/>
        <v>0</v>
      </c>
      <c r="AB272" s="5">
        <f t="shared" si="245"/>
        <v>3.4415058767833062</v>
      </c>
      <c r="AC272" s="32"/>
      <c r="AD272" s="5">
        <f t="shared" si="261"/>
        <v>10253.303224861114</v>
      </c>
      <c r="AE272" s="5">
        <f t="shared" si="246"/>
        <v>-102.53303224861114</v>
      </c>
      <c r="AF272" s="5">
        <f t="shared" si="246"/>
        <v>-1125.7361718255622</v>
      </c>
      <c r="AG272" s="5">
        <f t="shared" si="264"/>
        <v>-23719.512677184222</v>
      </c>
      <c r="AH272" s="5">
        <f t="shared" si="265"/>
        <v>-14694.478656397281</v>
      </c>
      <c r="AI272" s="42">
        <f t="shared" si="259"/>
        <v>0</v>
      </c>
      <c r="AJ272" s="42">
        <f t="shared" si="262"/>
        <v>996.15160128568573</v>
      </c>
      <c r="AK272" s="42">
        <f t="shared" si="266"/>
        <v>-13698.327055111595</v>
      </c>
    </row>
    <row r="273" spans="1:39" ht="15" x14ac:dyDescent="0.2">
      <c r="I273" s="2">
        <f t="shared" si="249"/>
        <v>19</v>
      </c>
      <c r="J273" s="11">
        <f t="shared" si="241"/>
        <v>17942.251935296292</v>
      </c>
      <c r="K273" s="11">
        <f t="shared" si="250"/>
        <v>179.42251935296292</v>
      </c>
      <c r="L273" s="24">
        <f t="shared" si="253"/>
        <v>1969.9253562106401</v>
      </c>
      <c r="M273" s="11">
        <f t="shared" si="240"/>
        <v>602229</v>
      </c>
      <c r="N273" s="78">
        <f t="shared" si="242"/>
        <v>0</v>
      </c>
      <c r="O273" s="35">
        <f t="shared" si="243"/>
        <v>0</v>
      </c>
      <c r="P273" s="35">
        <f t="shared" si="258"/>
        <v>6.0222899999999999</v>
      </c>
      <c r="Q273">
        <f t="shared" si="244"/>
        <v>83</v>
      </c>
      <c r="R273" s="45">
        <f>1000*VLOOKUP(Q273, '[1]Mortality (Interventions) H'!$B$136:$AV$256, 28)</f>
        <v>72.235338928561902</v>
      </c>
      <c r="S273" s="46">
        <f>VLOOKUP(I273, '[1]Lapse Rates'!$A$4:$F$24, 4)</f>
        <v>3.5534066900000001E-2</v>
      </c>
      <c r="T273" s="33">
        <f t="shared" si="263"/>
        <v>0.57146133394162457</v>
      </c>
      <c r="U273" s="33">
        <f t="shared" si="254"/>
        <v>4.1279703141841345E-2</v>
      </c>
      <c r="V273" s="39">
        <f t="shared" si="251"/>
        <v>2.030634527104493E-2</v>
      </c>
      <c r="W273" s="32">
        <f t="shared" si="255"/>
        <v>0.50987528552873829</v>
      </c>
      <c r="X273" s="31"/>
      <c r="Y273" s="5">
        <f t="shared" si="260"/>
        <v>0</v>
      </c>
      <c r="Z273" s="5">
        <f t="shared" si="260"/>
        <v>3.4415058767833062</v>
      </c>
      <c r="AA273" s="5">
        <f t="shared" si="256"/>
        <v>0</v>
      </c>
      <c r="AB273" s="5">
        <f t="shared" si="245"/>
        <v>3.0706168332868651</v>
      </c>
      <c r="AC273" s="32"/>
      <c r="AD273" s="5">
        <f t="shared" si="261"/>
        <v>9148.3108285377548</v>
      </c>
      <c r="AE273" s="5">
        <f t="shared" si="246"/>
        <v>-91.48310828537754</v>
      </c>
      <c r="AF273" s="5">
        <f t="shared" si="246"/>
        <v>-1004.4162534682016</v>
      </c>
      <c r="AG273" s="5">
        <f t="shared" si="264"/>
        <v>-24859.834343407972</v>
      </c>
      <c r="AH273" s="5">
        <f t="shared" si="265"/>
        <v>-16807.422876623797</v>
      </c>
      <c r="AI273" s="42">
        <f t="shared" si="259"/>
        <v>0</v>
      </c>
      <c r="AJ273" s="42">
        <f t="shared" si="262"/>
        <v>888.8124110832706</v>
      </c>
      <c r="AK273" s="42">
        <f t="shared" si="266"/>
        <v>-15918.610465540527</v>
      </c>
    </row>
    <row r="274" spans="1:39" ht="15" x14ac:dyDescent="0.2">
      <c r="I274" s="2">
        <f t="shared" si="249"/>
        <v>20</v>
      </c>
      <c r="J274" s="11">
        <f t="shared" si="241"/>
        <v>17942.251935296292</v>
      </c>
      <c r="K274" s="11">
        <f t="shared" si="250"/>
        <v>179.42251935296292</v>
      </c>
      <c r="L274" s="24">
        <f t="shared" si="253"/>
        <v>1969.9253562106401</v>
      </c>
      <c r="M274" s="11">
        <f t="shared" si="240"/>
        <v>602229</v>
      </c>
      <c r="N274" s="78">
        <f t="shared" si="242"/>
        <v>0</v>
      </c>
      <c r="O274" s="35">
        <f t="shared" si="243"/>
        <v>0</v>
      </c>
      <c r="P274" s="35">
        <f t="shared" si="258"/>
        <v>6.0222899999999999</v>
      </c>
      <c r="Q274">
        <f t="shared" si="244"/>
        <v>84</v>
      </c>
      <c r="R274" s="45">
        <f>1000*VLOOKUP(Q274, '[1]Mortality (Interventions) H'!$B$136:$AV$256, 28)</f>
        <v>81.017881875280466</v>
      </c>
      <c r="S274" s="46">
        <f>VLOOKUP(I274, '[1]Lapse Rates'!$A$4:$F$24, 4)</f>
        <v>0</v>
      </c>
      <c r="T274" s="33">
        <f t="shared" si="263"/>
        <v>0.50987528552873829</v>
      </c>
      <c r="U274" s="33">
        <f t="shared" si="254"/>
        <v>4.1309015654092222E-2</v>
      </c>
      <c r="V274" s="39">
        <f t="shared" si="251"/>
        <v>0</v>
      </c>
      <c r="W274" s="32">
        <f t="shared" si="255"/>
        <v>0.46856626987464606</v>
      </c>
      <c r="X274" s="31"/>
      <c r="Y274" s="5">
        <f t="shared" si="260"/>
        <v>0</v>
      </c>
      <c r="Z274" s="5">
        <f t="shared" si="260"/>
        <v>3.0706168332868651</v>
      </c>
      <c r="AA274" s="5">
        <f t="shared" si="256"/>
        <v>0</v>
      </c>
      <c r="AB274" s="5">
        <f t="shared" si="245"/>
        <v>2.8218419614033823</v>
      </c>
      <c r="AC274" s="32"/>
      <c r="AD274" s="5">
        <f>$W274*J274</f>
        <v>8407.1340624729328</v>
      </c>
      <c r="AE274" s="5">
        <f t="shared" si="246"/>
        <v>-84.071340624729331</v>
      </c>
      <c r="AF274" s="5">
        <f t="shared" si="246"/>
        <v>-923.04057609110305</v>
      </c>
      <c r="AG274" s="5">
        <f t="shared" si="264"/>
        <v>-24877.487188348307</v>
      </c>
      <c r="AH274" s="5">
        <f t="shared" si="265"/>
        <v>-17477.465042591204</v>
      </c>
      <c r="AI274" s="42">
        <f t="shared" si="259"/>
        <v>0</v>
      </c>
      <c r="AJ274" s="42">
        <f t="shared" si="262"/>
        <v>816.79368052465441</v>
      </c>
      <c r="AK274" s="42">
        <f t="shared" si="266"/>
        <v>-16660.671362066551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299364.94895707007</v>
      </c>
      <c r="AE277" s="21">
        <f t="shared" ref="AE277:AK277" si="267">SUM(AE254:AE274)</f>
        <v>-9814.0663013937919</v>
      </c>
      <c r="AF277" s="21">
        <f t="shared" si="267"/>
        <v>-31462.302239222408</v>
      </c>
      <c r="AG277" s="21">
        <f t="shared" si="267"/>
        <v>-293658.98042128643</v>
      </c>
      <c r="AH277" s="21">
        <f t="shared" si="267"/>
        <v>-35570.400004832467</v>
      </c>
      <c r="AI277" s="21">
        <f t="shared" si="267"/>
        <v>0</v>
      </c>
      <c r="AJ277" s="21">
        <f t="shared" si="267"/>
        <v>27358.441041952323</v>
      </c>
      <c r="AK277" s="21">
        <f t="shared" si="267"/>
        <v>-8211.9589628801568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150769.39671294219</v>
      </c>
      <c r="AE279" s="21">
        <f t="shared" ref="AE279:AK279" si="268">AE254+NPV($D$6,AE255:AE274)</f>
        <v>-8343.9287623353121</v>
      </c>
      <c r="AF279" s="21">
        <f t="shared" si="268"/>
        <v>-15321.289250706597</v>
      </c>
      <c r="AG279" s="21">
        <f t="shared" si="268"/>
        <v>-100279.44284817972</v>
      </c>
      <c r="AH279" s="21">
        <f t="shared" si="268"/>
        <v>26824.735851720543</v>
      </c>
      <c r="AI279" s="21">
        <f t="shared" si="268"/>
        <v>0</v>
      </c>
      <c r="AJ279" s="21">
        <f t="shared" si="268"/>
        <v>12920.339568164003</v>
      </c>
      <c r="AK279" s="21">
        <f t="shared" si="268"/>
        <v>39745.075419884539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223052.12819201179</v>
      </c>
      <c r="AE281" s="21">
        <f t="shared" ref="AE281:AK281" si="269">AE254+NPV($D$7,AE255:AE274)</f>
        <v>-9057.160965449244</v>
      </c>
      <c r="AF281" s="21">
        <f t="shared" si="269"/>
        <v>-23152.046542750551</v>
      </c>
      <c r="AG281" s="21">
        <f t="shared" si="269"/>
        <v>-188481.48847327579</v>
      </c>
      <c r="AH281" s="21">
        <f t="shared" si="269"/>
        <v>2361.4322105361907</v>
      </c>
      <c r="AI281" s="21">
        <f t="shared" si="269"/>
        <v>0</v>
      </c>
      <c r="AJ281" s="21">
        <f t="shared" si="269"/>
        <v>19943.781088952241</v>
      </c>
      <c r="AK281" s="21">
        <f t="shared" si="269"/>
        <v>22305.213299488423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17653.500118608063</v>
      </c>
    </row>
    <row r="285" spans="1:39" ht="15" x14ac:dyDescent="0.2">
      <c r="G285" s="58" t="s">
        <v>118</v>
      </c>
      <c r="H285" s="57"/>
      <c r="I285" s="57"/>
      <c r="J285" s="11">
        <f>H$284</f>
        <v>17653.500118608063</v>
      </c>
      <c r="K285" s="11">
        <f>J285*$C$10</f>
        <v>7061.400047443225</v>
      </c>
      <c r="L285" s="24">
        <f>$C$294</f>
        <v>2465.7986204605909</v>
      </c>
      <c r="M285" s="11">
        <f t="shared" ref="M285:M305" si="270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>O285*W285</f>
        <v>0</v>
      </c>
      <c r="AB285" s="5">
        <f>P285*W285</f>
        <v>6.0222899999999999</v>
      </c>
      <c r="AC285" s="32"/>
      <c r="AD285" s="5">
        <f>$W285*J285</f>
        <v>17653.500118608063</v>
      </c>
      <c r="AE285" s="5">
        <f>-$W285*K285</f>
        <v>-7061.400047443225</v>
      </c>
      <c r="AF285" s="5">
        <f>-$W285*L285</f>
        <v>-2465.7986204605909</v>
      </c>
      <c r="AG285" s="5"/>
      <c r="AH285" s="5">
        <f>SUM(AD285:AG285)</f>
        <v>8126.3014507042462</v>
      </c>
      <c r="AI285" s="42">
        <f>Y285-AA285</f>
        <v>0</v>
      </c>
      <c r="AJ285" s="42"/>
      <c r="AK285" s="42">
        <f>SUM(AH285:AJ285)</f>
        <v>8126.3014507042462</v>
      </c>
      <c r="AL285" s="6" t="s">
        <v>39</v>
      </c>
      <c r="AM285" s="36">
        <f>AK312</f>
        <v>22011.775242524855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271">H$284</f>
        <v>17653.500118608063</v>
      </c>
      <c r="K286" s="11"/>
      <c r="L286" s="24"/>
      <c r="M286" s="11">
        <f t="shared" si="270"/>
        <v>602229</v>
      </c>
      <c r="N286" s="78">
        <f t="shared" ref="N286:N305" si="272">N254</f>
        <v>0</v>
      </c>
      <c r="O286" s="35">
        <f t="shared" ref="O286:O305" si="273">M286*N286/1000</f>
        <v>0</v>
      </c>
      <c r="P286" s="35">
        <f>$H$14*M286/1000</f>
        <v>6.0222899999999999</v>
      </c>
      <c r="Q286">
        <f t="shared" ref="Q286:Q305" si="274">Q5</f>
        <v>65</v>
      </c>
      <c r="R286" s="45">
        <f>1000*VLOOKUP(Q286, '[1]Mortality (Interventions) H'!$B$136:$AV$256, 31)</f>
        <v>10.217202934355807</v>
      </c>
      <c r="S286" s="46">
        <f>AVERAGE(VLOOKUP(I285,'[1]Lapse Rates'!$A$4:$F$24,4),VLOOKUP(I286,'[1]Lapse Rates'!$A$4:$F$24,4))</f>
        <v>2.6703721500000001E-3</v>
      </c>
      <c r="T286" s="33">
        <f>W285</f>
        <v>1</v>
      </c>
      <c r="U286" s="33">
        <f>T286*R286/1000</f>
        <v>1.0217202934355808E-2</v>
      </c>
      <c r="V286" s="39">
        <f>MIN(S286*T286,T286-U286)</f>
        <v>2.6703721500000001E-3</v>
      </c>
      <c r="W286" s="32">
        <f>T286-SUM(U286:V286)</f>
        <v>0.98711242491564422</v>
      </c>
      <c r="X286" s="32"/>
      <c r="Y286" s="5">
        <f>AA285</f>
        <v>0</v>
      </c>
      <c r="Z286" s="5">
        <f>AB285</f>
        <v>6.0222899999999999</v>
      </c>
      <c r="AA286" s="5">
        <f>O286*W286</f>
        <v>0</v>
      </c>
      <c r="AB286" s="5">
        <f t="shared" ref="AB286:AB305" si="275">P286*W286</f>
        <v>5.944677285445235</v>
      </c>
      <c r="AC286" s="32"/>
      <c r="AD286" s="5">
        <f>$W286*J286</f>
        <v>17425.989310327819</v>
      </c>
      <c r="AE286" s="5">
        <f t="shared" ref="AE286:AF305" si="276">-$W286*K286</f>
        <v>0</v>
      </c>
      <c r="AF286" s="5">
        <f t="shared" si="276"/>
        <v>0</v>
      </c>
      <c r="AG286" s="5">
        <f t="shared" ref="AG286:AG291" si="277">-U286*M286</f>
        <v>-6153.0959059541638</v>
      </c>
      <c r="AH286" s="5">
        <f t="shared" ref="AH286:AH294" si="278">SUM(AD286:AG286)</f>
        <v>11272.893404373655</v>
      </c>
      <c r="AI286" s="42">
        <f>-M286*$W285*(N286-N285)/1000</f>
        <v>0</v>
      </c>
      <c r="AJ286" s="42">
        <f>$D$6*SUM(Y286:Z286,AD286:AE286)</f>
        <v>1710.0803379921592</v>
      </c>
      <c r="AK286" s="42">
        <f>SUM(AH286:AJ286)</f>
        <v>12982.973742365815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279">I286+1</f>
        <v>2</v>
      </c>
      <c r="J287" s="11">
        <f t="shared" si="271"/>
        <v>17653.500118608063</v>
      </c>
      <c r="K287" s="11">
        <f t="shared" ref="K287:K305" si="280">J287*$C$11</f>
        <v>176.53500118608062</v>
      </c>
      <c r="L287" s="24">
        <f>$C$295</f>
        <v>1936.1936169023486</v>
      </c>
      <c r="M287" s="11">
        <f t="shared" si="270"/>
        <v>602229</v>
      </c>
      <c r="N287" s="78">
        <f t="shared" si="272"/>
        <v>0</v>
      </c>
      <c r="O287" s="35">
        <f t="shared" si="273"/>
        <v>0</v>
      </c>
      <c r="P287" s="35">
        <f>$H$14*M287/1000</f>
        <v>6.0222899999999999</v>
      </c>
      <c r="Q287">
        <f t="shared" si="274"/>
        <v>66</v>
      </c>
      <c r="R287" s="45">
        <f>1000*VLOOKUP(Q287, '[1]Mortality (Interventions) H'!$B$136:$AV$256, 31)</f>
        <v>11.220781338196213</v>
      </c>
      <c r="S287" s="46">
        <f>VLOOKUP(I287, '[1]Lapse Rates'!$A$4:$F$24, 4)</f>
        <v>2.4152155999999998E-3</v>
      </c>
      <c r="T287" s="33">
        <f>W286</f>
        <v>0.98711242491564422</v>
      </c>
      <c r="U287" s="33">
        <f>T287*R287/1000</f>
        <v>1.1076172676195071E-2</v>
      </c>
      <c r="V287" s="39">
        <f t="shared" ref="V287:V305" si="281">MIN(S287*T287,T287-U287)</f>
        <v>2.3840893276100925E-3</v>
      </c>
      <c r="W287" s="32">
        <f>T287-SUM(U287:V287)</f>
        <v>0.97365216291183909</v>
      </c>
      <c r="X287" s="32"/>
      <c r="Y287" s="5">
        <f t="shared" ref="Y287:Z302" si="282">AA286</f>
        <v>0</v>
      </c>
      <c r="Z287" s="5">
        <f t="shared" si="282"/>
        <v>5.944677285445235</v>
      </c>
      <c r="AA287" s="5">
        <f>O287*W287</f>
        <v>0</v>
      </c>
      <c r="AB287" s="5">
        <f t="shared" si="275"/>
        <v>5.8636156841823395</v>
      </c>
      <c r="AC287" s="32"/>
      <c r="AD287" s="5">
        <f>$W287*J287</f>
        <v>17188.368573447147</v>
      </c>
      <c r="AE287" s="5">
        <f t="shared" si="276"/>
        <v>-171.88368573447147</v>
      </c>
      <c r="AF287" s="5">
        <f t="shared" si="276"/>
        <v>-1885.1791029130684</v>
      </c>
      <c r="AG287" s="5">
        <f t="shared" si="277"/>
        <v>-6670.3923946122814</v>
      </c>
      <c r="AH287" s="5">
        <f t="shared" si="278"/>
        <v>8460.9133901873247</v>
      </c>
      <c r="AI287" s="42">
        <f>-M287*($W286*N287-$W285*N286)/1000</f>
        <v>0</v>
      </c>
      <c r="AJ287" s="42">
        <f>$D$6*SUM(Y287:Z287,AD287:AE287)</f>
        <v>1669.9003403263159</v>
      </c>
      <c r="AK287" s="42">
        <f>SUM(AH287:AJ287)</f>
        <v>10130.813730513641</v>
      </c>
      <c r="AL287" s="48" t="s">
        <v>59</v>
      </c>
      <c r="AM287" s="54">
        <f>AK312/AD312</f>
        <v>0.10000000247974478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279"/>
        <v>3</v>
      </c>
      <c r="J288" s="11">
        <f t="shared" si="271"/>
        <v>17653.500118608063</v>
      </c>
      <c r="K288" s="11">
        <f t="shared" si="280"/>
        <v>176.53500118608062</v>
      </c>
      <c r="L288" s="24">
        <f t="shared" ref="L288:L305" si="283">$C$295</f>
        <v>1936.1936169023486</v>
      </c>
      <c r="M288" s="11">
        <f t="shared" si="270"/>
        <v>602229</v>
      </c>
      <c r="N288" s="78">
        <f t="shared" si="272"/>
        <v>0</v>
      </c>
      <c r="O288" s="35">
        <f t="shared" si="273"/>
        <v>0</v>
      </c>
      <c r="P288" s="35">
        <f>$H$14*M288/1000</f>
        <v>6.0222899999999999</v>
      </c>
      <c r="Q288">
        <f t="shared" si="274"/>
        <v>67</v>
      </c>
      <c r="R288" s="45">
        <f>1000*VLOOKUP(Q288, '[1]Mortality (Interventions) H'!$B$136:$AV$256, 31)</f>
        <v>12.292513568728742</v>
      </c>
      <c r="S288" s="46">
        <f>VLOOKUP(I288, '[1]Lapse Rates'!$A$4:$F$24, 4)</f>
        <v>2.3963082999999999E-3</v>
      </c>
      <c r="T288" s="33">
        <f>W287</f>
        <v>0.97365216291183909</v>
      </c>
      <c r="U288" s="33">
        <f t="shared" ref="U288:U305" si="284">T288*R288/1000</f>
        <v>1.1968632423815869E-2</v>
      </c>
      <c r="V288" s="39">
        <f t="shared" si="281"/>
        <v>2.3331707592985922E-3</v>
      </c>
      <c r="W288" s="32">
        <f t="shared" ref="W288:W305" si="285">T288-SUM(U288:V288)</f>
        <v>0.95935035972872462</v>
      </c>
      <c r="X288" s="32"/>
      <c r="Y288" s="5">
        <f t="shared" si="282"/>
        <v>0</v>
      </c>
      <c r="Z288" s="5">
        <f t="shared" si="282"/>
        <v>5.8636156841823395</v>
      </c>
      <c r="AA288" s="5">
        <f t="shared" ref="AA288:AA305" si="286">O288*W288</f>
        <v>0</v>
      </c>
      <c r="AB288" s="5">
        <f t="shared" si="275"/>
        <v>5.7774860778907007</v>
      </c>
      <c r="AC288" s="32"/>
      <c r="AD288" s="5">
        <f>$W288*J288</f>
        <v>16935.891689257729</v>
      </c>
      <c r="AE288" s="5">
        <f t="shared" si="276"/>
        <v>-169.35891689257727</v>
      </c>
      <c r="AF288" s="5">
        <f>-$W288*L288</f>
        <v>-1857.4880428797285</v>
      </c>
      <c r="AG288" s="5">
        <f t="shared" si="277"/>
        <v>-7207.8575359622073</v>
      </c>
      <c r="AH288" s="5">
        <f t="shared" si="278"/>
        <v>7701.1871935232184</v>
      </c>
      <c r="AI288" s="42">
        <f>-M288*($W287*N288-$W286*N287)/1000</f>
        <v>0</v>
      </c>
      <c r="AJ288" s="42">
        <f>$D$6*SUM(Y288:Z288,AD288:AE288)</f>
        <v>1645.37208566764</v>
      </c>
      <c r="AK288" s="42">
        <f t="shared" ref="AK288:AK295" si="287">SUM(AH288:AJ288)</f>
        <v>9346.5592791908584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279"/>
        <v>4</v>
      </c>
      <c r="J289" s="11">
        <f t="shared" si="271"/>
        <v>17653.500118608063</v>
      </c>
      <c r="K289" s="11">
        <f t="shared" si="280"/>
        <v>176.53500118608062</v>
      </c>
      <c r="L289" s="24">
        <f t="shared" si="283"/>
        <v>1936.1936169023486</v>
      </c>
      <c r="M289" s="11">
        <f t="shared" si="270"/>
        <v>602229</v>
      </c>
      <c r="N289" s="78">
        <f t="shared" si="272"/>
        <v>0</v>
      </c>
      <c r="O289" s="35">
        <f t="shared" si="273"/>
        <v>0</v>
      </c>
      <c r="P289" s="35">
        <f t="shared" ref="P289:P305" si="288">$H$14*M289/1000</f>
        <v>6.0222899999999999</v>
      </c>
      <c r="Q289">
        <f t="shared" si="274"/>
        <v>68</v>
      </c>
      <c r="R289" s="45">
        <f>1000*VLOOKUP(Q289, '[1]Mortality (Interventions) H'!$B$136:$AV$256, 31)</f>
        <v>13.432590424821841</v>
      </c>
      <c r="S289" s="46">
        <f>VLOOKUP(I289, '[1]Lapse Rates'!$A$4:$F$24, 4)</f>
        <v>2.1941491999999999E-3</v>
      </c>
      <c r="T289" s="33">
        <f>W288</f>
        <v>0.95935035972872462</v>
      </c>
      <c r="U289" s="33">
        <f t="shared" si="284"/>
        <v>1.2886560456141454E-2</v>
      </c>
      <c r="V289" s="39">
        <f t="shared" si="281"/>
        <v>2.1049578243184934E-3</v>
      </c>
      <c r="W289" s="32">
        <f t="shared" si="285"/>
        <v>0.94435884144826465</v>
      </c>
      <c r="X289" s="32"/>
      <c r="Y289" s="5">
        <f>AA288</f>
        <v>0</v>
      </c>
      <c r="Z289" s="5">
        <f t="shared" si="282"/>
        <v>5.7774860778907007</v>
      </c>
      <c r="AA289" s="5">
        <f t="shared" si="286"/>
        <v>0</v>
      </c>
      <c r="AB289" s="5">
        <f t="shared" si="275"/>
        <v>5.6872028072654697</v>
      </c>
      <c r="AC289" s="32"/>
      <c r="AD289" s="5">
        <f>$W289*J289</f>
        <v>16671.238919515512</v>
      </c>
      <c r="AE289" s="5">
        <f t="shared" si="276"/>
        <v>-166.71238919515511</v>
      </c>
      <c r="AF289" s="5">
        <f t="shared" si="276"/>
        <v>-1828.461560877427</v>
      </c>
      <c r="AG289" s="5">
        <f t="shared" si="277"/>
        <v>-7760.6604169416123</v>
      </c>
      <c r="AH289" s="5">
        <f t="shared" si="278"/>
        <v>6915.4045525013162</v>
      </c>
      <c r="AI289" s="42">
        <f t="shared" ref="AI289:AI305" si="289">-M289*($W288*N289-$W287*N288)/1000</f>
        <v>0</v>
      </c>
      <c r="AJ289" s="42">
        <f>$D$6*SUM(Y289:Z289,AD289:AE289)</f>
        <v>1619.6608240086682</v>
      </c>
      <c r="AK289" s="42">
        <f t="shared" si="287"/>
        <v>8535.0653765099851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279"/>
        <v>5</v>
      </c>
      <c r="J290" s="11">
        <f t="shared" si="271"/>
        <v>17653.500118608063</v>
      </c>
      <c r="K290" s="11">
        <f t="shared" si="280"/>
        <v>176.53500118608062</v>
      </c>
      <c r="L290" s="24">
        <f t="shared" si="283"/>
        <v>1936.1936169023486</v>
      </c>
      <c r="M290" s="11">
        <f t="shared" si="270"/>
        <v>602229</v>
      </c>
      <c r="N290" s="78">
        <f t="shared" si="272"/>
        <v>0</v>
      </c>
      <c r="O290" s="35">
        <f t="shared" si="273"/>
        <v>0</v>
      </c>
      <c r="P290" s="35">
        <f t="shared" si="288"/>
        <v>6.0222899999999999</v>
      </c>
      <c r="Q290">
        <f t="shared" si="274"/>
        <v>69</v>
      </c>
      <c r="R290" s="45">
        <f>1000*VLOOKUP(Q290, '[1]Mortality (Interventions) H'!$B$136:$AV$256, 31)</f>
        <v>14.715837218790375</v>
      </c>
      <c r="S290" s="46">
        <f>VLOOKUP(I290, '[1]Lapse Rates'!$A$4:$F$24, 4)</f>
        <v>1.9313649E-3</v>
      </c>
      <c r="T290" s="33">
        <f>W289</f>
        <v>0.94435884144826465</v>
      </c>
      <c r="U290" s="33">
        <f t="shared" si="284"/>
        <v>1.3897030986878132E-2</v>
      </c>
      <c r="V290" s="39">
        <f t="shared" si="281"/>
        <v>1.8239015193778434E-3</v>
      </c>
      <c r="W290" s="32">
        <f t="shared" si="285"/>
        <v>0.92863790894200871</v>
      </c>
      <c r="X290" s="32"/>
      <c r="Y290" s="5">
        <f t="shared" ref="Y290:Z305" si="290">AA289</f>
        <v>0</v>
      </c>
      <c r="Z290" s="5">
        <f t="shared" si="282"/>
        <v>5.6872028072654697</v>
      </c>
      <c r="AA290" s="5">
        <f t="shared" si="286"/>
        <v>0</v>
      </c>
      <c r="AB290" s="5">
        <f t="shared" si="275"/>
        <v>5.5925267926423698</v>
      </c>
      <c r="AC290" s="32"/>
      <c r="AD290" s="5">
        <f t="shared" ref="AD290:AD304" si="291">$W290*J290</f>
        <v>16393.709435651694</v>
      </c>
      <c r="AE290" s="5">
        <f t="shared" si="276"/>
        <v>-163.93709435651692</v>
      </c>
      <c r="AF290" s="5">
        <f t="shared" si="276"/>
        <v>-1798.0227917070617</v>
      </c>
      <c r="AG290" s="5">
        <f t="shared" si="277"/>
        <v>-8369.1950741966302</v>
      </c>
      <c r="AH290" s="5">
        <f t="shared" si="278"/>
        <v>6062.5544753914837</v>
      </c>
      <c r="AI290" s="42">
        <f t="shared" si="289"/>
        <v>0</v>
      </c>
      <c r="AJ290" s="42">
        <f t="shared" ref="AJ290:AJ305" si="292">$D$6*SUM(Y290:Z290,AD290:AE290)</f>
        <v>1592.6985812764497</v>
      </c>
      <c r="AK290" s="42">
        <f t="shared" si="287"/>
        <v>7655.2530566679334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279"/>
        <v>6</v>
      </c>
      <c r="J291" s="11">
        <f t="shared" si="271"/>
        <v>17653.500118608063</v>
      </c>
      <c r="K291" s="11">
        <f t="shared" si="280"/>
        <v>176.53500118608062</v>
      </c>
      <c r="L291" s="24">
        <f t="shared" si="283"/>
        <v>1936.1936169023486</v>
      </c>
      <c r="M291" s="11">
        <f t="shared" si="270"/>
        <v>602229</v>
      </c>
      <c r="N291" s="78">
        <f t="shared" si="272"/>
        <v>0</v>
      </c>
      <c r="O291" s="35">
        <f t="shared" si="273"/>
        <v>0</v>
      </c>
      <c r="P291" s="35">
        <f t="shared" si="288"/>
        <v>6.0222899999999999</v>
      </c>
      <c r="Q291">
        <f t="shared" si="274"/>
        <v>70</v>
      </c>
      <c r="R291" s="45">
        <f>1000*VLOOKUP(Q291, '[1]Mortality (Interventions) H'!$B$136:$AV$256, 31)</f>
        <v>16.334473051137703</v>
      </c>
      <c r="S291" s="46">
        <f>VLOOKUP(I291, '[1]Lapse Rates'!$A$4:$F$24, 4)</f>
        <v>1.9726812000000001E-3</v>
      </c>
      <c r="T291" s="33">
        <f t="shared" ref="T291:T305" si="293">W290</f>
        <v>0.92863790894200871</v>
      </c>
      <c r="U291" s="33">
        <f t="shared" si="284"/>
        <v>1.516881089787811E-2</v>
      </c>
      <c r="V291" s="39">
        <f t="shared" si="281"/>
        <v>1.8319065445772124E-3</v>
      </c>
      <c r="W291" s="32">
        <f t="shared" si="285"/>
        <v>0.91163719149955336</v>
      </c>
      <c r="X291" s="32"/>
      <c r="Y291" s="5">
        <f t="shared" si="290"/>
        <v>0</v>
      </c>
      <c r="Z291" s="5">
        <f t="shared" si="282"/>
        <v>5.5925267926423698</v>
      </c>
      <c r="AA291" s="5">
        <f t="shared" si="286"/>
        <v>0</v>
      </c>
      <c r="AB291" s="5">
        <f t="shared" si="275"/>
        <v>5.4901435419958453</v>
      </c>
      <c r="AC291" s="32"/>
      <c r="AD291" s="5">
        <f t="shared" si="291"/>
        <v>16093.587268264886</v>
      </c>
      <c r="AE291" s="5">
        <f t="shared" si="276"/>
        <v>-160.93587268264886</v>
      </c>
      <c r="AF291" s="5">
        <f t="shared" si="276"/>
        <v>-1765.1061111122192</v>
      </c>
      <c r="AG291" s="5">
        <f t="shared" si="277"/>
        <v>-9135.0978182182371</v>
      </c>
      <c r="AH291" s="5">
        <f t="shared" si="278"/>
        <v>5032.4474662517805</v>
      </c>
      <c r="AI291" s="42">
        <f t="shared" si="289"/>
        <v>0</v>
      </c>
      <c r="AJ291" s="42">
        <f t="shared" si="292"/>
        <v>1563.5417287849759</v>
      </c>
      <c r="AK291" s="42">
        <f t="shared" si="287"/>
        <v>6595.9891950367564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279"/>
        <v>7</v>
      </c>
      <c r="J292" s="11">
        <f t="shared" si="271"/>
        <v>17653.500118608063</v>
      </c>
      <c r="K292" s="11">
        <f t="shared" si="280"/>
        <v>176.53500118608062</v>
      </c>
      <c r="L292" s="24">
        <f t="shared" si="283"/>
        <v>1936.1936169023486</v>
      </c>
      <c r="M292" s="11">
        <f t="shared" si="270"/>
        <v>602229</v>
      </c>
      <c r="N292" s="78">
        <f t="shared" si="272"/>
        <v>0</v>
      </c>
      <c r="O292" s="35">
        <f t="shared" si="273"/>
        <v>0</v>
      </c>
      <c r="P292" s="35">
        <f t="shared" si="288"/>
        <v>6.0222899999999999</v>
      </c>
      <c r="Q292">
        <f t="shared" si="274"/>
        <v>71</v>
      </c>
      <c r="R292" s="45">
        <f>1000*VLOOKUP(Q292, '[1]Mortality (Interventions) H'!$B$136:$AV$256, 31)</f>
        <v>18.009036790285332</v>
      </c>
      <c r="S292" s="46">
        <f>VLOOKUP(I292, '[1]Lapse Rates'!$A$4:$F$24, 4)</f>
        <v>1.7228968999999999E-3</v>
      </c>
      <c r="T292" s="33">
        <f t="shared" si="293"/>
        <v>0.91163719149955336</v>
      </c>
      <c r="U292" s="33">
        <f t="shared" si="284"/>
        <v>1.6417707721107854E-2</v>
      </c>
      <c r="V292" s="39">
        <f t="shared" si="281"/>
        <v>1.5706568911592867E-3</v>
      </c>
      <c r="W292" s="32">
        <f t="shared" si="285"/>
        <v>0.8936488268872862</v>
      </c>
      <c r="X292" s="32"/>
      <c r="Y292" s="5">
        <f t="shared" si="290"/>
        <v>0</v>
      </c>
      <c r="Z292" s="5">
        <f t="shared" si="282"/>
        <v>5.4901435419958453</v>
      </c>
      <c r="AA292" s="5">
        <f t="shared" si="286"/>
        <v>0</v>
      </c>
      <c r="AB292" s="5">
        <f t="shared" si="275"/>
        <v>5.3818123936750348</v>
      </c>
      <c r="AC292" s="32"/>
      <c r="AD292" s="5">
        <f t="shared" si="291"/>
        <v>15776.029671448663</v>
      </c>
      <c r="AE292" s="5">
        <f t="shared" si="276"/>
        <v>-157.76029671448663</v>
      </c>
      <c r="AF292" s="5">
        <f t="shared" si="276"/>
        <v>-1730.2771543714355</v>
      </c>
      <c r="AG292" s="5">
        <f t="shared" ref="AG292:AG305" si="294">-U292*M292</f>
        <v>-9887.219703175062</v>
      </c>
      <c r="AH292" s="5">
        <f t="shared" si="278"/>
        <v>4000.7725171876791</v>
      </c>
      <c r="AI292" s="42">
        <f t="shared" si="289"/>
        <v>0</v>
      </c>
      <c r="AJ292" s="42">
        <f t="shared" si="292"/>
        <v>1532.6908087428926</v>
      </c>
      <c r="AK292" s="42">
        <f t="shared" si="287"/>
        <v>5533.463325930572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279"/>
        <v>8</v>
      </c>
      <c r="J293" s="11">
        <f t="shared" si="271"/>
        <v>17653.500118608063</v>
      </c>
      <c r="K293" s="11">
        <f t="shared" si="280"/>
        <v>176.53500118608062</v>
      </c>
      <c r="L293" s="24">
        <f t="shared" si="283"/>
        <v>1936.1936169023486</v>
      </c>
      <c r="M293" s="11">
        <f t="shared" si="270"/>
        <v>602229</v>
      </c>
      <c r="N293" s="78">
        <f t="shared" si="272"/>
        <v>0</v>
      </c>
      <c r="O293" s="35">
        <f t="shared" si="273"/>
        <v>0</v>
      </c>
      <c r="P293" s="35">
        <f t="shared" si="288"/>
        <v>6.0222899999999999</v>
      </c>
      <c r="Q293">
        <f t="shared" si="274"/>
        <v>72</v>
      </c>
      <c r="R293" s="45">
        <f>1000*VLOOKUP(Q293, '[1]Mortality (Interventions) H'!$B$136:$AV$256, 31)</f>
        <v>19.940067565505753</v>
      </c>
      <c r="S293" s="46">
        <f>VLOOKUP(I293, '[1]Lapse Rates'!$A$4:$F$24, 4)</f>
        <v>1.5750323E-3</v>
      </c>
      <c r="T293" s="33">
        <f t="shared" si="293"/>
        <v>0.8936488268872862</v>
      </c>
      <c r="U293" s="33">
        <f t="shared" si="284"/>
        <v>1.7819417987967441E-2</v>
      </c>
      <c r="V293" s="39">
        <f t="shared" si="281"/>
        <v>1.4075257672045841E-3</v>
      </c>
      <c r="W293" s="32">
        <f t="shared" si="285"/>
        <v>0.87442188313211422</v>
      </c>
      <c r="X293" s="32"/>
      <c r="Y293" s="5">
        <f t="shared" si="290"/>
        <v>0</v>
      </c>
      <c r="Z293" s="5">
        <f t="shared" si="282"/>
        <v>5.3818123936750348</v>
      </c>
      <c r="AA293" s="5">
        <f t="shared" si="286"/>
        <v>0</v>
      </c>
      <c r="AB293" s="5">
        <f t="shared" si="275"/>
        <v>5.2660221625677002</v>
      </c>
      <c r="AC293" s="32"/>
      <c r="AD293" s="5">
        <f t="shared" si="291"/>
        <v>15436.606817586264</v>
      </c>
      <c r="AE293" s="5">
        <f t="shared" si="276"/>
        <v>-154.36606817586264</v>
      </c>
      <c r="AF293" s="5">
        <f t="shared" si="276"/>
        <v>-1693.050068600131</v>
      </c>
      <c r="AG293" s="5">
        <f t="shared" si="294"/>
        <v>-10731.370275475643</v>
      </c>
      <c r="AH293" s="5">
        <f t="shared" si="278"/>
        <v>2857.8204053346271</v>
      </c>
      <c r="AI293" s="42">
        <f t="shared" si="289"/>
        <v>0</v>
      </c>
      <c r="AJ293" s="42">
        <f t="shared" si="292"/>
        <v>1499.71577331298</v>
      </c>
      <c r="AK293" s="42">
        <f t="shared" si="287"/>
        <v>4357.5361786476069</v>
      </c>
    </row>
    <row r="294" spans="1:37" ht="15" x14ac:dyDescent="0.2">
      <c r="A294" s="12"/>
      <c r="B294" s="13">
        <v>1</v>
      </c>
      <c r="C294" s="10">
        <f>$H$284*0.14+$B$297</f>
        <v>2465.7986204605909</v>
      </c>
      <c r="D294" s="1"/>
      <c r="E294" s="81" t="s">
        <v>51</v>
      </c>
      <c r="F294" s="13"/>
      <c r="G294" s="8"/>
      <c r="I294" s="2">
        <f t="shared" si="279"/>
        <v>9</v>
      </c>
      <c r="J294" s="11">
        <f t="shared" si="271"/>
        <v>17653.500118608063</v>
      </c>
      <c r="K294" s="11">
        <f t="shared" si="280"/>
        <v>176.53500118608062</v>
      </c>
      <c r="L294" s="24">
        <f t="shared" si="283"/>
        <v>1936.1936169023486</v>
      </c>
      <c r="M294" s="11">
        <f t="shared" si="270"/>
        <v>602229</v>
      </c>
      <c r="N294" s="78">
        <f t="shared" si="272"/>
        <v>0</v>
      </c>
      <c r="O294" s="35">
        <f t="shared" si="273"/>
        <v>0</v>
      </c>
      <c r="P294" s="35">
        <f t="shared" si="288"/>
        <v>6.0222899999999999</v>
      </c>
      <c r="Q294">
        <f t="shared" si="274"/>
        <v>73</v>
      </c>
      <c r="R294" s="45">
        <f>1000*VLOOKUP(Q294, '[1]Mortality (Interventions) H'!$B$136:$AV$256, 31)</f>
        <v>22.167700565330016</v>
      </c>
      <c r="S294" s="46">
        <f>VLOOKUP(I294, '[1]Lapse Rates'!$A$4:$F$24, 4)</f>
        <v>1.4424080000000001E-3</v>
      </c>
      <c r="T294" s="33">
        <f t="shared" si="293"/>
        <v>0.87442188313211422</v>
      </c>
      <c r="U294" s="33">
        <f t="shared" si="284"/>
        <v>1.9383922473044705E-2</v>
      </c>
      <c r="V294" s="39">
        <f t="shared" si="281"/>
        <v>1.2612731196048267E-3</v>
      </c>
      <c r="W294" s="32">
        <f t="shared" si="285"/>
        <v>0.85377668753946467</v>
      </c>
      <c r="X294" s="32"/>
      <c r="Y294" s="5">
        <f t="shared" si="290"/>
        <v>0</v>
      </c>
      <c r="Z294" s="5">
        <f t="shared" si="282"/>
        <v>5.2660221625677002</v>
      </c>
      <c r="AA294" s="5">
        <f t="shared" si="286"/>
        <v>0</v>
      </c>
      <c r="AB294" s="5">
        <f t="shared" si="275"/>
        <v>5.1416908076020427</v>
      </c>
      <c r="AC294" s="32"/>
      <c r="AD294" s="5">
        <f t="shared" si="291"/>
        <v>15072.146854742738</v>
      </c>
      <c r="AE294" s="5">
        <f t="shared" si="276"/>
        <v>-150.72146854742738</v>
      </c>
      <c r="AF294" s="5">
        <f t="shared" si="276"/>
        <v>-1653.0769726739425</v>
      </c>
      <c r="AG294" s="5">
        <f t="shared" si="294"/>
        <v>-11673.560247019241</v>
      </c>
      <c r="AH294" s="5">
        <f t="shared" si="278"/>
        <v>1594.7881665021268</v>
      </c>
      <c r="AI294" s="42">
        <f t="shared" si="289"/>
        <v>0</v>
      </c>
      <c r="AJ294" s="42">
        <f t="shared" si="292"/>
        <v>1464.308427159908</v>
      </c>
      <c r="AK294" s="42">
        <f t="shared" si="287"/>
        <v>3059.096593662035</v>
      </c>
    </row>
    <row r="295" spans="1:37" ht="15" x14ac:dyDescent="0.2">
      <c r="A295" s="12"/>
      <c r="B295" s="70" t="s">
        <v>49</v>
      </c>
      <c r="C295" s="10">
        <f>$H$284*0.11+$B$297</f>
        <v>1936.1936169023486</v>
      </c>
      <c r="D295" s="1"/>
      <c r="E295" s="1"/>
      <c r="F295" s="1"/>
      <c r="I295" s="2">
        <f t="shared" si="279"/>
        <v>10</v>
      </c>
      <c r="J295" s="11">
        <f t="shared" si="271"/>
        <v>17653.500118608063</v>
      </c>
      <c r="K295" s="11">
        <f t="shared" si="280"/>
        <v>176.53500118608062</v>
      </c>
      <c r="L295" s="24">
        <f t="shared" si="283"/>
        <v>1936.1936169023486</v>
      </c>
      <c r="M295" s="11">
        <f t="shared" si="270"/>
        <v>602229</v>
      </c>
      <c r="N295" s="78">
        <f t="shared" si="272"/>
        <v>0</v>
      </c>
      <c r="O295" s="35">
        <f t="shared" si="273"/>
        <v>0</v>
      </c>
      <c r="P295" s="35">
        <f t="shared" si="288"/>
        <v>6.0222899999999999</v>
      </c>
      <c r="Q295">
        <f t="shared" si="274"/>
        <v>74</v>
      </c>
      <c r="R295" s="45">
        <f>1000*VLOOKUP(Q295, '[1]Mortality (Interventions) H'!$B$136:$AV$256, 31)</f>
        <v>24.820773037921271</v>
      </c>
      <c r="S295" s="46">
        <f>VLOOKUP(I295, '[1]Lapse Rates'!$A$4:$F$24, 4)</f>
        <v>1.4007732E-3</v>
      </c>
      <c r="T295" s="33">
        <f t="shared" si="293"/>
        <v>0.85377668753946467</v>
      </c>
      <c r="U295" s="33">
        <f t="shared" si="284"/>
        <v>2.1191397386485279E-2</v>
      </c>
      <c r="V295" s="39">
        <f t="shared" si="281"/>
        <v>1.195947502690056E-3</v>
      </c>
      <c r="W295" s="32">
        <f t="shared" si="285"/>
        <v>0.8313893426502893</v>
      </c>
      <c r="X295" s="32"/>
      <c r="Y295" s="5">
        <f t="shared" si="290"/>
        <v>0</v>
      </c>
      <c r="Z295" s="5">
        <f t="shared" si="282"/>
        <v>5.1416908076020427</v>
      </c>
      <c r="AA295" s="5">
        <f t="shared" si="286"/>
        <v>0</v>
      </c>
      <c r="AB295" s="5">
        <f t="shared" si="275"/>
        <v>5.0068677243494104</v>
      </c>
      <c r="AC295" s="32"/>
      <c r="AD295" s="5">
        <f t="shared" si="291"/>
        <v>14676.931859086362</v>
      </c>
      <c r="AE295" s="5">
        <f t="shared" si="276"/>
        <v>-146.76931859086361</v>
      </c>
      <c r="AF295" s="5">
        <f t="shared" si="276"/>
        <v>-1609.7307384001297</v>
      </c>
      <c r="AG295" s="5">
        <f t="shared" si="294"/>
        <v>-12762.074056665642</v>
      </c>
      <c r="AH295" s="5">
        <f>SUM(AD295:AG295)</f>
        <v>158.35774542972649</v>
      </c>
      <c r="AI295" s="42">
        <f t="shared" si="289"/>
        <v>0</v>
      </c>
      <c r="AJ295" s="42">
        <f t="shared" si="292"/>
        <v>1425.9133450908344</v>
      </c>
      <c r="AK295" s="42">
        <f t="shared" si="287"/>
        <v>1584.2710905205608</v>
      </c>
    </row>
    <row r="296" spans="1:37" ht="15" x14ac:dyDescent="0.2">
      <c r="D296" s="1"/>
      <c r="E296" s="1"/>
      <c r="F296" s="1"/>
      <c r="I296" s="2">
        <f t="shared" si="279"/>
        <v>11</v>
      </c>
      <c r="J296" s="11">
        <f t="shared" si="271"/>
        <v>17653.500118608063</v>
      </c>
      <c r="K296" s="11">
        <f t="shared" si="280"/>
        <v>176.53500118608062</v>
      </c>
      <c r="L296" s="24">
        <f t="shared" si="283"/>
        <v>1936.1936169023486</v>
      </c>
      <c r="M296" s="11">
        <f t="shared" si="270"/>
        <v>602229</v>
      </c>
      <c r="N296" s="78">
        <f t="shared" si="272"/>
        <v>0</v>
      </c>
      <c r="O296" s="35">
        <f t="shared" si="273"/>
        <v>0</v>
      </c>
      <c r="P296" s="35">
        <f t="shared" si="288"/>
        <v>6.0222899999999999</v>
      </c>
      <c r="Q296">
        <f t="shared" si="274"/>
        <v>75</v>
      </c>
      <c r="R296" s="45">
        <f>1000*VLOOKUP(Q296, '[1]Mortality (Interventions) H'!$B$136:$AV$256, 31)</f>
        <v>27.880439389727805</v>
      </c>
      <c r="S296" s="46">
        <f>VLOOKUP(I296, '[1]Lapse Rates'!$A$4:$F$24, 4)</f>
        <v>1.2298243999999999E-3</v>
      </c>
      <c r="T296" s="33">
        <f t="shared" si="293"/>
        <v>0.8313893426502893</v>
      </c>
      <c r="U296" s="33">
        <f t="shared" si="284"/>
        <v>2.3179500177027034E-2</v>
      </c>
      <c r="V296" s="39">
        <f t="shared" si="281"/>
        <v>1.0224628994912864E-3</v>
      </c>
      <c r="W296" s="32">
        <f t="shared" si="285"/>
        <v>0.80718737957377096</v>
      </c>
      <c r="X296" s="31"/>
      <c r="Y296" s="5">
        <f t="shared" si="290"/>
        <v>0</v>
      </c>
      <c r="Z296" s="5">
        <f t="shared" si="282"/>
        <v>5.0068677243494104</v>
      </c>
      <c r="AA296" s="5">
        <f t="shared" si="286"/>
        <v>0</v>
      </c>
      <c r="AB296" s="5">
        <f t="shared" si="275"/>
        <v>4.8611164841333254</v>
      </c>
      <c r="AC296" s="32"/>
      <c r="AD296" s="5">
        <f t="shared" si="291"/>
        <v>14249.682501044497</v>
      </c>
      <c r="AE296" s="5">
        <f t="shared" si="276"/>
        <v>-142.49682501044495</v>
      </c>
      <c r="AF296" s="5">
        <f t="shared" si="276"/>
        <v>-1562.8710519748686</v>
      </c>
      <c r="AG296" s="5">
        <f t="shared" si="294"/>
        <v>-13959.367212110814</v>
      </c>
      <c r="AH296" s="5">
        <f t="shared" ref="AH296:AH305" si="295">SUM(AD296:AG296)</f>
        <v>-1415.0525880516307</v>
      </c>
      <c r="AI296" s="42">
        <f t="shared" si="289"/>
        <v>0</v>
      </c>
      <c r="AJ296" s="42">
        <f t="shared" si="292"/>
        <v>1384.4060885426993</v>
      </c>
      <c r="AK296" s="42">
        <f t="shared" ref="AK296:AK305" si="296">SUM(AH296:AJ296)</f>
        <v>-30.646499508931356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279"/>
        <v>12</v>
      </c>
      <c r="J297" s="11">
        <f t="shared" si="271"/>
        <v>17653.500118608063</v>
      </c>
      <c r="K297" s="11">
        <f t="shared" si="280"/>
        <v>176.53500118608062</v>
      </c>
      <c r="L297" s="24">
        <f t="shared" si="283"/>
        <v>1936.1936169023486</v>
      </c>
      <c r="M297" s="11">
        <f t="shared" si="270"/>
        <v>602229</v>
      </c>
      <c r="N297" s="78">
        <f t="shared" si="272"/>
        <v>0</v>
      </c>
      <c r="O297" s="35">
        <f t="shared" si="273"/>
        <v>0</v>
      </c>
      <c r="P297" s="35">
        <f t="shared" si="288"/>
        <v>6.0222899999999999</v>
      </c>
      <c r="Q297">
        <f t="shared" si="274"/>
        <v>76</v>
      </c>
      <c r="R297" s="45">
        <f>1000*VLOOKUP(Q297, '[1]Mortality (Interventions) H'!$B$136:$AV$256, 31)</f>
        <v>31.394764621022336</v>
      </c>
      <c r="S297" s="46">
        <f>VLOOKUP(I297, '[1]Lapse Rates'!$A$4:$F$24, 4)</f>
        <v>1.0984558E-3</v>
      </c>
      <c r="T297" s="33">
        <f t="shared" si="293"/>
        <v>0.80718737957377096</v>
      </c>
      <c r="U297" s="33">
        <f t="shared" si="284"/>
        <v>2.5341457786778352E-2</v>
      </c>
      <c r="V297" s="39">
        <f t="shared" si="281"/>
        <v>8.8665965877961022E-4</v>
      </c>
      <c r="W297" s="32">
        <f t="shared" si="285"/>
        <v>0.78095926212821298</v>
      </c>
      <c r="X297" s="31"/>
      <c r="Y297" s="5">
        <f t="shared" si="290"/>
        <v>0</v>
      </c>
      <c r="Z297" s="5">
        <f t="shared" si="282"/>
        <v>4.8611164841333254</v>
      </c>
      <c r="AA297" s="5">
        <f t="shared" si="286"/>
        <v>0</v>
      </c>
      <c r="AB297" s="5">
        <f t="shared" si="275"/>
        <v>4.703163154722116</v>
      </c>
      <c r="AC297" s="32"/>
      <c r="AD297" s="5">
        <f t="shared" si="291"/>
        <v>13786.664426608473</v>
      </c>
      <c r="AE297" s="5">
        <f t="shared" si="276"/>
        <v>-137.86664426608473</v>
      </c>
      <c r="AF297" s="5">
        <f t="shared" si="276"/>
        <v>-1512.088338393414</v>
      </c>
      <c r="AG297" s="5">
        <f t="shared" si="294"/>
        <v>-15261.360781473741</v>
      </c>
      <c r="AH297" s="5">
        <f t="shared" si="295"/>
        <v>-3124.6513375247669</v>
      </c>
      <c r="AI297" s="42">
        <f t="shared" si="289"/>
        <v>0</v>
      </c>
      <c r="AJ297" s="42">
        <f t="shared" si="292"/>
        <v>1339.4239379748817</v>
      </c>
      <c r="AK297" s="42">
        <f t="shared" si="296"/>
        <v>-1785.2273995498851</v>
      </c>
    </row>
    <row r="298" spans="1:37" ht="15" x14ac:dyDescent="0.2">
      <c r="A298" s="48"/>
      <c r="D298" s="1"/>
      <c r="E298" s="1"/>
      <c r="F298" s="1"/>
      <c r="I298" s="2">
        <f t="shared" si="279"/>
        <v>13</v>
      </c>
      <c r="J298" s="11">
        <f t="shared" si="271"/>
        <v>17653.500118608063</v>
      </c>
      <c r="K298" s="11">
        <f t="shared" si="280"/>
        <v>176.53500118608062</v>
      </c>
      <c r="L298" s="24">
        <f t="shared" si="283"/>
        <v>1936.1936169023486</v>
      </c>
      <c r="M298" s="11">
        <f t="shared" si="270"/>
        <v>602229</v>
      </c>
      <c r="N298" s="78">
        <f t="shared" si="272"/>
        <v>0</v>
      </c>
      <c r="O298" s="35">
        <f t="shared" si="273"/>
        <v>0</v>
      </c>
      <c r="P298" s="35">
        <f t="shared" si="288"/>
        <v>6.0222899999999999</v>
      </c>
      <c r="Q298">
        <f t="shared" si="274"/>
        <v>77</v>
      </c>
      <c r="R298" s="45">
        <f>1000*VLOOKUP(Q298, '[1]Mortality (Interventions) H'!$B$136:$AV$256, 31)</f>
        <v>35.454562549647953</v>
      </c>
      <c r="S298" s="46">
        <f>VLOOKUP(I298, '[1]Lapse Rates'!$A$4:$F$24, 4)</f>
        <v>9.9047419999999994E-4</v>
      </c>
      <c r="T298" s="33">
        <f t="shared" si="293"/>
        <v>0.78095926212821298</v>
      </c>
      <c r="U298" s="33">
        <f t="shared" si="284"/>
        <v>2.7688569007851639E-2</v>
      </c>
      <c r="V298" s="39">
        <f t="shared" si="281"/>
        <v>7.7352000038903199E-4</v>
      </c>
      <c r="W298" s="32">
        <f t="shared" si="285"/>
        <v>0.75249717311997233</v>
      </c>
      <c r="X298" s="31"/>
      <c r="Y298" s="5">
        <f t="shared" si="290"/>
        <v>0</v>
      </c>
      <c r="Z298" s="5">
        <f t="shared" si="282"/>
        <v>4.703163154722116</v>
      </c>
      <c r="AA298" s="5">
        <f t="shared" si="286"/>
        <v>0</v>
      </c>
      <c r="AB298" s="5">
        <f t="shared" si="275"/>
        <v>4.5317562007086778</v>
      </c>
      <c r="AC298" s="32"/>
      <c r="AD298" s="5">
        <f t="shared" si="291"/>
        <v>13284.208934925664</v>
      </c>
      <c r="AE298" s="5">
        <f t="shared" si="276"/>
        <v>-132.84208934925664</v>
      </c>
      <c r="AF298" s="5">
        <f t="shared" si="276"/>
        <v>-1456.9802233319519</v>
      </c>
      <c r="AG298" s="5">
        <f t="shared" si="294"/>
        <v>-16674.859225029486</v>
      </c>
      <c r="AH298" s="5">
        <f t="shared" si="295"/>
        <v>-4980.4726027850302</v>
      </c>
      <c r="AI298" s="42">
        <f t="shared" si="289"/>
        <v>0</v>
      </c>
      <c r="AJ298" s="42">
        <f t="shared" si="292"/>
        <v>1290.6104678565239</v>
      </c>
      <c r="AK298" s="42">
        <f t="shared" si="296"/>
        <v>-3689.8621349285063</v>
      </c>
    </row>
    <row r="299" spans="1:37" ht="15" x14ac:dyDescent="0.2">
      <c r="A299" s="48"/>
      <c r="D299" s="1"/>
      <c r="E299" s="1"/>
      <c r="F299" s="37"/>
      <c r="I299" s="2">
        <f t="shared" si="279"/>
        <v>14</v>
      </c>
      <c r="J299" s="11">
        <f t="shared" si="271"/>
        <v>17653.500118608063</v>
      </c>
      <c r="K299" s="11">
        <f t="shared" si="280"/>
        <v>176.53500118608062</v>
      </c>
      <c r="L299" s="24">
        <f t="shared" si="283"/>
        <v>1936.1936169023486</v>
      </c>
      <c r="M299" s="11">
        <f t="shared" si="270"/>
        <v>602229</v>
      </c>
      <c r="N299" s="78">
        <f t="shared" si="272"/>
        <v>0</v>
      </c>
      <c r="O299" s="35">
        <f t="shared" si="273"/>
        <v>0</v>
      </c>
      <c r="P299" s="35">
        <f t="shared" si="288"/>
        <v>6.0222899999999999</v>
      </c>
      <c r="Q299">
        <f t="shared" si="274"/>
        <v>78</v>
      </c>
      <c r="R299" s="45">
        <f>1000*VLOOKUP(Q299, '[1]Mortality (Interventions) H'!$B$136:$AV$256, 31)</f>
        <v>39.994450630602977</v>
      </c>
      <c r="S299" s="46">
        <f>VLOOKUP(I299, '[1]Lapse Rates'!$A$4:$F$24, 4)</f>
        <v>9.2791330000000004E-4</v>
      </c>
      <c r="T299" s="33">
        <f t="shared" si="293"/>
        <v>0.75249717311997233</v>
      </c>
      <c r="U299" s="33">
        <f t="shared" si="284"/>
        <v>3.0095711040015037E-2</v>
      </c>
      <c r="V299" s="39">
        <f t="shared" si="281"/>
        <v>6.9825213515042482E-4</v>
      </c>
      <c r="W299" s="32">
        <f t="shared" si="285"/>
        <v>0.72170320994480686</v>
      </c>
      <c r="X299" s="31"/>
      <c r="Y299" s="5">
        <f t="shared" si="290"/>
        <v>0</v>
      </c>
      <c r="Z299" s="5">
        <f t="shared" si="282"/>
        <v>4.5317562007086778</v>
      </c>
      <c r="AA299" s="5">
        <f t="shared" si="286"/>
        <v>0</v>
      </c>
      <c r="AB299" s="5">
        <f t="shared" si="275"/>
        <v>4.346306024218511</v>
      </c>
      <c r="AC299" s="32"/>
      <c r="AD299" s="5">
        <f t="shared" si="291"/>
        <v>12740.587702360468</v>
      </c>
      <c r="AE299" s="5">
        <f t="shared" si="276"/>
        <v>-127.40587702360467</v>
      </c>
      <c r="AF299" s="5">
        <f t="shared" si="276"/>
        <v>-1397.3571483930707</v>
      </c>
      <c r="AG299" s="5">
        <f t="shared" si="294"/>
        <v>-18124.509963917215</v>
      </c>
      <c r="AH299" s="5">
        <f t="shared" si="295"/>
        <v>-6908.6852869734212</v>
      </c>
      <c r="AI299" s="42">
        <f t="shared" si="289"/>
        <v>0</v>
      </c>
      <c r="AJ299" s="42">
        <f t="shared" si="292"/>
        <v>1237.7977023488361</v>
      </c>
      <c r="AK299" s="42">
        <f t="shared" si="296"/>
        <v>-5670.8875846245846</v>
      </c>
    </row>
    <row r="300" spans="1:37" ht="15" x14ac:dyDescent="0.2">
      <c r="A300" s="48"/>
      <c r="D300" s="1"/>
      <c r="E300" s="1"/>
      <c r="F300" s="1"/>
      <c r="I300" s="2">
        <f t="shared" si="279"/>
        <v>15</v>
      </c>
      <c r="J300" s="11">
        <f t="shared" si="271"/>
        <v>17653.500118608063</v>
      </c>
      <c r="K300" s="11">
        <f t="shared" si="280"/>
        <v>176.53500118608062</v>
      </c>
      <c r="L300" s="24">
        <f t="shared" si="283"/>
        <v>1936.1936169023486</v>
      </c>
      <c r="M300" s="11">
        <f t="shared" si="270"/>
        <v>602229</v>
      </c>
      <c r="N300" s="78">
        <f t="shared" si="272"/>
        <v>0</v>
      </c>
      <c r="O300" s="35">
        <f t="shared" si="273"/>
        <v>0</v>
      </c>
      <c r="P300" s="35">
        <f t="shared" si="288"/>
        <v>6.0222899999999999</v>
      </c>
      <c r="Q300">
        <f t="shared" si="274"/>
        <v>79</v>
      </c>
      <c r="R300" s="45">
        <f>1000*VLOOKUP(Q300, '[1]Mortality (Interventions) H'!$B$136:$AV$256, 31)</f>
        <v>45.046904291888474</v>
      </c>
      <c r="S300" s="46">
        <f>VLOOKUP(I300, '[1]Lapse Rates'!$A$4:$F$24, 4)</f>
        <v>7.1178370000000003E-4</v>
      </c>
      <c r="T300" s="33">
        <f t="shared" si="293"/>
        <v>0.72170320994480686</v>
      </c>
      <c r="U300" s="33">
        <f t="shared" si="284"/>
        <v>3.2510495425532408E-2</v>
      </c>
      <c r="V300" s="39">
        <f t="shared" si="281"/>
        <v>5.1369658107639144E-4</v>
      </c>
      <c r="W300" s="32">
        <f t="shared" si="285"/>
        <v>0.68867901793819808</v>
      </c>
      <c r="X300" s="31"/>
      <c r="Y300" s="5">
        <f t="shared" si="290"/>
        <v>0</v>
      </c>
      <c r="Z300" s="5">
        <f t="shared" si="282"/>
        <v>4.346306024218511</v>
      </c>
      <c r="AA300" s="5">
        <f t="shared" si="286"/>
        <v>0</v>
      </c>
      <c r="AB300" s="5">
        <f t="shared" si="275"/>
        <v>4.1474247629390311</v>
      </c>
      <c r="AC300" s="32"/>
      <c r="AD300" s="5">
        <f t="shared" si="291"/>
        <v>12157.595124854864</v>
      </c>
      <c r="AE300" s="5">
        <f t="shared" si="276"/>
        <v>-121.57595124854863</v>
      </c>
      <c r="AF300" s="5">
        <f t="shared" si="276"/>
        <v>-1333.4159186265172</v>
      </c>
      <c r="AG300" s="5">
        <f t="shared" si="294"/>
        <v>-19578.763149622955</v>
      </c>
      <c r="AH300" s="5">
        <f t="shared" si="295"/>
        <v>-8876.1598946431568</v>
      </c>
      <c r="AI300" s="42">
        <f t="shared" si="289"/>
        <v>0</v>
      </c>
      <c r="AJ300" s="42">
        <f t="shared" si="292"/>
        <v>1181.1598535517555</v>
      </c>
      <c r="AK300" s="42">
        <f t="shared" si="296"/>
        <v>-7695.0000410914017</v>
      </c>
    </row>
    <row r="301" spans="1:37" ht="15" x14ac:dyDescent="0.2">
      <c r="I301" s="2">
        <f t="shared" si="279"/>
        <v>16</v>
      </c>
      <c r="J301" s="11">
        <f t="shared" si="271"/>
        <v>17653.500118608063</v>
      </c>
      <c r="K301" s="11">
        <f t="shared" si="280"/>
        <v>176.53500118608062</v>
      </c>
      <c r="L301" s="24">
        <f t="shared" si="283"/>
        <v>1936.1936169023486</v>
      </c>
      <c r="M301" s="11">
        <f t="shared" si="270"/>
        <v>602229</v>
      </c>
      <c r="N301" s="78">
        <f t="shared" si="272"/>
        <v>0</v>
      </c>
      <c r="O301" s="35">
        <f t="shared" si="273"/>
        <v>0</v>
      </c>
      <c r="P301" s="35">
        <f t="shared" si="288"/>
        <v>6.0222899999999999</v>
      </c>
      <c r="Q301">
        <f t="shared" si="274"/>
        <v>80</v>
      </c>
      <c r="R301" s="45">
        <f>1000*VLOOKUP(Q301, '[1]Mortality (Interventions) H'!$B$136:$AV$256, 31)</f>
        <v>50.562078040726327</v>
      </c>
      <c r="S301" s="46">
        <f>VLOOKUP(I301, '[1]Lapse Rates'!$A$4:$F$24, 4)</f>
        <v>6.4944269999999999E-4</v>
      </c>
      <c r="T301" s="33">
        <f t="shared" si="293"/>
        <v>0.68867901793819808</v>
      </c>
      <c r="U301" s="33">
        <f t="shared" si="284"/>
        <v>3.4821042250001939E-2</v>
      </c>
      <c r="V301" s="39">
        <f t="shared" si="281"/>
        <v>4.4725756084313176E-4</v>
      </c>
      <c r="W301" s="32">
        <f t="shared" si="285"/>
        <v>0.65341071812735296</v>
      </c>
      <c r="X301" s="31"/>
      <c r="Y301" s="5">
        <f t="shared" si="290"/>
        <v>0</v>
      </c>
      <c r="Z301" s="5">
        <f t="shared" si="282"/>
        <v>4.1474247629390311</v>
      </c>
      <c r="AA301" s="5">
        <f t="shared" si="286"/>
        <v>0</v>
      </c>
      <c r="AB301" s="5">
        <f t="shared" si="275"/>
        <v>3.9350288336711765</v>
      </c>
      <c r="AC301" s="32"/>
      <c r="AD301" s="5">
        <f t="shared" si="291"/>
        <v>11534.986189961004</v>
      </c>
      <c r="AE301" s="5">
        <f t="shared" si="276"/>
        <v>-115.34986189961005</v>
      </c>
      <c r="AF301" s="5">
        <f t="shared" si="276"/>
        <v>-1265.1296616537604</v>
      </c>
      <c r="AG301" s="5">
        <f t="shared" si="294"/>
        <v>-20970.241453176419</v>
      </c>
      <c r="AH301" s="5">
        <f t="shared" si="295"/>
        <v>-10815.734786768786</v>
      </c>
      <c r="AI301" s="42">
        <f t="shared" si="289"/>
        <v>0</v>
      </c>
      <c r="AJ301" s="42">
        <f t="shared" si="292"/>
        <v>1120.673186152067</v>
      </c>
      <c r="AK301" s="42">
        <f t="shared" si="296"/>
        <v>-9695.0616006167184</v>
      </c>
    </row>
    <row r="302" spans="1:37" ht="15" x14ac:dyDescent="0.2">
      <c r="I302" s="2">
        <f t="shared" si="279"/>
        <v>17</v>
      </c>
      <c r="J302" s="11">
        <f t="shared" si="271"/>
        <v>17653.500118608063</v>
      </c>
      <c r="K302" s="11">
        <f t="shared" si="280"/>
        <v>176.53500118608062</v>
      </c>
      <c r="L302" s="24">
        <f t="shared" si="283"/>
        <v>1936.1936169023486</v>
      </c>
      <c r="M302" s="11">
        <f t="shared" si="270"/>
        <v>602229</v>
      </c>
      <c r="N302" s="78">
        <f t="shared" si="272"/>
        <v>0</v>
      </c>
      <c r="O302" s="35">
        <f t="shared" si="273"/>
        <v>0</v>
      </c>
      <c r="P302" s="35">
        <f t="shared" si="288"/>
        <v>6.0222899999999999</v>
      </c>
      <c r="Q302">
        <f t="shared" si="274"/>
        <v>81</v>
      </c>
      <c r="R302" s="45">
        <f>1000*VLOOKUP(Q302, '[1]Mortality (Interventions) H'!$B$136:$AV$256, 31)</f>
        <v>56.625074407068851</v>
      </c>
      <c r="S302" s="46">
        <f>VLOOKUP(I302, '[1]Lapse Rates'!$A$4:$F$24, 4)</f>
        <v>5.2983399999999997E-4</v>
      </c>
      <c r="T302" s="33">
        <f t="shared" si="293"/>
        <v>0.65341071812735296</v>
      </c>
      <c r="U302" s="33">
        <f t="shared" si="284"/>
        <v>3.6999430532337653E-2</v>
      </c>
      <c r="V302" s="39">
        <f t="shared" si="281"/>
        <v>3.4619921442828789E-4</v>
      </c>
      <c r="W302" s="32">
        <f t="shared" si="285"/>
        <v>0.61606508838058704</v>
      </c>
      <c r="X302" s="31"/>
      <c r="Y302" s="5">
        <f t="shared" si="290"/>
        <v>0</v>
      </c>
      <c r="Z302" s="5">
        <f t="shared" si="282"/>
        <v>3.9350288336711765</v>
      </c>
      <c r="AA302" s="5">
        <f t="shared" si="286"/>
        <v>0</v>
      </c>
      <c r="AB302" s="5">
        <f t="shared" si="275"/>
        <v>3.7101226211035256</v>
      </c>
      <c r="AC302" s="32"/>
      <c r="AD302" s="5">
        <f t="shared" si="291"/>
        <v>10875.70511079698</v>
      </c>
      <c r="AE302" s="5">
        <f t="shared" si="276"/>
        <v>-108.7570511079698</v>
      </c>
      <c r="AF302" s="5">
        <f t="shared" si="276"/>
        <v>-1192.8212917188739</v>
      </c>
      <c r="AG302" s="5">
        <f t="shared" si="294"/>
        <v>-22282.130050059171</v>
      </c>
      <c r="AH302" s="5">
        <f t="shared" si="295"/>
        <v>-12708.003282089036</v>
      </c>
      <c r="AI302" s="42">
        <f t="shared" si="289"/>
        <v>0</v>
      </c>
      <c r="AJ302" s="42">
        <f t="shared" si="292"/>
        <v>1056.6236309840751</v>
      </c>
      <c r="AK302" s="42">
        <f t="shared" si="296"/>
        <v>-11651.37965110496</v>
      </c>
    </row>
    <row r="303" spans="1:37" ht="15" x14ac:dyDescent="0.2">
      <c r="I303" s="2">
        <f t="shared" si="279"/>
        <v>18</v>
      </c>
      <c r="J303" s="11">
        <f t="shared" si="271"/>
        <v>17653.500118608063</v>
      </c>
      <c r="K303" s="11">
        <f t="shared" si="280"/>
        <v>176.53500118608062</v>
      </c>
      <c r="L303" s="24">
        <f t="shared" si="283"/>
        <v>1936.1936169023486</v>
      </c>
      <c r="M303" s="11">
        <f t="shared" si="270"/>
        <v>602229</v>
      </c>
      <c r="N303" s="78">
        <f t="shared" si="272"/>
        <v>0</v>
      </c>
      <c r="O303" s="35">
        <f t="shared" si="273"/>
        <v>0</v>
      </c>
      <c r="P303" s="35">
        <f t="shared" si="288"/>
        <v>6.0222899999999999</v>
      </c>
      <c r="Q303">
        <f t="shared" si="274"/>
        <v>82</v>
      </c>
      <c r="R303" s="45">
        <f>1000*VLOOKUP(Q303, '[1]Mortality (Interventions) H'!$B$136:$AV$256, 31)</f>
        <v>63.446731912078597</v>
      </c>
      <c r="S303" s="46">
        <f>VLOOKUP(I303, '[1]Lapse Rates'!$A$4:$F$24, 4)</f>
        <v>4.565131E-4</v>
      </c>
      <c r="T303" s="33">
        <f t="shared" si="293"/>
        <v>0.61606508838058704</v>
      </c>
      <c r="U303" s="33">
        <f t="shared" si="284"/>
        <v>3.9087316502874114E-2</v>
      </c>
      <c r="V303" s="39">
        <f t="shared" si="281"/>
        <v>2.8124178329839576E-4</v>
      </c>
      <c r="W303" s="32">
        <f t="shared" si="285"/>
        <v>0.57669653009441457</v>
      </c>
      <c r="X303" s="31"/>
      <c r="Y303" s="5">
        <f t="shared" si="290"/>
        <v>0</v>
      </c>
      <c r="Z303" s="5">
        <f t="shared" si="290"/>
        <v>3.7101226211035256</v>
      </c>
      <c r="AA303" s="5">
        <f t="shared" si="286"/>
        <v>0</v>
      </c>
      <c r="AB303" s="5">
        <f t="shared" si="275"/>
        <v>3.473033746222292</v>
      </c>
      <c r="AC303" s="32"/>
      <c r="AD303" s="5">
        <f t="shared" si="291"/>
        <v>10180.712262422605</v>
      </c>
      <c r="AE303" s="5">
        <f t="shared" si="276"/>
        <v>-101.80712262422605</v>
      </c>
      <c r="AF303" s="5">
        <f t="shared" si="276"/>
        <v>-1116.5961404585387</v>
      </c>
      <c r="AG303" s="5">
        <f t="shared" si="294"/>
        <v>-23539.515530209374</v>
      </c>
      <c r="AH303" s="5">
        <f t="shared" si="295"/>
        <v>-14577.206530869535</v>
      </c>
      <c r="AI303" s="42">
        <f t="shared" si="289"/>
        <v>0</v>
      </c>
      <c r="AJ303" s="42">
        <f t="shared" si="292"/>
        <v>989.10455724335122</v>
      </c>
      <c r="AK303" s="42">
        <f t="shared" si="296"/>
        <v>-13588.101973626184</v>
      </c>
    </row>
    <row r="304" spans="1:37" ht="15" x14ac:dyDescent="0.2">
      <c r="I304" s="2">
        <f t="shared" si="279"/>
        <v>19</v>
      </c>
      <c r="J304" s="11">
        <f t="shared" si="271"/>
        <v>17653.500118608063</v>
      </c>
      <c r="K304" s="11">
        <f t="shared" si="280"/>
        <v>176.53500118608062</v>
      </c>
      <c r="L304" s="24">
        <f t="shared" si="283"/>
        <v>1936.1936169023486</v>
      </c>
      <c r="M304" s="11">
        <f t="shared" si="270"/>
        <v>602229</v>
      </c>
      <c r="N304" s="78">
        <f t="shared" si="272"/>
        <v>0</v>
      </c>
      <c r="O304" s="35">
        <f t="shared" si="273"/>
        <v>0</v>
      </c>
      <c r="P304" s="35">
        <f t="shared" si="288"/>
        <v>6.0222899999999999</v>
      </c>
      <c r="Q304">
        <f t="shared" si="274"/>
        <v>83</v>
      </c>
      <c r="R304" s="45">
        <f>1000*VLOOKUP(Q304, '[1]Mortality (Interventions) H'!$B$136:$AV$256, 31)</f>
        <v>71.112509826045383</v>
      </c>
      <c r="S304" s="46">
        <f>VLOOKUP(I304, '[1]Lapse Rates'!$A$4:$F$24, 4)</f>
        <v>3.5534066900000001E-2</v>
      </c>
      <c r="T304" s="33">
        <f t="shared" si="293"/>
        <v>0.57669653009441457</v>
      </c>
      <c r="U304" s="33">
        <f t="shared" si="284"/>
        <v>4.1010337662985334E-2</v>
      </c>
      <c r="V304" s="39">
        <f t="shared" si="281"/>
        <v>2.0492373081372792E-2</v>
      </c>
      <c r="W304" s="32">
        <f t="shared" si="285"/>
        <v>0.51519381935005648</v>
      </c>
      <c r="X304" s="31"/>
      <c r="Y304" s="5">
        <f t="shared" si="290"/>
        <v>0</v>
      </c>
      <c r="Z304" s="5">
        <f t="shared" si="290"/>
        <v>3.473033746222292</v>
      </c>
      <c r="AA304" s="5">
        <f t="shared" si="286"/>
        <v>0</v>
      </c>
      <c r="AB304" s="5">
        <f t="shared" si="275"/>
        <v>3.1026465863336514</v>
      </c>
      <c r="AC304" s="32"/>
      <c r="AD304" s="5">
        <f t="shared" si="291"/>
        <v>9094.9741510023632</v>
      </c>
      <c r="AE304" s="5">
        <f t="shared" si="276"/>
        <v>-90.949741510023628</v>
      </c>
      <c r="AF304" s="5">
        <f t="shared" si="276"/>
        <v>-997.51498449312101</v>
      </c>
      <c r="AG304" s="5">
        <f t="shared" si="294"/>
        <v>-24697.614640441996</v>
      </c>
      <c r="AH304" s="5">
        <f t="shared" si="295"/>
        <v>-16691.105215442778</v>
      </c>
      <c r="AI304" s="42">
        <f t="shared" si="289"/>
        <v>0</v>
      </c>
      <c r="AJ304" s="42">
        <f t="shared" si="292"/>
        <v>883.63549918170304</v>
      </c>
      <c r="AK304" s="42">
        <f t="shared" si="296"/>
        <v>-15807.469716261076</v>
      </c>
    </row>
    <row r="305" spans="1:39" ht="15" x14ac:dyDescent="0.2">
      <c r="I305" s="2">
        <f t="shared" si="279"/>
        <v>20</v>
      </c>
      <c r="J305" s="11">
        <f t="shared" si="271"/>
        <v>17653.500118608063</v>
      </c>
      <c r="K305" s="11">
        <f t="shared" si="280"/>
        <v>176.53500118608062</v>
      </c>
      <c r="L305" s="24">
        <f t="shared" si="283"/>
        <v>1936.1936169023486</v>
      </c>
      <c r="M305" s="11">
        <f t="shared" si="270"/>
        <v>602229</v>
      </c>
      <c r="N305" s="78">
        <f t="shared" si="272"/>
        <v>0</v>
      </c>
      <c r="O305" s="35">
        <f t="shared" si="273"/>
        <v>0</v>
      </c>
      <c r="P305" s="35">
        <f t="shared" si="288"/>
        <v>6.0222899999999999</v>
      </c>
      <c r="Q305">
        <f t="shared" si="274"/>
        <v>84</v>
      </c>
      <c r="R305" s="45">
        <f>1000*VLOOKUP(Q305, '[1]Mortality (Interventions) H'!$B$136:$AV$256, 31)</f>
        <v>79.758536561156944</v>
      </c>
      <c r="S305" s="46">
        <f>VLOOKUP(I305, '[1]Lapse Rates'!$A$4:$F$24, 4)</f>
        <v>0</v>
      </c>
      <c r="T305" s="33">
        <f t="shared" si="293"/>
        <v>0.51519381935005648</v>
      </c>
      <c r="U305" s="33">
        <f t="shared" si="284"/>
        <v>4.1091105076713569E-2</v>
      </c>
      <c r="V305" s="39">
        <f t="shared" si="281"/>
        <v>0</v>
      </c>
      <c r="W305" s="32">
        <f t="shared" si="285"/>
        <v>0.47410271427334294</v>
      </c>
      <c r="X305" s="31"/>
      <c r="Y305" s="5">
        <f t="shared" si="290"/>
        <v>0</v>
      </c>
      <c r="Z305" s="5">
        <f t="shared" si="290"/>
        <v>3.1026465863336514</v>
      </c>
      <c r="AA305" s="5">
        <f t="shared" si="286"/>
        <v>0</v>
      </c>
      <c r="AB305" s="5">
        <f t="shared" si="275"/>
        <v>2.8551840351412103</v>
      </c>
      <c r="AC305" s="32"/>
      <c r="AD305" s="5">
        <f>$W305*J305</f>
        <v>8369.5723226568643</v>
      </c>
      <c r="AE305" s="5">
        <f t="shared" si="276"/>
        <v>-83.695723226568632</v>
      </c>
      <c r="AF305" s="5">
        <f t="shared" si="276"/>
        <v>-917.95464913212459</v>
      </c>
      <c r="AG305" s="5">
        <f t="shared" si="294"/>
        <v>-24746.255119244135</v>
      </c>
      <c r="AH305" s="5">
        <f t="shared" si="295"/>
        <v>-17378.333168945963</v>
      </c>
      <c r="AI305" s="42">
        <f t="shared" si="289"/>
        <v>0</v>
      </c>
      <c r="AJ305" s="42">
        <f t="shared" si="292"/>
        <v>813.14886403423145</v>
      </c>
      <c r="AK305" s="42">
        <f t="shared" si="296"/>
        <v>-16565.184304911731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295598.68924457068</v>
      </c>
      <c r="AE308" s="21">
        <f t="shared" ref="AE308:AK308" si="297">SUM(AE285:AE305)</f>
        <v>-9666.5920455995747</v>
      </c>
      <c r="AF308" s="21">
        <f t="shared" si="297"/>
        <v>-31038.920572171977</v>
      </c>
      <c r="AG308" s="21">
        <f t="shared" si="297"/>
        <v>-290185.14055350603</v>
      </c>
      <c r="AH308" s="21">
        <f t="shared" si="297"/>
        <v>-35291.9639267069</v>
      </c>
      <c r="AI308" s="21">
        <f t="shared" si="297"/>
        <v>0</v>
      </c>
      <c r="AJ308" s="21">
        <f t="shared" si="297"/>
        <v>27020.466040232946</v>
      </c>
      <c r="AK308" s="21">
        <f t="shared" si="297"/>
        <v>-8271.4978864739642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148670.17602788395</v>
      </c>
      <c r="AE310" s="21">
        <f t="shared" ref="AE310:AK310" si="298">AE285+NPV($D$6,AE286:AE305)</f>
        <v>-8212.87461720598</v>
      </c>
      <c r="AF310" s="21">
        <f t="shared" si="298"/>
        <v>-15094.895949720481</v>
      </c>
      <c r="AG310" s="21">
        <f t="shared" si="298"/>
        <v>-98785.203048752956</v>
      </c>
      <c r="AH310" s="21">
        <f t="shared" si="298"/>
        <v>26577.202412204533</v>
      </c>
      <c r="AI310" s="21">
        <f t="shared" si="298"/>
        <v>0</v>
      </c>
      <c r="AJ310" s="21">
        <f t="shared" si="298"/>
        <v>12744.267875067322</v>
      </c>
      <c r="AK310" s="21">
        <f t="shared" si="298"/>
        <v>39321.470287271848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220117.7469668902</v>
      </c>
      <c r="AE312" s="21">
        <f t="shared" ref="AE312:AK312" si="299">AE285+NPV($D$7,AE286:AE305)</f>
        <v>-8917.9070333114032</v>
      </c>
      <c r="AF312" s="21">
        <f t="shared" si="299"/>
        <v>-22827.522650380652</v>
      </c>
      <c r="AG312" s="21">
        <f t="shared" si="299"/>
        <v>-186047.13668999539</v>
      </c>
      <c r="AH312" s="21">
        <f t="shared" si="299"/>
        <v>2325.1805932027291</v>
      </c>
      <c r="AI312" s="21">
        <f t="shared" si="299"/>
        <v>0</v>
      </c>
      <c r="AJ312" s="21">
        <f t="shared" si="299"/>
        <v>19686.594649322116</v>
      </c>
      <c r="AK312" s="21">
        <f t="shared" si="299"/>
        <v>22011.775242524855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15989.305826421807</v>
      </c>
    </row>
    <row r="315" spans="1:39" ht="15" x14ac:dyDescent="0.2">
      <c r="G315" s="58" t="s">
        <v>119</v>
      </c>
      <c r="H315" s="57"/>
      <c r="I315" s="57"/>
      <c r="J315" s="11">
        <f>H$314</f>
        <v>15989.305826421807</v>
      </c>
      <c r="K315" s="11">
        <f>J315*$C$10</f>
        <v>6395.722330568723</v>
      </c>
      <c r="L315" s="24">
        <f>$C$324</f>
        <v>2415.4825276555753</v>
      </c>
      <c r="M315" s="11">
        <f t="shared" ref="M315:M335" si="300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>O315*W315</f>
        <v>0</v>
      </c>
      <c r="AB315" s="5">
        <f>P315*W315</f>
        <v>6.0222899999999999</v>
      </c>
      <c r="AC315" s="32"/>
      <c r="AD315" s="5">
        <f>$W315*J315</f>
        <v>15989.305826421807</v>
      </c>
      <c r="AE315" s="5">
        <f>-$W315*K315</f>
        <v>-6395.722330568723</v>
      </c>
      <c r="AF315" s="5">
        <f>-$W315*L315</f>
        <v>-2415.4825276555753</v>
      </c>
      <c r="AG315" s="5"/>
      <c r="AH315" s="5">
        <f>SUM(AD315:AG315)</f>
        <v>7178.1009681975083</v>
      </c>
      <c r="AI315" s="42">
        <f>Y315-AA315</f>
        <v>0</v>
      </c>
      <c r="AJ315" s="42"/>
      <c r="AK315" s="42">
        <f>SUM(AH315:AJ315)</f>
        <v>7178.1009681975083</v>
      </c>
      <c r="AL315" s="6" t="s">
        <v>39</v>
      </c>
      <c r="AM315" s="36">
        <f>AK342</f>
        <v>20333.04997566271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01">H$314</f>
        <v>15989.305826421807</v>
      </c>
      <c r="K316" s="11"/>
      <c r="L316" s="24"/>
      <c r="M316" s="11">
        <f t="shared" si="300"/>
        <v>602229</v>
      </c>
      <c r="N316" s="78">
        <f t="shared" ref="N316:N335" si="302">N284</f>
        <v>0</v>
      </c>
      <c r="O316" s="35">
        <f t="shared" ref="O316:O335" si="303">M316*N316/1000</f>
        <v>0</v>
      </c>
      <c r="P316" s="35">
        <f>$H$14*M316/1000</f>
        <v>6.0222899999999999</v>
      </c>
      <c r="Q316">
        <f t="shared" ref="Q316:Q335" si="304">Q5</f>
        <v>65</v>
      </c>
      <c r="R316" s="45">
        <f>1000*VLOOKUP(Q316, '[1]Mortality (Interventions) H'!$B$136:$AV$256, 34)</f>
        <v>8.6473976557426013</v>
      </c>
      <c r="S316" s="46">
        <f>AVERAGE(VLOOKUP(I315,'[1]Lapse Rates'!$A$4:$F$24,4),VLOOKUP(I316,'[1]Lapse Rates'!$A$4:$F$24,4))</f>
        <v>2.6703721500000001E-3</v>
      </c>
      <c r="T316" s="33">
        <f>W315</f>
        <v>1</v>
      </c>
      <c r="U316" s="33">
        <f>T316*R316/1000</f>
        <v>8.647397655742602E-3</v>
      </c>
      <c r="V316" s="39">
        <f>MIN(S316*T316,T316-U316)</f>
        <v>2.6703721500000001E-3</v>
      </c>
      <c r="W316" s="32">
        <f>T316-SUM(U316:V316)</f>
        <v>0.98868223019425738</v>
      </c>
      <c r="X316" s="32"/>
      <c r="Y316" s="5">
        <f>AA315</f>
        <v>0</v>
      </c>
      <c r="Z316" s="5">
        <f>AB315</f>
        <v>6.0222899999999999</v>
      </c>
      <c r="AA316" s="5">
        <f>O316*W316</f>
        <v>0</v>
      </c>
      <c r="AB316" s="5">
        <f t="shared" ref="AB316:AB335" si="305">P316*W316</f>
        <v>5.9541311080765746</v>
      </c>
      <c r="AC316" s="32"/>
      <c r="AD316" s="5">
        <f>$W316*J316</f>
        <v>15808.342543724746</v>
      </c>
      <c r="AE316" s="5">
        <f t="shared" ref="AE316:AF335" si="306">-$W316*K316</f>
        <v>0</v>
      </c>
      <c r="AF316" s="5">
        <f t="shared" si="306"/>
        <v>0</v>
      </c>
      <c r="AG316" s="5">
        <f t="shared" ref="AG316:AG321" si="307">-U316*M316</f>
        <v>-5207.7136428202111</v>
      </c>
      <c r="AH316" s="5">
        <f t="shared" ref="AH316:AH324" si="308">SUM(AD316:AG316)</f>
        <v>10600.628900904536</v>
      </c>
      <c r="AI316" s="42">
        <f>-M316*$W315*(N316-N315)/1000</f>
        <v>0</v>
      </c>
      <c r="AJ316" s="42">
        <f>$D$6*SUM(Y316:Z316,AD316:AE316)</f>
        <v>1551.3891901883978</v>
      </c>
      <c r="AK316" s="42">
        <f>SUM(AH316:AJ316)</f>
        <v>12152.018091092934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09">I316+1</f>
        <v>2</v>
      </c>
      <c r="J317" s="11">
        <f t="shared" si="301"/>
        <v>15989.305826421807</v>
      </c>
      <c r="K317" s="11">
        <f t="shared" ref="K317:K335" si="310">J317*$C$11</f>
        <v>159.89305826421807</v>
      </c>
      <c r="L317" s="24">
        <f>$C$325</f>
        <v>1935.8033528629205</v>
      </c>
      <c r="M317" s="11">
        <f t="shared" si="300"/>
        <v>602229</v>
      </c>
      <c r="N317" s="78">
        <f t="shared" si="302"/>
        <v>0</v>
      </c>
      <c r="O317" s="35">
        <f t="shared" si="303"/>
        <v>0</v>
      </c>
      <c r="P317" s="35">
        <f>$H$14*M317/1000</f>
        <v>6.0222899999999999</v>
      </c>
      <c r="Q317">
        <f t="shared" si="304"/>
        <v>66</v>
      </c>
      <c r="R317" s="45">
        <f>1000*VLOOKUP(Q317, '[1]Mortality (Interventions) H'!$B$136:$AV$256, 34)</f>
        <v>9.5369505742656173</v>
      </c>
      <c r="S317" s="46">
        <f>VLOOKUP(I317, '[1]Lapse Rates'!$A$4:$F$24, 4)</f>
        <v>2.4152155999999998E-3</v>
      </c>
      <c r="T317" s="33">
        <f>W316</f>
        <v>0.98868223019425738</v>
      </c>
      <c r="U317" s="33">
        <f>T317*R317/1000</f>
        <v>9.4290135630173341E-3</v>
      </c>
      <c r="V317" s="39">
        <f t="shared" ref="V317:V335" si="311">MIN(S317*T317,T317-U317)</f>
        <v>2.3878807458079612E-3</v>
      </c>
      <c r="W317" s="32">
        <f>T317-SUM(U317:V317)</f>
        <v>0.97686533588543212</v>
      </c>
      <c r="X317" s="32"/>
      <c r="Y317" s="5">
        <f t="shared" ref="Y317:Z332" si="312">AA316</f>
        <v>0</v>
      </c>
      <c r="Z317" s="5">
        <f t="shared" si="312"/>
        <v>5.9541311080765746</v>
      </c>
      <c r="AA317" s="5">
        <f>O317*W317</f>
        <v>0</v>
      </c>
      <c r="AB317" s="5">
        <f t="shared" si="305"/>
        <v>5.8829663436494792</v>
      </c>
      <c r="AC317" s="32"/>
      <c r="AD317" s="5">
        <f>$W317*J317</f>
        <v>15619.398606702436</v>
      </c>
      <c r="AE317" s="5">
        <f t="shared" si="306"/>
        <v>-156.19398606702435</v>
      </c>
      <c r="AF317" s="5">
        <f t="shared" si="306"/>
        <v>-1891.0191925025824</v>
      </c>
      <c r="AG317" s="5">
        <f t="shared" si="307"/>
        <v>-5678.4254090423665</v>
      </c>
      <c r="AH317" s="5">
        <f t="shared" si="308"/>
        <v>7893.7600190904623</v>
      </c>
      <c r="AI317" s="42">
        <f>-M317*($W316*N317-$W315*N316)/1000</f>
        <v>0</v>
      </c>
      <c r="AJ317" s="42">
        <f>$D$6*SUM(Y317:Z317,AD317:AE317)</f>
        <v>1517.5244735460362</v>
      </c>
      <c r="AK317" s="42">
        <f>SUM(AH317:AJ317)</f>
        <v>9411.2844926364978</v>
      </c>
      <c r="AL317" s="48" t="s">
        <v>59</v>
      </c>
      <c r="AM317" s="54">
        <f>AK342/AD342</f>
        <v>0.10000000479340924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09"/>
        <v>3</v>
      </c>
      <c r="J318" s="11">
        <f t="shared" si="301"/>
        <v>15989.305826421807</v>
      </c>
      <c r="K318" s="11">
        <f t="shared" si="310"/>
        <v>159.89305826421807</v>
      </c>
      <c r="L318" s="24">
        <f t="shared" ref="L318:L335" si="313">$C$325</f>
        <v>1935.8033528629205</v>
      </c>
      <c r="M318" s="11">
        <f t="shared" si="300"/>
        <v>602229</v>
      </c>
      <c r="N318" s="78">
        <f t="shared" si="302"/>
        <v>0</v>
      </c>
      <c r="O318" s="35">
        <f t="shared" si="303"/>
        <v>0</v>
      </c>
      <c r="P318" s="35">
        <f>$H$14*M318/1000</f>
        <v>6.0222899999999999</v>
      </c>
      <c r="Q318">
        <f t="shared" si="304"/>
        <v>67</v>
      </c>
      <c r="R318" s="45">
        <f>1000*VLOOKUP(Q318, '[1]Mortality (Interventions) H'!$B$136:$AV$256, 34)</f>
        <v>10.491859017536283</v>
      </c>
      <c r="S318" s="46">
        <f>VLOOKUP(I318, '[1]Lapse Rates'!$A$4:$F$24, 4)</f>
        <v>2.3963082999999999E-3</v>
      </c>
      <c r="T318" s="33">
        <f>W317</f>
        <v>0.97686533588543212</v>
      </c>
      <c r="U318" s="33">
        <f t="shared" ref="U318:U335" si="314">T318*R318/1000</f>
        <v>1.0249133383228182E-2</v>
      </c>
      <c r="V318" s="39">
        <f t="shared" si="311"/>
        <v>2.3408705123645489E-3</v>
      </c>
      <c r="W318" s="32">
        <f t="shared" ref="W318:W335" si="315">T318-SUM(U318:V318)</f>
        <v>0.96427533198983939</v>
      </c>
      <c r="X318" s="32"/>
      <c r="Y318" s="5">
        <f t="shared" si="312"/>
        <v>0</v>
      </c>
      <c r="Z318" s="5">
        <f t="shared" si="312"/>
        <v>5.8829663436494792</v>
      </c>
      <c r="AA318" s="5">
        <f t="shared" ref="AA318:AA335" si="316">O318*W318</f>
        <v>0</v>
      </c>
      <c r="AB318" s="5">
        <f t="shared" si="305"/>
        <v>5.80714568908909</v>
      </c>
      <c r="AC318" s="32"/>
      <c r="AD318" s="5">
        <f>$W318*J318</f>
        <v>15418.093184059961</v>
      </c>
      <c r="AE318" s="5">
        <f t="shared" si="306"/>
        <v>-154.18093184059961</v>
      </c>
      <c r="AF318" s="5">
        <f>-$W318*L318</f>
        <v>-1866.6474207489368</v>
      </c>
      <c r="AG318" s="5">
        <f t="shared" si="307"/>
        <v>-6172.325348248125</v>
      </c>
      <c r="AH318" s="5">
        <f t="shared" si="308"/>
        <v>7224.9394832222988</v>
      </c>
      <c r="AI318" s="42">
        <f>-M318*($W317*N318-$W316*N317)/1000</f>
        <v>0</v>
      </c>
      <c r="AJ318" s="42">
        <f>$D$6*SUM(Y318:Z318,AD318:AE318)</f>
        <v>1497.9669109410315</v>
      </c>
      <c r="AK318" s="42">
        <f t="shared" ref="AK318:AK325" si="317">SUM(AH318:AJ318)</f>
        <v>8722.9063941633303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09"/>
        <v>4</v>
      </c>
      <c r="J319" s="11">
        <f t="shared" si="301"/>
        <v>15989.305826421807</v>
      </c>
      <c r="K319" s="11">
        <f t="shared" si="310"/>
        <v>159.89305826421807</v>
      </c>
      <c r="L319" s="24">
        <f t="shared" si="313"/>
        <v>1935.8033528629205</v>
      </c>
      <c r="M319" s="11">
        <f t="shared" si="300"/>
        <v>602229</v>
      </c>
      <c r="N319" s="78">
        <f t="shared" si="302"/>
        <v>0</v>
      </c>
      <c r="O319" s="35">
        <f t="shared" si="303"/>
        <v>0</v>
      </c>
      <c r="P319" s="35">
        <f t="shared" ref="P319:P335" si="318">$H$14*M319/1000</f>
        <v>6.0222899999999999</v>
      </c>
      <c r="Q319">
        <f t="shared" si="304"/>
        <v>68</v>
      </c>
      <c r="R319" s="45">
        <f>1000*VLOOKUP(Q319, '[1]Mortality (Interventions) H'!$B$136:$AV$256, 34)</f>
        <v>11.513018440742629</v>
      </c>
      <c r="S319" s="46">
        <f>VLOOKUP(I319, '[1]Lapse Rates'!$A$4:$F$24, 4)</f>
        <v>2.1941491999999999E-3</v>
      </c>
      <c r="T319" s="33">
        <f>W318</f>
        <v>0.96427533198983939</v>
      </c>
      <c r="U319" s="33">
        <f t="shared" si="314"/>
        <v>1.1101719679152241E-2</v>
      </c>
      <c r="V319" s="39">
        <f t="shared" si="311"/>
        <v>2.1157639482652403E-3</v>
      </c>
      <c r="W319" s="32">
        <f t="shared" si="315"/>
        <v>0.95105784836242191</v>
      </c>
      <c r="X319" s="32"/>
      <c r="Y319" s="5">
        <f>AA318</f>
        <v>0</v>
      </c>
      <c r="Z319" s="5">
        <f t="shared" si="312"/>
        <v>5.80714568908909</v>
      </c>
      <c r="AA319" s="5">
        <f t="shared" si="316"/>
        <v>0</v>
      </c>
      <c r="AB319" s="5">
        <f t="shared" si="305"/>
        <v>5.7275461696145298</v>
      </c>
      <c r="AC319" s="32"/>
      <c r="AD319" s="5">
        <f>$W319*J319</f>
        <v>15206.754796085461</v>
      </c>
      <c r="AE319" s="5">
        <f t="shared" si="306"/>
        <v>-152.0675479608546</v>
      </c>
      <c r="AF319" s="5">
        <f t="shared" si="306"/>
        <v>-1841.0609716265715</v>
      </c>
      <c r="AG319" s="5">
        <f t="shared" si="307"/>
        <v>-6685.777540656175</v>
      </c>
      <c r="AH319" s="5">
        <f t="shared" si="308"/>
        <v>6527.8487358418597</v>
      </c>
      <c r="AI319" s="42">
        <f t="shared" ref="AI319:AI335" si="319">-M319*($W318*N319-$W317*N318)/1000</f>
        <v>0</v>
      </c>
      <c r="AJ319" s="42">
        <f>$D$6*SUM(Y319:Z319,AD319:AE319)</f>
        <v>1477.4345000331236</v>
      </c>
      <c r="AK319" s="42">
        <f t="shared" si="317"/>
        <v>8005.2832358749838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09"/>
        <v>5</v>
      </c>
      <c r="J320" s="11">
        <f t="shared" si="301"/>
        <v>15989.305826421807</v>
      </c>
      <c r="K320" s="11">
        <f t="shared" si="310"/>
        <v>159.89305826421807</v>
      </c>
      <c r="L320" s="24">
        <f t="shared" si="313"/>
        <v>1935.8033528629205</v>
      </c>
      <c r="M320" s="11">
        <f t="shared" si="300"/>
        <v>602229</v>
      </c>
      <c r="N320" s="78">
        <f t="shared" si="302"/>
        <v>0</v>
      </c>
      <c r="O320" s="35">
        <f t="shared" si="303"/>
        <v>0</v>
      </c>
      <c r="P320" s="35">
        <f t="shared" si="318"/>
        <v>6.0222899999999999</v>
      </c>
      <c r="Q320">
        <f t="shared" si="304"/>
        <v>69</v>
      </c>
      <c r="R320" s="45">
        <f>1000*VLOOKUP(Q320, '[1]Mortality (Interventions) H'!$B$136:$AV$256, 34)</f>
        <v>12.665563141415655</v>
      </c>
      <c r="S320" s="46">
        <f>VLOOKUP(I320, '[1]Lapse Rates'!$A$4:$F$24, 4)</f>
        <v>1.9313649E-3</v>
      </c>
      <c r="T320" s="33">
        <f>W319</f>
        <v>0.95105784836242191</v>
      </c>
      <c r="U320" s="33">
        <f t="shared" si="314"/>
        <v>1.2045683229573169E-2</v>
      </c>
      <c r="V320" s="39">
        <f t="shared" si="311"/>
        <v>1.8368397461967041E-3</v>
      </c>
      <c r="W320" s="32">
        <f t="shared" si="315"/>
        <v>0.93717532538665205</v>
      </c>
      <c r="X320" s="32"/>
      <c r="Y320" s="5">
        <f t="shared" ref="Y320:Z335" si="320">AA319</f>
        <v>0</v>
      </c>
      <c r="Z320" s="5">
        <f t="shared" si="312"/>
        <v>5.7275461696145298</v>
      </c>
      <c r="AA320" s="5">
        <f t="shared" si="316"/>
        <v>0</v>
      </c>
      <c r="AB320" s="5">
        <f t="shared" si="305"/>
        <v>5.6439415903227808</v>
      </c>
      <c r="AC320" s="32"/>
      <c r="AD320" s="5">
        <f t="shared" ref="AD320:AD334" si="321">$W320*J320</f>
        <v>14984.782890583549</v>
      </c>
      <c r="AE320" s="5">
        <f t="shared" si="306"/>
        <v>-149.84782890583548</v>
      </c>
      <c r="AF320" s="5">
        <f t="shared" si="306"/>
        <v>-1814.1871371038796</v>
      </c>
      <c r="AG320" s="5">
        <f t="shared" si="307"/>
        <v>-7254.2597656626203</v>
      </c>
      <c r="AH320" s="5">
        <f t="shared" si="308"/>
        <v>5766.4881589112138</v>
      </c>
      <c r="AI320" s="42">
        <f t="shared" si="319"/>
        <v>0</v>
      </c>
      <c r="AJ320" s="42">
        <f t="shared" ref="AJ320:AJ335" si="322">$D$6*SUM(Y320:Z320,AD320:AE320)</f>
        <v>1455.869001829823</v>
      </c>
      <c r="AK320" s="42">
        <f t="shared" si="317"/>
        <v>7222.3571607410368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09"/>
        <v>6</v>
      </c>
      <c r="J321" s="11">
        <f t="shared" si="301"/>
        <v>15989.305826421807</v>
      </c>
      <c r="K321" s="11">
        <f t="shared" si="310"/>
        <v>159.89305826421807</v>
      </c>
      <c r="L321" s="24">
        <f t="shared" si="313"/>
        <v>1935.8033528629205</v>
      </c>
      <c r="M321" s="11">
        <f t="shared" si="300"/>
        <v>602229</v>
      </c>
      <c r="N321" s="78">
        <f t="shared" si="302"/>
        <v>0</v>
      </c>
      <c r="O321" s="35">
        <f t="shared" si="303"/>
        <v>0</v>
      </c>
      <c r="P321" s="35">
        <f t="shared" si="318"/>
        <v>6.0222899999999999</v>
      </c>
      <c r="Q321">
        <f t="shared" si="304"/>
        <v>70</v>
      </c>
      <c r="R321" s="45">
        <f>1000*VLOOKUP(Q321, '[1]Mortality (Interventions) H'!$B$136:$AV$256, 34)</f>
        <v>14.1171570617106</v>
      </c>
      <c r="S321" s="46">
        <f>VLOOKUP(I321, '[1]Lapse Rates'!$A$4:$F$24, 4)</f>
        <v>1.9726812000000001E-3</v>
      </c>
      <c r="T321" s="33">
        <f t="shared" ref="T321:T335" si="323">W320</f>
        <v>0.93717532538665205</v>
      </c>
      <c r="U321" s="33">
        <f t="shared" si="314"/>
        <v>1.3230251262843105E-2</v>
      </c>
      <c r="V321" s="39">
        <f t="shared" si="311"/>
        <v>1.8487481454941314E-3</v>
      </c>
      <c r="W321" s="32">
        <f t="shared" si="315"/>
        <v>0.92209632597831481</v>
      </c>
      <c r="X321" s="32"/>
      <c r="Y321" s="5">
        <f t="shared" si="320"/>
        <v>0</v>
      </c>
      <c r="Z321" s="5">
        <f t="shared" si="312"/>
        <v>5.6439415903227808</v>
      </c>
      <c r="AA321" s="5">
        <f t="shared" si="316"/>
        <v>0</v>
      </c>
      <c r="AB321" s="5">
        <f t="shared" si="305"/>
        <v>5.5531314829759451</v>
      </c>
      <c r="AC321" s="32"/>
      <c r="AD321" s="5">
        <f t="shared" si="321"/>
        <v>14743.680157487212</v>
      </c>
      <c r="AE321" s="5">
        <f t="shared" si="306"/>
        <v>-147.43680157487211</v>
      </c>
      <c r="AF321" s="5">
        <f t="shared" si="306"/>
        <v>-1784.9971594914023</v>
      </c>
      <c r="AG321" s="5">
        <f t="shared" si="307"/>
        <v>-7967.6409877707401</v>
      </c>
      <c r="AH321" s="5">
        <f t="shared" si="308"/>
        <v>4843.6052086501977</v>
      </c>
      <c r="AI321" s="42">
        <f t="shared" si="319"/>
        <v>0</v>
      </c>
      <c r="AJ321" s="42">
        <f t="shared" si="322"/>
        <v>1432.4451438850112</v>
      </c>
      <c r="AK321" s="42">
        <f t="shared" si="317"/>
        <v>6276.0503525352087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09"/>
        <v>7</v>
      </c>
      <c r="J322" s="11">
        <f t="shared" si="301"/>
        <v>15989.305826421807</v>
      </c>
      <c r="K322" s="11">
        <f t="shared" si="310"/>
        <v>159.89305826421807</v>
      </c>
      <c r="L322" s="24">
        <f t="shared" si="313"/>
        <v>1935.8033528629205</v>
      </c>
      <c r="M322" s="11">
        <f t="shared" si="300"/>
        <v>602229</v>
      </c>
      <c r="N322" s="78">
        <f t="shared" si="302"/>
        <v>0</v>
      </c>
      <c r="O322" s="35">
        <f t="shared" si="303"/>
        <v>0</v>
      </c>
      <c r="P322" s="35">
        <f t="shared" si="318"/>
        <v>6.0222899999999999</v>
      </c>
      <c r="Q322">
        <f t="shared" si="304"/>
        <v>71</v>
      </c>
      <c r="R322" s="45">
        <f>1000*VLOOKUP(Q322, '[1]Mortality (Interventions) H'!$B$136:$AV$256, 34)</f>
        <v>15.628875830924846</v>
      </c>
      <c r="S322" s="46">
        <f>VLOOKUP(I322, '[1]Lapse Rates'!$A$4:$F$24, 4)</f>
        <v>1.7228968999999999E-3</v>
      </c>
      <c r="T322" s="33">
        <f t="shared" si="323"/>
        <v>0.92209632597831481</v>
      </c>
      <c r="U322" s="33">
        <f t="shared" si="314"/>
        <v>1.4411328982867082E-2</v>
      </c>
      <c r="V322" s="39">
        <f t="shared" si="311"/>
        <v>1.588676901529428E-3</v>
      </c>
      <c r="W322" s="32">
        <f t="shared" si="315"/>
        <v>0.90609632009391827</v>
      </c>
      <c r="X322" s="32"/>
      <c r="Y322" s="5">
        <f t="shared" si="320"/>
        <v>0</v>
      </c>
      <c r="Z322" s="5">
        <f t="shared" si="312"/>
        <v>5.5531314829759451</v>
      </c>
      <c r="AA322" s="5">
        <f t="shared" si="316"/>
        <v>0</v>
      </c>
      <c r="AB322" s="5">
        <f t="shared" si="305"/>
        <v>5.4567748075384026</v>
      </c>
      <c r="AC322" s="32"/>
      <c r="AD322" s="5">
        <f t="shared" si="321"/>
        <v>14487.851170177046</v>
      </c>
      <c r="AE322" s="5">
        <f t="shared" si="306"/>
        <v>-144.87851170177046</v>
      </c>
      <c r="AF322" s="5">
        <f t="shared" si="306"/>
        <v>-1754.024294454561</v>
      </c>
      <c r="AG322" s="5">
        <f t="shared" ref="AG322:AG335" si="324">-U322*M322</f>
        <v>-8678.9202420230595</v>
      </c>
      <c r="AH322" s="5">
        <f t="shared" si="308"/>
        <v>3910.028121997655</v>
      </c>
      <c r="AI322" s="42">
        <f t="shared" si="319"/>
        <v>0</v>
      </c>
      <c r="AJ322" s="42">
        <f t="shared" si="322"/>
        <v>1407.5903799949047</v>
      </c>
      <c r="AK322" s="42">
        <f t="shared" si="317"/>
        <v>5317.6185019925597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09"/>
        <v>8</v>
      </c>
      <c r="J323" s="11">
        <f t="shared" si="301"/>
        <v>15989.305826421807</v>
      </c>
      <c r="K323" s="11">
        <f t="shared" si="310"/>
        <v>159.89305826421807</v>
      </c>
      <c r="L323" s="24">
        <f t="shared" si="313"/>
        <v>1935.8033528629205</v>
      </c>
      <c r="M323" s="11">
        <f t="shared" si="300"/>
        <v>602229</v>
      </c>
      <c r="N323" s="78">
        <f t="shared" si="302"/>
        <v>0</v>
      </c>
      <c r="O323" s="35">
        <f t="shared" si="303"/>
        <v>0</v>
      </c>
      <c r="P323" s="35">
        <f t="shared" si="318"/>
        <v>6.0222899999999999</v>
      </c>
      <c r="Q323">
        <f t="shared" si="304"/>
        <v>72</v>
      </c>
      <c r="R323" s="45">
        <f>1000*VLOOKUP(Q323, '[1]Mortality (Interventions) H'!$B$136:$AV$256, 34)</f>
        <v>17.376072868052468</v>
      </c>
      <c r="S323" s="46">
        <f>VLOOKUP(I323, '[1]Lapse Rates'!$A$4:$F$24, 4)</f>
        <v>1.5750323E-3</v>
      </c>
      <c r="T323" s="33">
        <f t="shared" si="323"/>
        <v>0.90609632009391827</v>
      </c>
      <c r="U323" s="33">
        <f t="shared" si="314"/>
        <v>1.5744395683426119E-2</v>
      </c>
      <c r="V323" s="39">
        <f t="shared" si="311"/>
        <v>1.4271309710590602E-3</v>
      </c>
      <c r="W323" s="32">
        <f t="shared" si="315"/>
        <v>0.88892479343943309</v>
      </c>
      <c r="X323" s="32"/>
      <c r="Y323" s="5">
        <f t="shared" si="320"/>
        <v>0</v>
      </c>
      <c r="Z323" s="5">
        <f t="shared" si="312"/>
        <v>5.4567748075384026</v>
      </c>
      <c r="AA323" s="5">
        <f t="shared" si="316"/>
        <v>0</v>
      </c>
      <c r="AB323" s="5">
        <f t="shared" si="305"/>
        <v>5.3533628942823634</v>
      </c>
      <c r="AC323" s="32"/>
      <c r="AD323" s="5">
        <f t="shared" si="321"/>
        <v>14213.290378991929</v>
      </c>
      <c r="AE323" s="5">
        <f t="shared" si="306"/>
        <v>-142.13290378991928</v>
      </c>
      <c r="AF323" s="5">
        <f t="shared" si="306"/>
        <v>-1720.7835955830337</v>
      </c>
      <c r="AG323" s="5">
        <f t="shared" si="324"/>
        <v>-9481.7316680340282</v>
      </c>
      <c r="AH323" s="5">
        <f t="shared" si="308"/>
        <v>2868.6422115849473</v>
      </c>
      <c r="AI323" s="42">
        <f t="shared" si="319"/>
        <v>0</v>
      </c>
      <c r="AJ323" s="42">
        <f t="shared" si="322"/>
        <v>1380.9158579259367</v>
      </c>
      <c r="AK323" s="42">
        <f t="shared" si="317"/>
        <v>4249.5580695108838</v>
      </c>
    </row>
    <row r="324" spans="1:37" ht="15" x14ac:dyDescent="0.2">
      <c r="A324" s="12"/>
      <c r="B324" s="13">
        <v>1</v>
      </c>
      <c r="C324" s="10">
        <f>$H$314*0.14+$B$327</f>
        <v>2415.4825276555753</v>
      </c>
      <c r="D324" s="1"/>
      <c r="E324" s="81" t="s">
        <v>51</v>
      </c>
      <c r="F324" s="13"/>
      <c r="G324" s="8"/>
      <c r="I324" s="2">
        <f t="shared" si="309"/>
        <v>9</v>
      </c>
      <c r="J324" s="11">
        <f t="shared" si="301"/>
        <v>15989.305826421807</v>
      </c>
      <c r="K324" s="11">
        <f t="shared" si="310"/>
        <v>159.89305826421807</v>
      </c>
      <c r="L324" s="24">
        <f t="shared" si="313"/>
        <v>1935.8033528629205</v>
      </c>
      <c r="M324" s="11">
        <f t="shared" si="300"/>
        <v>602229</v>
      </c>
      <c r="N324" s="78">
        <f t="shared" si="302"/>
        <v>0</v>
      </c>
      <c r="O324" s="35">
        <f t="shared" si="303"/>
        <v>0</v>
      </c>
      <c r="P324" s="35">
        <f t="shared" si="318"/>
        <v>6.0222899999999999</v>
      </c>
      <c r="Q324">
        <f t="shared" si="304"/>
        <v>73</v>
      </c>
      <c r="R324" s="45">
        <f>1000*VLOOKUP(Q324, '[1]Mortality (Interventions) H'!$B$136:$AV$256, 34)</f>
        <v>19.396620518773101</v>
      </c>
      <c r="S324" s="46">
        <f>VLOOKUP(I324, '[1]Lapse Rates'!$A$4:$F$24, 4)</f>
        <v>1.4424080000000001E-3</v>
      </c>
      <c r="T324" s="33">
        <f t="shared" si="323"/>
        <v>0.88892479343943309</v>
      </c>
      <c r="U324" s="33">
        <f t="shared" si="314"/>
        <v>1.724213688807345E-2</v>
      </c>
      <c r="V324" s="39">
        <f t="shared" si="311"/>
        <v>1.2821922334553858E-3</v>
      </c>
      <c r="W324" s="32">
        <f t="shared" si="315"/>
        <v>0.8704004643179043</v>
      </c>
      <c r="X324" s="32"/>
      <c r="Y324" s="5">
        <f t="shared" si="320"/>
        <v>0</v>
      </c>
      <c r="Z324" s="5">
        <f t="shared" si="312"/>
        <v>5.3533628942823634</v>
      </c>
      <c r="AA324" s="5">
        <f t="shared" si="316"/>
        <v>0</v>
      </c>
      <c r="AB324" s="5">
        <f t="shared" si="305"/>
        <v>5.2418040122570719</v>
      </c>
      <c r="AC324" s="32"/>
      <c r="AD324" s="5">
        <f t="shared" si="321"/>
        <v>13917.099215438513</v>
      </c>
      <c r="AE324" s="5">
        <f t="shared" si="306"/>
        <v>-139.17099215438515</v>
      </c>
      <c r="AF324" s="5">
        <f t="shared" si="306"/>
        <v>-1684.9241371600419</v>
      </c>
      <c r="AG324" s="5">
        <f t="shared" si="324"/>
        <v>-10383.714855967586</v>
      </c>
      <c r="AH324" s="5">
        <f t="shared" si="308"/>
        <v>1709.2892301565007</v>
      </c>
      <c r="AI324" s="42">
        <f t="shared" si="319"/>
        <v>0</v>
      </c>
      <c r="AJ324" s="42">
        <f t="shared" si="322"/>
        <v>1352.1399236041023</v>
      </c>
      <c r="AK324" s="42">
        <f t="shared" si="317"/>
        <v>3061.4291537606032</v>
      </c>
    </row>
    <row r="325" spans="1:37" ht="15" x14ac:dyDescent="0.2">
      <c r="A325" s="12"/>
      <c r="B325" s="70" t="s">
        <v>49</v>
      </c>
      <c r="C325" s="10">
        <f>$H$314*0.11+$B$327</f>
        <v>1935.8033528629205</v>
      </c>
      <c r="D325" s="1"/>
      <c r="E325" s="1"/>
      <c r="F325" s="1"/>
      <c r="I325" s="2">
        <f t="shared" si="309"/>
        <v>10</v>
      </c>
      <c r="J325" s="11">
        <f t="shared" si="301"/>
        <v>15989.305826421807</v>
      </c>
      <c r="K325" s="11">
        <f t="shared" si="310"/>
        <v>159.89305826421807</v>
      </c>
      <c r="L325" s="24">
        <f t="shared" si="313"/>
        <v>1935.8033528629205</v>
      </c>
      <c r="M325" s="11">
        <f t="shared" si="300"/>
        <v>602229</v>
      </c>
      <c r="N325" s="78">
        <f t="shared" si="302"/>
        <v>0</v>
      </c>
      <c r="O325" s="35">
        <f t="shared" si="303"/>
        <v>0</v>
      </c>
      <c r="P325" s="35">
        <f t="shared" si="318"/>
        <v>6.0222899999999999</v>
      </c>
      <c r="Q325">
        <f t="shared" si="304"/>
        <v>74</v>
      </c>
      <c r="R325" s="45">
        <f>1000*VLOOKUP(Q325, '[1]Mortality (Interventions) H'!$B$136:$AV$256, 34)</f>
        <v>21.806897189389769</v>
      </c>
      <c r="S325" s="46">
        <f>VLOOKUP(I325, '[1]Lapse Rates'!$A$4:$F$24, 4)</f>
        <v>1.4007732E-3</v>
      </c>
      <c r="T325" s="33">
        <f t="shared" si="323"/>
        <v>0.8704004643179043</v>
      </c>
      <c r="U325" s="33">
        <f t="shared" si="314"/>
        <v>1.8980733438977659E-2</v>
      </c>
      <c r="V325" s="39">
        <f t="shared" si="311"/>
        <v>1.2192336436840766E-3</v>
      </c>
      <c r="W325" s="32">
        <f t="shared" si="315"/>
        <v>0.8502004972352426</v>
      </c>
      <c r="X325" s="32"/>
      <c r="Y325" s="5">
        <f t="shared" si="320"/>
        <v>0</v>
      </c>
      <c r="Z325" s="5">
        <f t="shared" si="312"/>
        <v>5.2418040122570719</v>
      </c>
      <c r="AA325" s="5">
        <f t="shared" si="316"/>
        <v>0</v>
      </c>
      <c r="AB325" s="5">
        <f t="shared" si="305"/>
        <v>5.120153952494829</v>
      </c>
      <c r="AC325" s="32"/>
      <c r="AD325" s="5">
        <f t="shared" si="321"/>
        <v>13594.115764070182</v>
      </c>
      <c r="AE325" s="5">
        <f t="shared" si="306"/>
        <v>-135.94115764070182</v>
      </c>
      <c r="AF325" s="5">
        <f t="shared" si="306"/>
        <v>-1645.8209731537049</v>
      </c>
      <c r="AG325" s="5">
        <f t="shared" si="324"/>
        <v>-11430.748118222076</v>
      </c>
      <c r="AH325" s="5">
        <f>SUM(AD325:AG325)</f>
        <v>381.60551505369949</v>
      </c>
      <c r="AI325" s="42">
        <f t="shared" si="319"/>
        <v>0</v>
      </c>
      <c r="AJ325" s="42">
        <f t="shared" si="322"/>
        <v>1320.7611498643346</v>
      </c>
      <c r="AK325" s="42">
        <f t="shared" si="317"/>
        <v>1702.3666649180341</v>
      </c>
    </row>
    <row r="326" spans="1:37" ht="15" x14ac:dyDescent="0.2">
      <c r="D326" s="1"/>
      <c r="E326" s="1"/>
      <c r="F326" s="1"/>
      <c r="I326" s="2">
        <f t="shared" si="309"/>
        <v>11</v>
      </c>
      <c r="J326" s="11">
        <f t="shared" si="301"/>
        <v>15989.305826421807</v>
      </c>
      <c r="K326" s="11">
        <f t="shared" si="310"/>
        <v>159.89305826421807</v>
      </c>
      <c r="L326" s="24">
        <f t="shared" si="313"/>
        <v>1935.8033528629205</v>
      </c>
      <c r="M326" s="11">
        <f t="shared" si="300"/>
        <v>602229</v>
      </c>
      <c r="N326" s="78">
        <f t="shared" si="302"/>
        <v>0</v>
      </c>
      <c r="O326" s="35">
        <f t="shared" si="303"/>
        <v>0</v>
      </c>
      <c r="P326" s="35">
        <f t="shared" si="318"/>
        <v>6.0222899999999999</v>
      </c>
      <c r="Q326">
        <f t="shared" si="304"/>
        <v>75</v>
      </c>
      <c r="R326" s="45">
        <f>1000*VLOOKUP(Q326, '[1]Mortality (Interventions) H'!$B$136:$AV$256, 34)</f>
        <v>24.594847068958988</v>
      </c>
      <c r="S326" s="46">
        <f>VLOOKUP(I326, '[1]Lapse Rates'!$A$4:$F$24, 4)</f>
        <v>1.2298243999999999E-3</v>
      </c>
      <c r="T326" s="33">
        <f t="shared" si="323"/>
        <v>0.8502004972352426</v>
      </c>
      <c r="U326" s="33">
        <f t="shared" si="314"/>
        <v>2.0910551207453679E-2</v>
      </c>
      <c r="V326" s="39">
        <f t="shared" si="311"/>
        <v>1.0455973163920338E-3</v>
      </c>
      <c r="W326" s="32">
        <f t="shared" si="315"/>
        <v>0.82824434871139685</v>
      </c>
      <c r="X326" s="31"/>
      <c r="Y326" s="5">
        <f t="shared" si="320"/>
        <v>0</v>
      </c>
      <c r="Z326" s="5">
        <f t="shared" si="312"/>
        <v>5.120153952494829</v>
      </c>
      <c r="AA326" s="5">
        <f t="shared" si="316"/>
        <v>0</v>
      </c>
      <c r="AB326" s="5">
        <f t="shared" si="305"/>
        <v>4.9879276588011576</v>
      </c>
      <c r="AC326" s="32"/>
      <c r="AD326" s="5">
        <f t="shared" si="321"/>
        <v>13243.052190552073</v>
      </c>
      <c r="AE326" s="5">
        <f t="shared" si="306"/>
        <v>-132.43052190552072</v>
      </c>
      <c r="AF326" s="5">
        <f t="shared" si="306"/>
        <v>-1603.3181872252881</v>
      </c>
      <c r="AG326" s="5">
        <f t="shared" si="324"/>
        <v>-12592.940343113622</v>
      </c>
      <c r="AH326" s="5">
        <f t="shared" ref="AH326:AH335" si="325">SUM(AD326:AG326)</f>
        <v>-1085.6368616923573</v>
      </c>
      <c r="AI326" s="42">
        <f t="shared" si="319"/>
        <v>0</v>
      </c>
      <c r="AJ326" s="42">
        <f t="shared" si="322"/>
        <v>1286.6542727969668</v>
      </c>
      <c r="AK326" s="42">
        <f t="shared" ref="AK326:AK335" si="326">SUM(AH326:AJ326)</f>
        <v>201.01741110460944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09"/>
        <v>12</v>
      </c>
      <c r="J327" s="11">
        <f t="shared" si="301"/>
        <v>15989.305826421807</v>
      </c>
      <c r="K327" s="11">
        <f t="shared" si="310"/>
        <v>159.89305826421807</v>
      </c>
      <c r="L327" s="24">
        <f t="shared" si="313"/>
        <v>1935.8033528629205</v>
      </c>
      <c r="M327" s="11">
        <f t="shared" si="300"/>
        <v>602229</v>
      </c>
      <c r="N327" s="78">
        <f t="shared" si="302"/>
        <v>0</v>
      </c>
      <c r="O327" s="35">
        <f t="shared" si="303"/>
        <v>0</v>
      </c>
      <c r="P327" s="35">
        <f t="shared" si="318"/>
        <v>6.0222899999999999</v>
      </c>
      <c r="Q327">
        <f t="shared" si="304"/>
        <v>76</v>
      </c>
      <c r="R327" s="45">
        <f>1000*VLOOKUP(Q327, '[1]Mortality (Interventions) H'!$B$136:$AV$256, 34)</f>
        <v>27.807409481867651</v>
      </c>
      <c r="S327" s="46">
        <f>VLOOKUP(I327, '[1]Lapse Rates'!$A$4:$F$24, 4)</f>
        <v>1.0984558E-3</v>
      </c>
      <c r="T327" s="33">
        <f t="shared" si="323"/>
        <v>0.82824434871139685</v>
      </c>
      <c r="U327" s="33">
        <f t="shared" si="314"/>
        <v>2.3031329755660593E-2</v>
      </c>
      <c r="V327" s="39">
        <f t="shared" si="311"/>
        <v>9.0978980865925635E-4</v>
      </c>
      <c r="W327" s="32">
        <f t="shared" si="315"/>
        <v>0.80430322914707697</v>
      </c>
      <c r="X327" s="31"/>
      <c r="Y327" s="5">
        <f t="shared" si="320"/>
        <v>0</v>
      </c>
      <c r="Z327" s="5">
        <f t="shared" si="312"/>
        <v>4.9879276588011576</v>
      </c>
      <c r="AA327" s="5">
        <f t="shared" si="316"/>
        <v>0</v>
      </c>
      <c r="AB327" s="5">
        <f t="shared" si="305"/>
        <v>4.84374729386015</v>
      </c>
      <c r="AC327" s="32"/>
      <c r="AD327" s="5">
        <f t="shared" si="321"/>
        <v>12860.250308011231</v>
      </c>
      <c r="AE327" s="5">
        <f t="shared" si="306"/>
        <v>-128.60250308011231</v>
      </c>
      <c r="AF327" s="5">
        <f t="shared" si="306"/>
        <v>-1556.9728877013854</v>
      </c>
      <c r="AG327" s="5">
        <f t="shared" si="324"/>
        <v>-13870.134687421723</v>
      </c>
      <c r="AH327" s="5">
        <f t="shared" si="325"/>
        <v>-2695.4597701919902</v>
      </c>
      <c r="AI327" s="42">
        <f t="shared" si="319"/>
        <v>0</v>
      </c>
      <c r="AJ327" s="42">
        <f t="shared" si="322"/>
        <v>1249.4639653670713</v>
      </c>
      <c r="AK327" s="42">
        <f t="shared" si="326"/>
        <v>-1445.9958048249189</v>
      </c>
    </row>
    <row r="328" spans="1:37" ht="15" x14ac:dyDescent="0.2">
      <c r="A328" s="48"/>
      <c r="D328" s="1"/>
      <c r="E328" s="1"/>
      <c r="F328" s="1"/>
      <c r="I328" s="2">
        <f t="shared" si="309"/>
        <v>13</v>
      </c>
      <c r="J328" s="11">
        <f t="shared" si="301"/>
        <v>15989.305826421807</v>
      </c>
      <c r="K328" s="11">
        <f t="shared" si="310"/>
        <v>159.89305826421807</v>
      </c>
      <c r="L328" s="24">
        <f t="shared" si="313"/>
        <v>1935.8033528629205</v>
      </c>
      <c r="M328" s="11">
        <f t="shared" si="300"/>
        <v>602229</v>
      </c>
      <c r="N328" s="78">
        <f t="shared" si="302"/>
        <v>0</v>
      </c>
      <c r="O328" s="35">
        <f t="shared" si="303"/>
        <v>0</v>
      </c>
      <c r="P328" s="35">
        <f t="shared" si="318"/>
        <v>6.0222899999999999</v>
      </c>
      <c r="Q328">
        <f t="shared" si="304"/>
        <v>77</v>
      </c>
      <c r="R328" s="45">
        <f>1000*VLOOKUP(Q328, '[1]Mortality (Interventions) H'!$B$136:$AV$256, 34)</f>
        <v>31.530229106652584</v>
      </c>
      <c r="S328" s="46">
        <f>VLOOKUP(I328, '[1]Lapse Rates'!$A$4:$F$24, 4)</f>
        <v>9.9047419999999994E-4</v>
      </c>
      <c r="T328" s="33">
        <f t="shared" si="323"/>
        <v>0.80430322914707697</v>
      </c>
      <c r="U328" s="33">
        <f t="shared" si="314"/>
        <v>2.5359865086227829E-2</v>
      </c>
      <c r="V328" s="39">
        <f t="shared" si="311"/>
        <v>7.9664159744686765E-4</v>
      </c>
      <c r="W328" s="32">
        <f t="shared" si="315"/>
        <v>0.77814672246340222</v>
      </c>
      <c r="X328" s="31"/>
      <c r="Y328" s="5">
        <f t="shared" si="320"/>
        <v>0</v>
      </c>
      <c r="Z328" s="5">
        <f t="shared" si="312"/>
        <v>4.84374729386015</v>
      </c>
      <c r="AA328" s="5">
        <f t="shared" si="316"/>
        <v>0</v>
      </c>
      <c r="AB328" s="5">
        <f t="shared" si="305"/>
        <v>4.6862252252241223</v>
      </c>
      <c r="AC328" s="32"/>
      <c r="AD328" s="5">
        <f t="shared" si="321"/>
        <v>12442.02592329511</v>
      </c>
      <c r="AE328" s="5">
        <f t="shared" si="306"/>
        <v>-124.4202592329511</v>
      </c>
      <c r="AF328" s="5">
        <f t="shared" si="306"/>
        <v>-1506.3390343639464</v>
      </c>
      <c r="AG328" s="5">
        <f t="shared" si="324"/>
        <v>-15272.4461910139</v>
      </c>
      <c r="AH328" s="5">
        <f t="shared" si="325"/>
        <v>-4461.1795613156864</v>
      </c>
      <c r="AI328" s="42">
        <f t="shared" si="319"/>
        <v>0</v>
      </c>
      <c r="AJ328" s="42">
        <f t="shared" si="322"/>
        <v>1208.8322872540257</v>
      </c>
      <c r="AK328" s="42">
        <f t="shared" si="326"/>
        <v>-3252.3472740616608</v>
      </c>
    </row>
    <row r="329" spans="1:37" ht="15" x14ac:dyDescent="0.2">
      <c r="A329" s="48"/>
      <c r="D329" s="1"/>
      <c r="E329" s="1"/>
      <c r="F329" s="37"/>
      <c r="I329" s="2">
        <f t="shared" si="309"/>
        <v>14</v>
      </c>
      <c r="J329" s="11">
        <f t="shared" si="301"/>
        <v>15989.305826421807</v>
      </c>
      <c r="K329" s="11">
        <f t="shared" si="310"/>
        <v>159.89305826421807</v>
      </c>
      <c r="L329" s="24">
        <f t="shared" si="313"/>
        <v>1935.8033528629205</v>
      </c>
      <c r="M329" s="11">
        <f t="shared" si="300"/>
        <v>602229</v>
      </c>
      <c r="N329" s="78">
        <f t="shared" si="302"/>
        <v>0</v>
      </c>
      <c r="O329" s="35">
        <f t="shared" si="303"/>
        <v>0</v>
      </c>
      <c r="P329" s="35">
        <f t="shared" si="318"/>
        <v>6.0222899999999999</v>
      </c>
      <c r="Q329">
        <f t="shared" si="304"/>
        <v>78</v>
      </c>
      <c r="R329" s="45">
        <f>1000*VLOOKUP(Q329, '[1]Mortality (Interventions) H'!$B$136:$AV$256, 34)</f>
        <v>35.710784272918161</v>
      </c>
      <c r="S329" s="46">
        <f>VLOOKUP(I329, '[1]Lapse Rates'!$A$4:$F$24, 4)</f>
        <v>9.2791330000000004E-4</v>
      </c>
      <c r="T329" s="33">
        <f t="shared" si="323"/>
        <v>0.77814672246340222</v>
      </c>
      <c r="U329" s="33">
        <f t="shared" si="314"/>
        <v>2.7788229738568877E-2</v>
      </c>
      <c r="V329" s="39">
        <f t="shared" si="311"/>
        <v>7.2205269312519975E-4</v>
      </c>
      <c r="W329" s="32">
        <f t="shared" si="315"/>
        <v>0.74963644003170815</v>
      </c>
      <c r="X329" s="31"/>
      <c r="Y329" s="5">
        <f t="shared" si="320"/>
        <v>0</v>
      </c>
      <c r="Z329" s="5">
        <f t="shared" si="312"/>
        <v>4.6862252252241223</v>
      </c>
      <c r="AA329" s="5">
        <f t="shared" si="316"/>
        <v>0</v>
      </c>
      <c r="AB329" s="5">
        <f t="shared" si="305"/>
        <v>4.5145280364385556</v>
      </c>
      <c r="AC329" s="32"/>
      <c r="AD329" s="5">
        <f t="shared" si="321"/>
        <v>11986.166298297092</v>
      </c>
      <c r="AE329" s="5">
        <f t="shared" si="306"/>
        <v>-119.86166298297093</v>
      </c>
      <c r="AF329" s="5">
        <f t="shared" si="306"/>
        <v>-1451.1487340416043</v>
      </c>
      <c r="AG329" s="5">
        <f t="shared" si="324"/>
        <v>-16734.877807228597</v>
      </c>
      <c r="AH329" s="5">
        <f t="shared" si="325"/>
        <v>-6319.7219059560794</v>
      </c>
      <c r="AI329" s="42">
        <f t="shared" si="319"/>
        <v>0</v>
      </c>
      <c r="AJ329" s="42">
        <f t="shared" si="322"/>
        <v>1164.54420341891</v>
      </c>
      <c r="AK329" s="42">
        <f t="shared" si="326"/>
        <v>-5155.1777025371694</v>
      </c>
    </row>
    <row r="330" spans="1:37" ht="15" x14ac:dyDescent="0.2">
      <c r="A330" s="48"/>
      <c r="D330" s="1"/>
      <c r="E330" s="1"/>
      <c r="F330" s="1"/>
      <c r="I330" s="2">
        <f t="shared" si="309"/>
        <v>15</v>
      </c>
      <c r="J330" s="11">
        <f t="shared" si="301"/>
        <v>15989.305826421807</v>
      </c>
      <c r="K330" s="11">
        <f t="shared" si="310"/>
        <v>159.89305826421807</v>
      </c>
      <c r="L330" s="24">
        <f t="shared" si="313"/>
        <v>1935.8033528629205</v>
      </c>
      <c r="M330" s="11">
        <f t="shared" si="300"/>
        <v>602229</v>
      </c>
      <c r="N330" s="78">
        <f t="shared" si="302"/>
        <v>0</v>
      </c>
      <c r="O330" s="35">
        <f t="shared" si="303"/>
        <v>0</v>
      </c>
      <c r="P330" s="35">
        <f t="shared" si="318"/>
        <v>6.0222899999999999</v>
      </c>
      <c r="Q330">
        <f t="shared" si="304"/>
        <v>79</v>
      </c>
      <c r="R330" s="45">
        <f>1000*VLOOKUP(Q330, '[1]Mortality (Interventions) H'!$B$136:$AV$256, 34)</f>
        <v>40.383344149894853</v>
      </c>
      <c r="S330" s="46">
        <f>VLOOKUP(I330, '[1]Lapse Rates'!$A$4:$F$24, 4)</f>
        <v>7.1178370000000003E-4</v>
      </c>
      <c r="T330" s="33">
        <f t="shared" si="323"/>
        <v>0.74963644003170815</v>
      </c>
      <c r="U330" s="33">
        <f t="shared" si="314"/>
        <v>3.0272826345102484E-2</v>
      </c>
      <c r="V330" s="39">
        <f t="shared" si="311"/>
        <v>5.3357899894059739E-4</v>
      </c>
      <c r="W330" s="32">
        <f t="shared" si="315"/>
        <v>0.71883003468766504</v>
      </c>
      <c r="X330" s="31"/>
      <c r="Y330" s="5">
        <f t="shared" si="320"/>
        <v>0</v>
      </c>
      <c r="Z330" s="5">
        <f t="shared" si="312"/>
        <v>4.5145280364385556</v>
      </c>
      <c r="AA330" s="5">
        <f t="shared" si="316"/>
        <v>0</v>
      </c>
      <c r="AB330" s="5">
        <f t="shared" si="305"/>
        <v>4.3290029295991781</v>
      </c>
      <c r="AC330" s="32"/>
      <c r="AD330" s="5">
        <f t="shared" si="321"/>
        <v>11493.593261838472</v>
      </c>
      <c r="AE330" s="5">
        <f t="shared" si="306"/>
        <v>-114.93593261838473</v>
      </c>
      <c r="AF330" s="5">
        <f t="shared" si="306"/>
        <v>-1391.5135912869514</v>
      </c>
      <c r="AG330" s="5">
        <f t="shared" si="324"/>
        <v>-18231.173936984724</v>
      </c>
      <c r="AH330" s="5">
        <f t="shared" si="325"/>
        <v>-8244.0301990515873</v>
      </c>
      <c r="AI330" s="42">
        <f t="shared" si="319"/>
        <v>0</v>
      </c>
      <c r="AJ330" s="42">
        <f t="shared" si="322"/>
        <v>1116.6891591968654</v>
      </c>
      <c r="AK330" s="42">
        <f t="shared" si="326"/>
        <v>-7127.3410398547221</v>
      </c>
    </row>
    <row r="331" spans="1:37" ht="15" x14ac:dyDescent="0.2">
      <c r="I331" s="2">
        <f t="shared" si="309"/>
        <v>16</v>
      </c>
      <c r="J331" s="11">
        <f t="shared" si="301"/>
        <v>15989.305826421807</v>
      </c>
      <c r="K331" s="11">
        <f t="shared" si="310"/>
        <v>159.89305826421807</v>
      </c>
      <c r="L331" s="24">
        <f t="shared" si="313"/>
        <v>1935.8033528629205</v>
      </c>
      <c r="M331" s="11">
        <f t="shared" si="300"/>
        <v>602229</v>
      </c>
      <c r="N331" s="78">
        <f t="shared" si="302"/>
        <v>0</v>
      </c>
      <c r="O331" s="35">
        <f t="shared" si="303"/>
        <v>0</v>
      </c>
      <c r="P331" s="35">
        <f t="shared" si="318"/>
        <v>6.0222899999999999</v>
      </c>
      <c r="Q331">
        <f t="shared" si="304"/>
        <v>80</v>
      </c>
      <c r="R331" s="45">
        <f>1000*VLOOKUP(Q331, '[1]Mortality (Interventions) H'!$B$136:$AV$256, 34)</f>
        <v>45.508549732045324</v>
      </c>
      <c r="S331" s="46">
        <f>VLOOKUP(I331, '[1]Lapse Rates'!$A$4:$F$24, 4)</f>
        <v>6.4944269999999999E-4</v>
      </c>
      <c r="T331" s="33">
        <f t="shared" si="323"/>
        <v>0.71883003468766504</v>
      </c>
      <c r="U331" s="33">
        <f t="shared" si="314"/>
        <v>3.2712912382471475E-2</v>
      </c>
      <c r="V331" s="39">
        <f t="shared" si="311"/>
        <v>4.6683891856865085E-4</v>
      </c>
      <c r="W331" s="32">
        <f t="shared" si="315"/>
        <v>0.68565028338662493</v>
      </c>
      <c r="X331" s="31"/>
      <c r="Y331" s="5">
        <f t="shared" si="320"/>
        <v>0</v>
      </c>
      <c r="Z331" s="5">
        <f t="shared" si="312"/>
        <v>4.3290029295991781</v>
      </c>
      <c r="AA331" s="5">
        <f t="shared" si="316"/>
        <v>0</v>
      </c>
      <c r="AB331" s="5">
        <f t="shared" si="305"/>
        <v>4.1291848451364377</v>
      </c>
      <c r="AC331" s="32"/>
      <c r="AD331" s="5">
        <f t="shared" si="321"/>
        <v>10963.072071041524</v>
      </c>
      <c r="AE331" s="5">
        <f t="shared" si="306"/>
        <v>-109.63072071041525</v>
      </c>
      <c r="AF331" s="5">
        <f t="shared" si="306"/>
        <v>-1327.2841174712401</v>
      </c>
      <c r="AG331" s="5">
        <f t="shared" si="324"/>
        <v>-19700.664511183415</v>
      </c>
      <c r="AH331" s="5">
        <f t="shared" si="325"/>
        <v>-10174.507278323545</v>
      </c>
      <c r="AI331" s="42">
        <f t="shared" si="319"/>
        <v>0</v>
      </c>
      <c r="AJ331" s="42">
        <f t="shared" si="322"/>
        <v>1065.1472716548756</v>
      </c>
      <c r="AK331" s="42">
        <f t="shared" si="326"/>
        <v>-9109.3600066686686</v>
      </c>
    </row>
    <row r="332" spans="1:37" ht="15" x14ac:dyDescent="0.2">
      <c r="I332" s="2">
        <f t="shared" si="309"/>
        <v>17</v>
      </c>
      <c r="J332" s="11">
        <f t="shared" si="301"/>
        <v>15989.305826421807</v>
      </c>
      <c r="K332" s="11">
        <f t="shared" si="310"/>
        <v>159.89305826421807</v>
      </c>
      <c r="L332" s="24">
        <f t="shared" si="313"/>
        <v>1935.8033528629205</v>
      </c>
      <c r="M332" s="11">
        <f t="shared" si="300"/>
        <v>602229</v>
      </c>
      <c r="N332" s="78">
        <f t="shared" si="302"/>
        <v>0</v>
      </c>
      <c r="O332" s="35">
        <f t="shared" si="303"/>
        <v>0</v>
      </c>
      <c r="P332" s="35">
        <f t="shared" si="318"/>
        <v>6.0222899999999999</v>
      </c>
      <c r="Q332">
        <f t="shared" si="304"/>
        <v>81</v>
      </c>
      <c r="R332" s="45">
        <f>1000*VLOOKUP(Q332, '[1]Mortality (Interventions) H'!$B$136:$AV$256, 34)</f>
        <v>51.168271727920178</v>
      </c>
      <c r="S332" s="46">
        <f>VLOOKUP(I332, '[1]Lapse Rates'!$A$4:$F$24, 4)</f>
        <v>5.2983399999999997E-4</v>
      </c>
      <c r="T332" s="33">
        <f t="shared" si="323"/>
        <v>0.68565028338662493</v>
      </c>
      <c r="U332" s="33">
        <f t="shared" si="314"/>
        <v>3.5083540010652302E-2</v>
      </c>
      <c r="V332" s="39">
        <f t="shared" si="311"/>
        <v>3.6328083224786899E-4</v>
      </c>
      <c r="W332" s="32">
        <f t="shared" si="315"/>
        <v>0.65020346254372474</v>
      </c>
      <c r="X332" s="31"/>
      <c r="Y332" s="5">
        <f t="shared" si="320"/>
        <v>0</v>
      </c>
      <c r="Z332" s="5">
        <f t="shared" si="312"/>
        <v>4.1291848451364377</v>
      </c>
      <c r="AA332" s="5">
        <f t="shared" si="316"/>
        <v>0</v>
      </c>
      <c r="AB332" s="5">
        <f t="shared" si="305"/>
        <v>3.915713810442448</v>
      </c>
      <c r="AC332" s="32"/>
      <c r="AD332" s="5">
        <f t="shared" si="321"/>
        <v>10396.302012010012</v>
      </c>
      <c r="AE332" s="5">
        <f t="shared" si="306"/>
        <v>-103.96302012010011</v>
      </c>
      <c r="AF332" s="5">
        <f t="shared" si="306"/>
        <v>-1258.6660428352227</v>
      </c>
      <c r="AG332" s="5">
        <f t="shared" si="324"/>
        <v>-21128.325217075126</v>
      </c>
      <c r="AH332" s="5">
        <f t="shared" si="325"/>
        <v>-12094.652268020436</v>
      </c>
      <c r="AI332" s="42">
        <f t="shared" si="319"/>
        <v>0</v>
      </c>
      <c r="AJ332" s="42">
        <f t="shared" si="322"/>
        <v>1010.0835281377083</v>
      </c>
      <c r="AK332" s="42">
        <f t="shared" si="326"/>
        <v>-11084.568739882729</v>
      </c>
    </row>
    <row r="333" spans="1:37" ht="15" x14ac:dyDescent="0.2">
      <c r="I333" s="2">
        <f t="shared" si="309"/>
        <v>18</v>
      </c>
      <c r="J333" s="11">
        <f t="shared" si="301"/>
        <v>15989.305826421807</v>
      </c>
      <c r="K333" s="11">
        <f t="shared" si="310"/>
        <v>159.89305826421807</v>
      </c>
      <c r="L333" s="24">
        <f t="shared" si="313"/>
        <v>1935.8033528629205</v>
      </c>
      <c r="M333" s="11">
        <f t="shared" si="300"/>
        <v>602229</v>
      </c>
      <c r="N333" s="78">
        <f t="shared" si="302"/>
        <v>0</v>
      </c>
      <c r="O333" s="35">
        <f t="shared" si="303"/>
        <v>0</v>
      </c>
      <c r="P333" s="35">
        <f t="shared" si="318"/>
        <v>6.0222899999999999</v>
      </c>
      <c r="Q333">
        <f t="shared" si="304"/>
        <v>82</v>
      </c>
      <c r="R333" s="45">
        <f>1000*VLOOKUP(Q333, '[1]Mortality (Interventions) H'!$B$136:$AV$256, 34)</f>
        <v>57.559668695074926</v>
      </c>
      <c r="S333" s="46">
        <f>VLOOKUP(I333, '[1]Lapse Rates'!$A$4:$F$24, 4)</f>
        <v>4.565131E-4</v>
      </c>
      <c r="T333" s="33">
        <f t="shared" si="323"/>
        <v>0.65020346254372474</v>
      </c>
      <c r="U333" s="33">
        <f t="shared" si="314"/>
        <v>3.7425495888407358E-2</v>
      </c>
      <c r="V333" s="39">
        <f t="shared" si="311"/>
        <v>2.9682639831656965E-4</v>
      </c>
      <c r="W333" s="32">
        <f t="shared" si="315"/>
        <v>0.61248114025700084</v>
      </c>
      <c r="X333" s="31"/>
      <c r="Y333" s="5">
        <f t="shared" si="320"/>
        <v>0</v>
      </c>
      <c r="Z333" s="5">
        <f t="shared" si="320"/>
        <v>3.915713810442448</v>
      </c>
      <c r="AA333" s="5">
        <f t="shared" si="316"/>
        <v>0</v>
      </c>
      <c r="AB333" s="5">
        <f t="shared" si="305"/>
        <v>3.6885390461583336</v>
      </c>
      <c r="AC333" s="32"/>
      <c r="AD333" s="5">
        <f t="shared" si="321"/>
        <v>9793.1482644847365</v>
      </c>
      <c r="AE333" s="5">
        <f t="shared" si="306"/>
        <v>-97.93148264484735</v>
      </c>
      <c r="AF333" s="5">
        <f t="shared" si="306"/>
        <v>-1185.6430448748069</v>
      </c>
      <c r="AG333" s="5">
        <f t="shared" si="324"/>
        <v>-22538.718963379673</v>
      </c>
      <c r="AH333" s="5">
        <f t="shared" si="325"/>
        <v>-14029.145226414592</v>
      </c>
      <c r="AI333" s="42">
        <f t="shared" si="319"/>
        <v>0</v>
      </c>
      <c r="AJ333" s="42">
        <f t="shared" si="322"/>
        <v>951.4848978232975</v>
      </c>
      <c r="AK333" s="42">
        <f t="shared" si="326"/>
        <v>-13077.660328591295</v>
      </c>
    </row>
    <row r="334" spans="1:37" ht="15" x14ac:dyDescent="0.2">
      <c r="I334" s="2">
        <f t="shared" si="309"/>
        <v>19</v>
      </c>
      <c r="J334" s="11">
        <f t="shared" si="301"/>
        <v>15989.305826421807</v>
      </c>
      <c r="K334" s="11">
        <f t="shared" si="310"/>
        <v>159.89305826421807</v>
      </c>
      <c r="L334" s="24">
        <f t="shared" si="313"/>
        <v>1935.8033528629205</v>
      </c>
      <c r="M334" s="11">
        <f t="shared" si="300"/>
        <v>602229</v>
      </c>
      <c r="N334" s="78">
        <f t="shared" si="302"/>
        <v>0</v>
      </c>
      <c r="O334" s="35">
        <f t="shared" si="303"/>
        <v>0</v>
      </c>
      <c r="P334" s="35">
        <f t="shared" si="318"/>
        <v>6.0222899999999999</v>
      </c>
      <c r="Q334">
        <f t="shared" si="304"/>
        <v>83</v>
      </c>
      <c r="R334" s="45">
        <f>1000*VLOOKUP(Q334, '[1]Mortality (Interventions) H'!$B$136:$AV$256, 34)</f>
        <v>64.768723741483925</v>
      </c>
      <c r="S334" s="46">
        <f>VLOOKUP(I334, '[1]Lapse Rates'!$A$4:$F$24, 4)</f>
        <v>3.5534066900000001E-2</v>
      </c>
      <c r="T334" s="33">
        <f t="shared" si="323"/>
        <v>0.61248114025700084</v>
      </c>
      <c r="U334" s="33">
        <f t="shared" si="314"/>
        <v>3.9669621770174759E-2</v>
      </c>
      <c r="V334" s="39">
        <f t="shared" si="311"/>
        <v>2.1763945812880551E-2</v>
      </c>
      <c r="W334" s="32">
        <f t="shared" si="315"/>
        <v>0.55104757267394555</v>
      </c>
      <c r="X334" s="31"/>
      <c r="Y334" s="5">
        <f t="shared" si="320"/>
        <v>0</v>
      </c>
      <c r="Z334" s="5">
        <f t="shared" si="320"/>
        <v>3.6885390461583336</v>
      </c>
      <c r="AA334" s="5">
        <f t="shared" si="316"/>
        <v>0</v>
      </c>
      <c r="AB334" s="5">
        <f t="shared" si="305"/>
        <v>3.3185682864385755</v>
      </c>
      <c r="AC334" s="32"/>
      <c r="AD334" s="5">
        <f t="shared" si="321"/>
        <v>8810.8681643911113</v>
      </c>
      <c r="AE334" s="5">
        <f t="shared" si="306"/>
        <v>-88.108681643911112</v>
      </c>
      <c r="AF334" s="5">
        <f t="shared" si="306"/>
        <v>-1066.7197387691976</v>
      </c>
      <c r="AG334" s="5">
        <f t="shared" si="324"/>
        <v>-23890.196649030575</v>
      </c>
      <c r="AH334" s="5">
        <f t="shared" si="325"/>
        <v>-16234.156905052572</v>
      </c>
      <c r="AI334" s="42">
        <f t="shared" si="319"/>
        <v>0</v>
      </c>
      <c r="AJ334" s="42">
        <f t="shared" si="322"/>
        <v>856.06455093792852</v>
      </c>
      <c r="AK334" s="42">
        <f t="shared" si="326"/>
        <v>-15378.092354114644</v>
      </c>
    </row>
    <row r="335" spans="1:37" ht="15" x14ac:dyDescent="0.2">
      <c r="I335" s="2">
        <f t="shared" si="309"/>
        <v>20</v>
      </c>
      <c r="J335" s="11">
        <f t="shared" si="301"/>
        <v>15989.305826421807</v>
      </c>
      <c r="K335" s="11">
        <f t="shared" si="310"/>
        <v>159.89305826421807</v>
      </c>
      <c r="L335" s="24">
        <f t="shared" si="313"/>
        <v>1935.8033528629205</v>
      </c>
      <c r="M335" s="11">
        <f t="shared" si="300"/>
        <v>602229</v>
      </c>
      <c r="N335" s="78">
        <f t="shared" si="302"/>
        <v>0</v>
      </c>
      <c r="O335" s="35">
        <f t="shared" si="303"/>
        <v>0</v>
      </c>
      <c r="P335" s="35">
        <f t="shared" si="318"/>
        <v>6.0222899999999999</v>
      </c>
      <c r="Q335">
        <f t="shared" si="304"/>
        <v>84</v>
      </c>
      <c r="R335" s="45">
        <f>1000*VLOOKUP(Q335, '[1]Mortality (Interventions) H'!$B$136:$AV$256, 34)</f>
        <v>72.928974114123619</v>
      </c>
      <c r="S335" s="46">
        <f>VLOOKUP(I335, '[1]Lapse Rates'!$A$4:$F$24, 4)</f>
        <v>0</v>
      </c>
      <c r="T335" s="33">
        <f t="shared" si="323"/>
        <v>0.55104757267394555</v>
      </c>
      <c r="U335" s="33">
        <f t="shared" si="314"/>
        <v>4.0187334163188829E-2</v>
      </c>
      <c r="V335" s="39">
        <f t="shared" si="311"/>
        <v>0</v>
      </c>
      <c r="W335" s="32">
        <f t="shared" si="315"/>
        <v>0.51086023851075668</v>
      </c>
      <c r="X335" s="31"/>
      <c r="Y335" s="5">
        <f t="shared" si="320"/>
        <v>0</v>
      </c>
      <c r="Z335" s="5">
        <f t="shared" si="320"/>
        <v>3.3185682864385755</v>
      </c>
      <c r="AA335" s="5">
        <f t="shared" si="316"/>
        <v>0</v>
      </c>
      <c r="AB335" s="5">
        <f t="shared" si="305"/>
        <v>3.076548505780945</v>
      </c>
      <c r="AC335" s="32"/>
      <c r="AD335" s="5">
        <f>$W335*J335</f>
        <v>8168.3005881072759</v>
      </c>
      <c r="AE335" s="5">
        <f t="shared" si="306"/>
        <v>-81.683005881072759</v>
      </c>
      <c r="AF335" s="5">
        <f t="shared" si="306"/>
        <v>-988.92496255347407</v>
      </c>
      <c r="AG335" s="5">
        <f t="shared" si="324"/>
        <v>-24201.978065763044</v>
      </c>
      <c r="AH335" s="5">
        <f t="shared" si="325"/>
        <v>-17104.285446090315</v>
      </c>
      <c r="AI335" s="42">
        <f t="shared" si="319"/>
        <v>0</v>
      </c>
      <c r="AJ335" s="42">
        <f t="shared" si="322"/>
        <v>793.62273636529017</v>
      </c>
      <c r="AK335" s="42">
        <f t="shared" si="326"/>
        <v>-16310.662709725024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274139.49361577147</v>
      </c>
      <c r="AE338" s="21">
        <f t="shared" ref="AE338:AK338" si="327">SUM(AE315:AE335)</f>
        <v>-8819.14078302497</v>
      </c>
      <c r="AF338" s="21">
        <f t="shared" si="327"/>
        <v>-31755.477750603419</v>
      </c>
      <c r="AG338" s="21">
        <f t="shared" si="327"/>
        <v>-267102.7139506414</v>
      </c>
      <c r="AH338" s="21">
        <f t="shared" si="327"/>
        <v>-33537.838868498293</v>
      </c>
      <c r="AI338" s="21">
        <f t="shared" si="327"/>
        <v>0</v>
      </c>
      <c r="AJ338" s="21">
        <f t="shared" si="327"/>
        <v>25096.623404765643</v>
      </c>
      <c r="AK338" s="21">
        <f t="shared" si="327"/>
        <v>-8441.2154637326421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136602.20717586111</v>
      </c>
      <c r="AE340" s="21">
        <f t="shared" ref="AE340:AK340" si="328">AE315+NPV($D$6,AE316:AE335)</f>
        <v>-7457.8904794449145</v>
      </c>
      <c r="AF340" s="21">
        <f t="shared" si="328"/>
        <v>-15275.006801067208</v>
      </c>
      <c r="AG340" s="21">
        <f t="shared" si="328"/>
        <v>-88932.506565941934</v>
      </c>
      <c r="AH340" s="21">
        <f t="shared" si="328"/>
        <v>24936.803329407056</v>
      </c>
      <c r="AI340" s="21">
        <f t="shared" si="328"/>
        <v>0</v>
      </c>
      <c r="AJ340" s="21">
        <f t="shared" si="328"/>
        <v>11732.48102565758</v>
      </c>
      <c r="AK340" s="21">
        <f t="shared" si="328"/>
        <v>36669.284355064628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203330.49001016459</v>
      </c>
      <c r="AE342" s="21">
        <f t="shared" ref="AE342:AK342" si="329">AE315+NPV($D$7,AE316:AE335)</f>
        <v>-8116.6066311806153</v>
      </c>
      <c r="AF342" s="21">
        <f t="shared" si="329"/>
        <v>-23249.993013462965</v>
      </c>
      <c r="AG342" s="21">
        <f t="shared" si="329"/>
        <v>-169847.29822324903</v>
      </c>
      <c r="AH342" s="21">
        <f t="shared" si="329"/>
        <v>2116.5921422719557</v>
      </c>
      <c r="AI342" s="21">
        <f t="shared" si="329"/>
        <v>0</v>
      </c>
      <c r="AJ342" s="21">
        <f t="shared" si="329"/>
        <v>18216.457833390752</v>
      </c>
      <c r="AK342" s="21">
        <f t="shared" si="329"/>
        <v>20333.04997566271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15635.472219159765</v>
      </c>
    </row>
    <row r="345" spans="1:39" ht="15" x14ac:dyDescent="0.2">
      <c r="G345" s="58" t="s">
        <v>120</v>
      </c>
      <c r="H345" s="57"/>
      <c r="I345" s="57"/>
      <c r="J345" s="11">
        <f>H$344</f>
        <v>15635.472219159765</v>
      </c>
      <c r="K345" s="11">
        <f>J345*$C$10</f>
        <v>6254.1888876639059</v>
      </c>
      <c r="L345" s="24">
        <f>$C$354</f>
        <v>2369.3973790104155</v>
      </c>
      <c r="M345" s="11">
        <f t="shared" ref="M345:M365" si="33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>O345*W345</f>
        <v>0</v>
      </c>
      <c r="AB345" s="5">
        <f>P345*W345</f>
        <v>6.0222899999999999</v>
      </c>
      <c r="AC345" s="32"/>
      <c r="AD345" s="5">
        <f>$W345*J345</f>
        <v>15635.472219159765</v>
      </c>
      <c r="AE345" s="5">
        <f>-$W345*K345</f>
        <v>-6254.1888876639059</v>
      </c>
      <c r="AF345" s="5">
        <f>-$W345*L345</f>
        <v>-2369.3973790104155</v>
      </c>
      <c r="AG345" s="5"/>
      <c r="AH345" s="5">
        <f>SUM(AD345:AG345)</f>
        <v>7011.8859524854433</v>
      </c>
      <c r="AI345" s="42">
        <f>Y345-AA345</f>
        <v>0</v>
      </c>
      <c r="AJ345" s="42"/>
      <c r="AK345" s="42">
        <f>SUM(AH345:AJ345)</f>
        <v>7011.8859524854433</v>
      </c>
      <c r="AL345" s="6" t="s">
        <v>39</v>
      </c>
      <c r="AM345" s="36">
        <f>AK372</f>
        <v>19947.696388293647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31">H$344</f>
        <v>15635.472219159765</v>
      </c>
      <c r="K346" s="11"/>
      <c r="L346" s="24"/>
      <c r="M346" s="11">
        <f t="shared" si="330"/>
        <v>602229</v>
      </c>
      <c r="N346" s="78">
        <f t="shared" ref="N346:N365" si="332">N314</f>
        <v>0</v>
      </c>
      <c r="O346" s="35">
        <f t="shared" ref="O346:O365" si="333">M346*N346/1000</f>
        <v>0</v>
      </c>
      <c r="P346" s="35">
        <f>$H$14*M346/1000</f>
        <v>6.0222899999999999</v>
      </c>
      <c r="Q346">
        <f t="shared" ref="Q346:Q365" si="334">Q5</f>
        <v>65</v>
      </c>
      <c r="R346" s="45">
        <f>1000*VLOOKUP(Q346, '[1]Mortality (Interventions) H'!$B$136:$AV$256, 37)</f>
        <v>8.50940726761905</v>
      </c>
      <c r="S346" s="46">
        <f>AVERAGE(VLOOKUP(I345,'[1]Lapse Rates'!$A$4:$F$24,4),VLOOKUP(I346,'[1]Lapse Rates'!$A$4:$F$24,4))</f>
        <v>2.6703721500000001E-3</v>
      </c>
      <c r="T346" s="33">
        <f>W345</f>
        <v>1</v>
      </c>
      <c r="U346" s="33">
        <f>T346*R346/1000</f>
        <v>8.5094072676190503E-3</v>
      </c>
      <c r="V346" s="39">
        <f>MIN(S346*T346,T346-U346)</f>
        <v>2.6703721500000001E-3</v>
      </c>
      <c r="W346" s="32">
        <f>T346-SUM(U346:V346)</f>
        <v>0.98882022058238095</v>
      </c>
      <c r="X346" s="32"/>
      <c r="Y346" s="5">
        <f>AA345</f>
        <v>0</v>
      </c>
      <c r="Z346" s="5">
        <f>AB345</f>
        <v>6.0222899999999999</v>
      </c>
      <c r="AA346" s="5">
        <f>O346*W346</f>
        <v>0</v>
      </c>
      <c r="AB346" s="5">
        <f t="shared" ref="AB346:AB365" si="335">P346*W346</f>
        <v>5.9549621262110666</v>
      </c>
      <c r="AC346" s="32"/>
      <c r="AD346" s="5">
        <f>$W346*J346</f>
        <v>15460.671088659248</v>
      </c>
      <c r="AE346" s="5">
        <f t="shared" ref="AE346:AF365" si="336">-$W346*K346</f>
        <v>0</v>
      </c>
      <c r="AF346" s="5">
        <f t="shared" si="336"/>
        <v>0</v>
      </c>
      <c r="AG346" s="5">
        <f t="shared" ref="AG346:AG351" si="337">-U346*M346</f>
        <v>-5124.6118293709533</v>
      </c>
      <c r="AH346" s="5">
        <f t="shared" ref="AH346:AH354" si="338">SUM(AD346:AG346)</f>
        <v>10336.059259288295</v>
      </c>
      <c r="AI346" s="42">
        <f>-M346*$W345*(N346-N345)/1000</f>
        <v>0</v>
      </c>
      <c r="AJ346" s="42">
        <f>$D$6*SUM(Y346:Z346,AD346:AE346)</f>
        <v>1517.2826204464725</v>
      </c>
      <c r="AK346" s="42">
        <f>SUM(AH346:AJ346)</f>
        <v>11853.341879734768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339">I346+1</f>
        <v>2</v>
      </c>
      <c r="J347" s="11">
        <f t="shared" si="331"/>
        <v>15635.472219159765</v>
      </c>
      <c r="K347" s="11">
        <f t="shared" ref="K347:K365" si="340">J347*$C$11</f>
        <v>156.35472219159766</v>
      </c>
      <c r="L347" s="24">
        <f>$C$355</f>
        <v>1900.333212435622</v>
      </c>
      <c r="M347" s="11">
        <f t="shared" si="330"/>
        <v>602229</v>
      </c>
      <c r="N347" s="78">
        <f t="shared" si="332"/>
        <v>0</v>
      </c>
      <c r="O347" s="35">
        <f t="shared" si="333"/>
        <v>0</v>
      </c>
      <c r="P347" s="35">
        <f>$H$14*M347/1000</f>
        <v>6.0222899999999999</v>
      </c>
      <c r="Q347">
        <f t="shared" si="334"/>
        <v>66</v>
      </c>
      <c r="R347" s="45">
        <f>1000*VLOOKUP(Q347, '[1]Mortality (Interventions) H'!$B$136:$AV$256, 37)</f>
        <v>9.38476519276138</v>
      </c>
      <c r="S347" s="46">
        <f>VLOOKUP(I347, '[1]Lapse Rates'!$A$4:$F$24, 4)</f>
        <v>2.4152155999999998E-3</v>
      </c>
      <c r="T347" s="33">
        <f>W346</f>
        <v>0.98882022058238095</v>
      </c>
      <c r="U347" s="33">
        <f>T347*R347/1000</f>
        <v>9.2798455880201587E-3</v>
      </c>
      <c r="V347" s="39">
        <f t="shared" ref="V347:V365" si="341">MIN(S347*T347,T347-U347)</f>
        <v>2.3882140223460075E-3</v>
      </c>
      <c r="W347" s="32">
        <f>T347-SUM(U347:V347)</f>
        <v>0.97715216097201474</v>
      </c>
      <c r="X347" s="32"/>
      <c r="Y347" s="5">
        <f t="shared" ref="Y347:Z362" si="342">AA346</f>
        <v>0</v>
      </c>
      <c r="Z347" s="5">
        <f t="shared" si="342"/>
        <v>5.9549621262110666</v>
      </c>
      <c r="AA347" s="5">
        <f>O347*W347</f>
        <v>0</v>
      </c>
      <c r="AB347" s="5">
        <f t="shared" si="335"/>
        <v>5.884693687500155</v>
      </c>
      <c r="AC347" s="32"/>
      <c r="AD347" s="5">
        <f>$W347*J347</f>
        <v>15278.235466769867</v>
      </c>
      <c r="AE347" s="5">
        <f t="shared" si="336"/>
        <v>-152.78235466769868</v>
      </c>
      <c r="AF347" s="5">
        <f t="shared" si="336"/>
        <v>-1856.9147050983588</v>
      </c>
      <c r="AG347" s="5">
        <f t="shared" si="337"/>
        <v>-5588.5921286277926</v>
      </c>
      <c r="AH347" s="5">
        <f t="shared" si="338"/>
        <v>7679.9462783760164</v>
      </c>
      <c r="AI347" s="42">
        <f>-M347*($W346*N347-$W345*N346)/1000</f>
        <v>0</v>
      </c>
      <c r="AJ347" s="42">
        <f>$D$6*SUM(Y347:Z347,AD347:AE347)</f>
        <v>1484.391132081804</v>
      </c>
      <c r="AK347" s="42">
        <f>SUM(AH347:AJ347)</f>
        <v>9164.3374104578197</v>
      </c>
      <c r="AL347" s="48" t="s">
        <v>59</v>
      </c>
      <c r="AM347" s="54">
        <f>AK372/AD372</f>
        <v>9.9999997109614838E-2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339"/>
        <v>3</v>
      </c>
      <c r="J348" s="11">
        <f t="shared" si="331"/>
        <v>15635.472219159765</v>
      </c>
      <c r="K348" s="11">
        <f t="shared" si="340"/>
        <v>156.35472219159766</v>
      </c>
      <c r="L348" s="24">
        <f t="shared" ref="L348:L365" si="343">$C$355</f>
        <v>1900.333212435622</v>
      </c>
      <c r="M348" s="11">
        <f t="shared" si="330"/>
        <v>602229</v>
      </c>
      <c r="N348" s="78">
        <f t="shared" si="332"/>
        <v>0</v>
      </c>
      <c r="O348" s="35">
        <f t="shared" si="333"/>
        <v>0</v>
      </c>
      <c r="P348" s="35">
        <f>$H$14*M348/1000</f>
        <v>6.0222899999999999</v>
      </c>
      <c r="Q348">
        <f t="shared" si="334"/>
        <v>67</v>
      </c>
      <c r="R348" s="45">
        <f>1000*VLOOKUP(Q348, '[1]Mortality (Interventions) H'!$B$136:$AV$256, 37)</f>
        <v>10.324435735341558</v>
      </c>
      <c r="S348" s="46">
        <f>VLOOKUP(I348, '[1]Lapse Rates'!$A$4:$F$24, 4)</f>
        <v>2.3963082999999999E-3</v>
      </c>
      <c r="T348" s="33">
        <f>W347</f>
        <v>0.97715216097201474</v>
      </c>
      <c r="U348" s="33">
        <f t="shared" ref="U348:U365" si="344">T348*R348/1000</f>
        <v>1.0088544689605695E-2</v>
      </c>
      <c r="V348" s="39">
        <f t="shared" si="341"/>
        <v>2.3415578337001751E-3</v>
      </c>
      <c r="W348" s="32">
        <f t="shared" ref="W348:W365" si="345">T348-SUM(U348:V348)</f>
        <v>0.96472205844870884</v>
      </c>
      <c r="X348" s="32"/>
      <c r="Y348" s="5">
        <f t="shared" si="342"/>
        <v>0</v>
      </c>
      <c r="Z348" s="5">
        <f t="shared" si="342"/>
        <v>5.884693687500155</v>
      </c>
      <c r="AA348" s="5">
        <f t="shared" ref="AA348:AA365" si="346">O348*W348</f>
        <v>0</v>
      </c>
      <c r="AB348" s="5">
        <f t="shared" si="335"/>
        <v>5.8098360053750744</v>
      </c>
      <c r="AC348" s="32"/>
      <c r="AD348" s="5">
        <f>$W348*J348</f>
        <v>15083.88494408541</v>
      </c>
      <c r="AE348" s="5">
        <f t="shared" si="336"/>
        <v>-150.83884944085412</v>
      </c>
      <c r="AF348" s="5">
        <f>-$W348*L348</f>
        <v>-1833.2933684393408</v>
      </c>
      <c r="AG348" s="5">
        <f t="shared" si="337"/>
        <v>-6075.6141798765484</v>
      </c>
      <c r="AH348" s="5">
        <f t="shared" si="338"/>
        <v>7024.138546328667</v>
      </c>
      <c r="AI348" s="42">
        <f>-M348*($W347*N348-$W346*N347)/1000</f>
        <v>0</v>
      </c>
      <c r="AJ348" s="42">
        <f>$D$6*SUM(Y348:Z348,AD348:AE348)</f>
        <v>1465.5091103353748</v>
      </c>
      <c r="AK348" s="42">
        <f t="shared" ref="AK348:AK355" si="347">SUM(AH348:AJ348)</f>
        <v>8489.6476566640413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339"/>
        <v>4</v>
      </c>
      <c r="J349" s="11">
        <f t="shared" si="331"/>
        <v>15635.472219159765</v>
      </c>
      <c r="K349" s="11">
        <f t="shared" si="340"/>
        <v>156.35472219159766</v>
      </c>
      <c r="L349" s="24">
        <f t="shared" si="343"/>
        <v>1900.333212435622</v>
      </c>
      <c r="M349" s="11">
        <f t="shared" si="330"/>
        <v>602229</v>
      </c>
      <c r="N349" s="78">
        <f t="shared" si="332"/>
        <v>0</v>
      </c>
      <c r="O349" s="35">
        <f t="shared" si="333"/>
        <v>0</v>
      </c>
      <c r="P349" s="35">
        <f t="shared" ref="P349:P365" si="348">$H$14*M349/1000</f>
        <v>6.0222899999999999</v>
      </c>
      <c r="Q349">
        <f t="shared" si="334"/>
        <v>68</v>
      </c>
      <c r="R349" s="45">
        <f>1000*VLOOKUP(Q349, '[1]Mortality (Interventions) H'!$B$136:$AV$256, 37)</f>
        <v>11.329300061369075</v>
      </c>
      <c r="S349" s="46">
        <f>VLOOKUP(I349, '[1]Lapse Rates'!$A$4:$F$24, 4)</f>
        <v>2.1941491999999999E-3</v>
      </c>
      <c r="T349" s="33">
        <f>W348</f>
        <v>0.96472205844870884</v>
      </c>
      <c r="U349" s="33">
        <f t="shared" si="344"/>
        <v>1.0929625675987058E-2</v>
      </c>
      <c r="V349" s="39">
        <f t="shared" si="341"/>
        <v>2.1167441327675876E-3</v>
      </c>
      <c r="W349" s="32">
        <f t="shared" si="345"/>
        <v>0.95167568863995422</v>
      </c>
      <c r="X349" s="32"/>
      <c r="Y349" s="5">
        <f>AA348</f>
        <v>0</v>
      </c>
      <c r="Z349" s="5">
        <f t="shared" si="342"/>
        <v>5.8098360053750744</v>
      </c>
      <c r="AA349" s="5">
        <f t="shared" si="346"/>
        <v>0</v>
      </c>
      <c r="AB349" s="5">
        <f t="shared" si="335"/>
        <v>5.73126698293951</v>
      </c>
      <c r="AC349" s="32"/>
      <c r="AD349" s="5">
        <f>$W349*J349</f>
        <v>14879.898791379743</v>
      </c>
      <c r="AE349" s="5">
        <f t="shared" si="336"/>
        <v>-148.79898791379745</v>
      </c>
      <c r="AF349" s="5">
        <f t="shared" si="336"/>
        <v>-1808.5009185900469</v>
      </c>
      <c r="AG349" s="5">
        <f t="shared" si="337"/>
        <v>-6582.1375412240104</v>
      </c>
      <c r="AH349" s="5">
        <f t="shared" si="338"/>
        <v>6340.4613436518885</v>
      </c>
      <c r="AI349" s="42">
        <f t="shared" ref="AI349:AI365" si="349">-M349*($W348*N349-$W347*N348)/1000</f>
        <v>0</v>
      </c>
      <c r="AJ349" s="42">
        <f>$D$6*SUM(Y349:Z349,AD349:AE349)</f>
        <v>1445.6908356321367</v>
      </c>
      <c r="AK349" s="42">
        <f t="shared" si="347"/>
        <v>7786.1521792840249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339"/>
        <v>5</v>
      </c>
      <c r="J350" s="11">
        <f t="shared" si="331"/>
        <v>15635.472219159765</v>
      </c>
      <c r="K350" s="11">
        <f t="shared" si="340"/>
        <v>156.35472219159766</v>
      </c>
      <c r="L350" s="24">
        <f t="shared" si="343"/>
        <v>1900.333212435622</v>
      </c>
      <c r="M350" s="11">
        <f t="shared" si="330"/>
        <v>602229</v>
      </c>
      <c r="N350" s="78">
        <f t="shared" si="332"/>
        <v>0</v>
      </c>
      <c r="O350" s="35">
        <f t="shared" si="333"/>
        <v>0</v>
      </c>
      <c r="P350" s="35">
        <f t="shared" si="348"/>
        <v>6.0222899999999999</v>
      </c>
      <c r="Q350">
        <f t="shared" si="334"/>
        <v>69</v>
      </c>
      <c r="R350" s="45">
        <f>1000*VLOOKUP(Q350, '[1]Mortality (Interventions) H'!$B$136:$AV$256, 37)</f>
        <v>12.463453091286681</v>
      </c>
      <c r="S350" s="46">
        <f>VLOOKUP(I350, '[1]Lapse Rates'!$A$4:$F$24, 4)</f>
        <v>1.9313649E-3</v>
      </c>
      <c r="T350" s="33">
        <f>W349</f>
        <v>0.95167568863995422</v>
      </c>
      <c r="U350" s="33">
        <f t="shared" si="344"/>
        <v>1.1861165303482017E-2</v>
      </c>
      <c r="V350" s="39">
        <f t="shared" si="341"/>
        <v>1.8380330212225363E-3</v>
      </c>
      <c r="W350" s="32">
        <f t="shared" si="345"/>
        <v>0.93797649031524966</v>
      </c>
      <c r="X350" s="32"/>
      <c r="Y350" s="5">
        <f t="shared" ref="Y350:Z365" si="350">AA349</f>
        <v>0</v>
      </c>
      <c r="Z350" s="5">
        <f t="shared" si="342"/>
        <v>5.73126698293951</v>
      </c>
      <c r="AA350" s="5">
        <f t="shared" si="346"/>
        <v>0</v>
      </c>
      <c r="AB350" s="5">
        <f t="shared" si="335"/>
        <v>5.6487664378606244</v>
      </c>
      <c r="AC350" s="32"/>
      <c r="AD350" s="5">
        <f t="shared" ref="AD350:AD364" si="351">$W350*J350</f>
        <v>14665.705356549064</v>
      </c>
      <c r="AE350" s="5">
        <f t="shared" si="336"/>
        <v>-146.65705356549066</v>
      </c>
      <c r="AF350" s="5">
        <f t="shared" si="336"/>
        <v>-1782.4678770298685</v>
      </c>
      <c r="AG350" s="5">
        <f t="shared" si="337"/>
        <v>-7143.137719550672</v>
      </c>
      <c r="AH350" s="5">
        <f t="shared" si="338"/>
        <v>5593.4427064030333</v>
      </c>
      <c r="AI350" s="42">
        <f t="shared" si="349"/>
        <v>0</v>
      </c>
      <c r="AJ350" s="42">
        <f t="shared" ref="AJ350:AJ365" si="352">$D$6*SUM(Y350:Z350,AD350:AE350)</f>
        <v>1424.880875813715</v>
      </c>
      <c r="AK350" s="42">
        <f t="shared" si="347"/>
        <v>7018.323582216748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339"/>
        <v>6</v>
      </c>
      <c r="J351" s="11">
        <f t="shared" si="331"/>
        <v>15635.472219159765</v>
      </c>
      <c r="K351" s="11">
        <f t="shared" si="340"/>
        <v>156.35472219159766</v>
      </c>
      <c r="L351" s="24">
        <f t="shared" si="343"/>
        <v>1900.333212435622</v>
      </c>
      <c r="M351" s="11">
        <f t="shared" si="330"/>
        <v>602229</v>
      </c>
      <c r="N351" s="78">
        <f t="shared" si="332"/>
        <v>0</v>
      </c>
      <c r="O351" s="35">
        <f t="shared" si="333"/>
        <v>0</v>
      </c>
      <c r="P351" s="35">
        <f t="shared" si="348"/>
        <v>6.0222899999999999</v>
      </c>
      <c r="Q351">
        <f t="shared" si="334"/>
        <v>70</v>
      </c>
      <c r="R351" s="45">
        <f>1000*VLOOKUP(Q351, '[1]Mortality (Interventions) H'!$B$136:$AV$256, 37)</f>
        <v>13.74565292850769</v>
      </c>
      <c r="S351" s="46">
        <f>VLOOKUP(I351, '[1]Lapse Rates'!$A$4:$F$24, 4)</f>
        <v>1.9726812000000001E-3</v>
      </c>
      <c r="T351" s="33">
        <f t="shared" ref="T351:T365" si="353">W350</f>
        <v>0.93797649031524966</v>
      </c>
      <c r="U351" s="33">
        <f t="shared" si="344"/>
        <v>1.2893099290973176E-2</v>
      </c>
      <c r="V351" s="39">
        <f t="shared" si="341"/>
        <v>1.8503285884868752E-3</v>
      </c>
      <c r="W351" s="32">
        <f t="shared" si="345"/>
        <v>0.92323306243578962</v>
      </c>
      <c r="X351" s="32"/>
      <c r="Y351" s="5">
        <f t="shared" si="350"/>
        <v>0</v>
      </c>
      <c r="Z351" s="5">
        <f t="shared" si="342"/>
        <v>5.6487664378606244</v>
      </c>
      <c r="AA351" s="5">
        <f t="shared" si="346"/>
        <v>0</v>
      </c>
      <c r="AB351" s="5">
        <f t="shared" si="335"/>
        <v>5.5599772395764315</v>
      </c>
      <c r="AC351" s="32"/>
      <c r="AD351" s="5">
        <f t="shared" si="351"/>
        <v>14435.184899524582</v>
      </c>
      <c r="AE351" s="5">
        <f t="shared" si="336"/>
        <v>-144.35184899524583</v>
      </c>
      <c r="AF351" s="5">
        <f t="shared" si="336"/>
        <v>-1754.4504513653812</v>
      </c>
      <c r="AG351" s="5">
        <f t="shared" si="337"/>
        <v>-7764.5982929034844</v>
      </c>
      <c r="AH351" s="5">
        <f t="shared" si="338"/>
        <v>4771.7843062604707</v>
      </c>
      <c r="AI351" s="42">
        <f t="shared" si="349"/>
        <v>0</v>
      </c>
      <c r="AJ351" s="42">
        <f t="shared" si="352"/>
        <v>1402.484866244482</v>
      </c>
      <c r="AK351" s="42">
        <f t="shared" si="347"/>
        <v>6174.2691725049526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339"/>
        <v>7</v>
      </c>
      <c r="J352" s="11">
        <f t="shared" si="331"/>
        <v>15635.472219159765</v>
      </c>
      <c r="K352" s="11">
        <f t="shared" si="340"/>
        <v>156.35472219159766</v>
      </c>
      <c r="L352" s="24">
        <f t="shared" si="343"/>
        <v>1900.333212435622</v>
      </c>
      <c r="M352" s="11">
        <f t="shared" si="330"/>
        <v>602229</v>
      </c>
      <c r="N352" s="78">
        <f t="shared" si="332"/>
        <v>0</v>
      </c>
      <c r="O352" s="35">
        <f t="shared" si="333"/>
        <v>0</v>
      </c>
      <c r="P352" s="35">
        <f t="shared" si="348"/>
        <v>6.0222899999999999</v>
      </c>
      <c r="Q352">
        <f t="shared" si="334"/>
        <v>71</v>
      </c>
      <c r="R352" s="45">
        <f>1000*VLOOKUP(Q352, '[1]Mortality (Interventions) H'!$B$136:$AV$256, 37)</f>
        <v>15.217589624847879</v>
      </c>
      <c r="S352" s="46">
        <f>VLOOKUP(I352, '[1]Lapse Rates'!$A$4:$F$24, 4)</f>
        <v>1.7228968999999999E-3</v>
      </c>
      <c r="T352" s="33">
        <f t="shared" si="353"/>
        <v>0.92323306243578962</v>
      </c>
      <c r="U352" s="33">
        <f t="shared" si="344"/>
        <v>1.4049381872239407E-2</v>
      </c>
      <c r="V352" s="39">
        <f t="shared" si="341"/>
        <v>1.5906353812481283E-3</v>
      </c>
      <c r="W352" s="32">
        <f t="shared" si="345"/>
        <v>0.90759304518230211</v>
      </c>
      <c r="X352" s="32"/>
      <c r="Y352" s="5">
        <f t="shared" si="350"/>
        <v>0</v>
      </c>
      <c r="Z352" s="5">
        <f t="shared" si="342"/>
        <v>5.5599772395764315</v>
      </c>
      <c r="AA352" s="5">
        <f t="shared" si="346"/>
        <v>0</v>
      </c>
      <c r="AB352" s="5">
        <f t="shared" si="335"/>
        <v>5.4657885200709257</v>
      </c>
      <c r="AC352" s="32"/>
      <c r="AD352" s="5">
        <f t="shared" si="351"/>
        <v>14190.645844250497</v>
      </c>
      <c r="AE352" s="5">
        <f t="shared" si="336"/>
        <v>-141.906458442505</v>
      </c>
      <c r="AF352" s="5">
        <f t="shared" si="336"/>
        <v>-1724.7292071355128</v>
      </c>
      <c r="AG352" s="5">
        <f t="shared" ref="AG352:AG365" si="354">-U352*M352</f>
        <v>-8460.9451955368659</v>
      </c>
      <c r="AH352" s="5">
        <f t="shared" si="338"/>
        <v>3863.0649831356131</v>
      </c>
      <c r="AI352" s="42">
        <f t="shared" si="349"/>
        <v>0</v>
      </c>
      <c r="AJ352" s="42">
        <f t="shared" si="352"/>
        <v>1378.7267675149665</v>
      </c>
      <c r="AK352" s="42">
        <f t="shared" si="347"/>
        <v>5241.7917506505801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339"/>
        <v>8</v>
      </c>
      <c r="J353" s="11">
        <f t="shared" si="331"/>
        <v>15635.472219159765</v>
      </c>
      <c r="K353" s="11">
        <f t="shared" si="340"/>
        <v>156.35472219159766</v>
      </c>
      <c r="L353" s="24">
        <f t="shared" si="343"/>
        <v>1900.333212435622</v>
      </c>
      <c r="M353" s="11">
        <f t="shared" si="330"/>
        <v>602229</v>
      </c>
      <c r="N353" s="78">
        <f t="shared" si="332"/>
        <v>0</v>
      </c>
      <c r="O353" s="35">
        <f t="shared" si="333"/>
        <v>0</v>
      </c>
      <c r="P353" s="35">
        <f t="shared" si="348"/>
        <v>6.0222899999999999</v>
      </c>
      <c r="Q353">
        <f t="shared" si="334"/>
        <v>72</v>
      </c>
      <c r="R353" s="45">
        <f>1000*VLOOKUP(Q353, '[1]Mortality (Interventions) H'!$B$136:$AV$256, 37)</f>
        <v>16.918807792577407</v>
      </c>
      <c r="S353" s="46">
        <f>VLOOKUP(I353, '[1]Lapse Rates'!$A$4:$F$24, 4)</f>
        <v>1.5750323E-3</v>
      </c>
      <c r="T353" s="33">
        <f t="shared" si="353"/>
        <v>0.90759304518230211</v>
      </c>
      <c r="U353" s="33">
        <f t="shared" si="344"/>
        <v>1.5355392285319392E-2</v>
      </c>
      <c r="V353" s="39">
        <f t="shared" si="341"/>
        <v>1.4294883614174852E-3</v>
      </c>
      <c r="W353" s="32">
        <f t="shared" si="345"/>
        <v>0.89080816453556522</v>
      </c>
      <c r="X353" s="32"/>
      <c r="Y353" s="5">
        <f t="shared" si="350"/>
        <v>0</v>
      </c>
      <c r="Z353" s="5">
        <f t="shared" si="342"/>
        <v>5.4657885200709257</v>
      </c>
      <c r="AA353" s="5">
        <f t="shared" si="346"/>
        <v>0</v>
      </c>
      <c r="AB353" s="5">
        <f t="shared" si="335"/>
        <v>5.3647051012008893</v>
      </c>
      <c r="AC353" s="32"/>
      <c r="AD353" s="5">
        <f t="shared" si="351"/>
        <v>13928.20630919653</v>
      </c>
      <c r="AE353" s="5">
        <f t="shared" si="336"/>
        <v>-139.28206309196531</v>
      </c>
      <c r="AF353" s="5">
        <f t="shared" si="336"/>
        <v>-1692.8323409757509</v>
      </c>
      <c r="AG353" s="5">
        <f t="shared" si="354"/>
        <v>-9247.4625405956122</v>
      </c>
      <c r="AH353" s="5">
        <f t="shared" si="338"/>
        <v>2848.6293645332025</v>
      </c>
      <c r="AI353" s="42">
        <f t="shared" si="349"/>
        <v>0</v>
      </c>
      <c r="AJ353" s="42">
        <f t="shared" si="352"/>
        <v>1353.2296623966768</v>
      </c>
      <c r="AK353" s="42">
        <f t="shared" si="347"/>
        <v>4201.8590269298793</v>
      </c>
    </row>
    <row r="354" spans="1:37" ht="15" x14ac:dyDescent="0.2">
      <c r="A354" s="12"/>
      <c r="B354" s="13">
        <v>1</v>
      </c>
      <c r="C354" s="10">
        <f>$H$344*0.14+$B$357</f>
        <v>2369.3973790104155</v>
      </c>
      <c r="D354" s="1"/>
      <c r="E354" s="81" t="s">
        <v>51</v>
      </c>
      <c r="F354" s="13"/>
      <c r="G354" s="8"/>
      <c r="I354" s="2">
        <f t="shared" si="339"/>
        <v>9</v>
      </c>
      <c r="J354" s="11">
        <f t="shared" si="331"/>
        <v>15635.472219159765</v>
      </c>
      <c r="K354" s="11">
        <f t="shared" si="340"/>
        <v>156.35472219159766</v>
      </c>
      <c r="L354" s="24">
        <f t="shared" si="343"/>
        <v>1900.333212435622</v>
      </c>
      <c r="M354" s="11">
        <f t="shared" si="330"/>
        <v>602229</v>
      </c>
      <c r="N354" s="78">
        <f t="shared" si="332"/>
        <v>0</v>
      </c>
      <c r="O354" s="35">
        <f t="shared" si="333"/>
        <v>0</v>
      </c>
      <c r="P354" s="35">
        <f t="shared" si="348"/>
        <v>6.0222899999999999</v>
      </c>
      <c r="Q354">
        <f t="shared" si="334"/>
        <v>73</v>
      </c>
      <c r="R354" s="45">
        <f>1000*VLOOKUP(Q354, '[1]Mortality (Interventions) H'!$B$136:$AV$256, 37)</f>
        <v>18.886183136700129</v>
      </c>
      <c r="S354" s="46">
        <f>VLOOKUP(I354, '[1]Lapse Rates'!$A$4:$F$24, 4)</f>
        <v>1.4424080000000001E-3</v>
      </c>
      <c r="T354" s="33">
        <f t="shared" si="353"/>
        <v>0.89080816453556522</v>
      </c>
      <c r="U354" s="33">
        <f t="shared" si="344"/>
        <v>1.6823966135086386E-2</v>
      </c>
      <c r="V354" s="39">
        <f t="shared" si="341"/>
        <v>1.2849088229914157E-3</v>
      </c>
      <c r="W354" s="32">
        <f t="shared" si="345"/>
        <v>0.87269928957748744</v>
      </c>
      <c r="X354" s="32"/>
      <c r="Y354" s="5">
        <f t="shared" si="350"/>
        <v>0</v>
      </c>
      <c r="Z354" s="5">
        <f t="shared" si="342"/>
        <v>5.3647051012008893</v>
      </c>
      <c r="AA354" s="5">
        <f t="shared" si="346"/>
        <v>0</v>
      </c>
      <c r="AB354" s="5">
        <f t="shared" si="335"/>
        <v>5.2556482046296065</v>
      </c>
      <c r="AC354" s="32"/>
      <c r="AD354" s="5">
        <f t="shared" si="351"/>
        <v>13645.065497869267</v>
      </c>
      <c r="AE354" s="5">
        <f t="shared" si="336"/>
        <v>-136.45065497869268</v>
      </c>
      <c r="AF354" s="5">
        <f t="shared" si="336"/>
        <v>-1658.4194444530719</v>
      </c>
      <c r="AG354" s="5">
        <f t="shared" si="354"/>
        <v>-10131.880301566938</v>
      </c>
      <c r="AH354" s="5">
        <f t="shared" si="338"/>
        <v>1718.315096870565</v>
      </c>
      <c r="AI354" s="42">
        <f t="shared" si="349"/>
        <v>0</v>
      </c>
      <c r="AJ354" s="42">
        <f t="shared" si="352"/>
        <v>1325.7213936579933</v>
      </c>
      <c r="AK354" s="42">
        <f t="shared" si="347"/>
        <v>3044.0364905285583</v>
      </c>
    </row>
    <row r="355" spans="1:37" ht="15" x14ac:dyDescent="0.2">
      <c r="A355" s="12"/>
      <c r="B355" s="70" t="s">
        <v>49</v>
      </c>
      <c r="C355" s="10">
        <f>$H$344*0.11+$B$357</f>
        <v>1900.333212435622</v>
      </c>
      <c r="D355" s="1"/>
      <c r="E355" s="1"/>
      <c r="F355" s="1"/>
      <c r="I355" s="2">
        <f t="shared" si="339"/>
        <v>10</v>
      </c>
      <c r="J355" s="11">
        <f t="shared" si="331"/>
        <v>15635.472219159765</v>
      </c>
      <c r="K355" s="11">
        <f t="shared" si="340"/>
        <v>156.35472219159766</v>
      </c>
      <c r="L355" s="24">
        <f t="shared" si="343"/>
        <v>1900.333212435622</v>
      </c>
      <c r="M355" s="11">
        <f t="shared" si="330"/>
        <v>602229</v>
      </c>
      <c r="N355" s="78">
        <f t="shared" si="332"/>
        <v>0</v>
      </c>
      <c r="O355" s="35">
        <f t="shared" si="333"/>
        <v>0</v>
      </c>
      <c r="P355" s="35">
        <f t="shared" si="348"/>
        <v>6.0222899999999999</v>
      </c>
      <c r="Q355">
        <f t="shared" si="334"/>
        <v>74</v>
      </c>
      <c r="R355" s="45">
        <f>1000*VLOOKUP(Q355, '[1]Mortality (Interventions) H'!$B$136:$AV$256, 37)</f>
        <v>21.233031473879517</v>
      </c>
      <c r="S355" s="46">
        <f>VLOOKUP(I355, '[1]Lapse Rates'!$A$4:$F$24, 4)</f>
        <v>1.4007732E-3</v>
      </c>
      <c r="T355" s="33">
        <f t="shared" si="353"/>
        <v>0.87269928957748744</v>
      </c>
      <c r="U355" s="33">
        <f t="shared" si="344"/>
        <v>1.8530051482831086E-2</v>
      </c>
      <c r="V355" s="39">
        <f t="shared" si="341"/>
        <v>1.2224537764991836E-3</v>
      </c>
      <c r="W355" s="32">
        <f t="shared" si="345"/>
        <v>0.85294678431815718</v>
      </c>
      <c r="X355" s="32"/>
      <c r="Y355" s="5">
        <f t="shared" si="350"/>
        <v>0</v>
      </c>
      <c r="Z355" s="5">
        <f t="shared" si="342"/>
        <v>5.2556482046296065</v>
      </c>
      <c r="AA355" s="5">
        <f t="shared" si="346"/>
        <v>0</v>
      </c>
      <c r="AB355" s="5">
        <f t="shared" si="335"/>
        <v>5.1366928897313944</v>
      </c>
      <c r="AC355" s="32"/>
      <c r="AD355" s="5">
        <f t="shared" si="351"/>
        <v>13336.225750628202</v>
      </c>
      <c r="AE355" s="5">
        <f t="shared" si="336"/>
        <v>-133.36225750628202</v>
      </c>
      <c r="AF355" s="5">
        <f t="shared" si="336"/>
        <v>-1620.8831026799573</v>
      </c>
      <c r="AG355" s="5">
        <f t="shared" si="354"/>
        <v>-11159.334374453882</v>
      </c>
      <c r="AH355" s="5">
        <f>SUM(AD355:AG355)</f>
        <v>422.64601598808076</v>
      </c>
      <c r="AI355" s="42">
        <f t="shared" si="349"/>
        <v>0</v>
      </c>
      <c r="AJ355" s="42">
        <f t="shared" si="352"/>
        <v>1295.7164877641346</v>
      </c>
      <c r="AK355" s="42">
        <f t="shared" si="347"/>
        <v>1718.3625037522154</v>
      </c>
    </row>
    <row r="356" spans="1:37" ht="15" x14ac:dyDescent="0.2">
      <c r="D356" s="1"/>
      <c r="E356" s="1"/>
      <c r="F356" s="1"/>
      <c r="I356" s="2">
        <f t="shared" si="339"/>
        <v>11</v>
      </c>
      <c r="J356" s="11">
        <f t="shared" si="331"/>
        <v>15635.472219159765</v>
      </c>
      <c r="K356" s="11">
        <f t="shared" si="340"/>
        <v>156.35472219159766</v>
      </c>
      <c r="L356" s="24">
        <f t="shared" si="343"/>
        <v>1900.333212435622</v>
      </c>
      <c r="M356" s="11">
        <f t="shared" si="330"/>
        <v>602229</v>
      </c>
      <c r="N356" s="78">
        <f t="shared" si="332"/>
        <v>0</v>
      </c>
      <c r="O356" s="35">
        <f t="shared" si="333"/>
        <v>0</v>
      </c>
      <c r="P356" s="35">
        <f t="shared" si="348"/>
        <v>6.0222899999999999</v>
      </c>
      <c r="Q356">
        <f t="shared" si="334"/>
        <v>75</v>
      </c>
      <c r="R356" s="45">
        <f>1000*VLOOKUP(Q356, '[1]Mortality (Interventions) H'!$B$136:$AV$256, 37)</f>
        <v>23.947614251354803</v>
      </c>
      <c r="S356" s="46">
        <f>VLOOKUP(I356, '[1]Lapse Rates'!$A$4:$F$24, 4)</f>
        <v>1.2298243999999999E-3</v>
      </c>
      <c r="T356" s="33">
        <f t="shared" si="353"/>
        <v>0.85294678431815718</v>
      </c>
      <c r="U356" s="33">
        <f t="shared" si="344"/>
        <v>2.0426040567784753E-2</v>
      </c>
      <c r="V356" s="39">
        <f t="shared" si="341"/>
        <v>1.048974767256007E-3</v>
      </c>
      <c r="W356" s="32">
        <f t="shared" si="345"/>
        <v>0.83147176898311637</v>
      </c>
      <c r="X356" s="31"/>
      <c r="Y356" s="5">
        <f t="shared" si="350"/>
        <v>0</v>
      </c>
      <c r="Z356" s="5">
        <f t="shared" si="342"/>
        <v>5.1366928897313944</v>
      </c>
      <c r="AA356" s="5">
        <f t="shared" si="346"/>
        <v>0</v>
      </c>
      <c r="AB356" s="5">
        <f t="shared" si="335"/>
        <v>5.0073641196293321</v>
      </c>
      <c r="AC356" s="32"/>
      <c r="AD356" s="5">
        <f t="shared" si="351"/>
        <v>13000.453744951141</v>
      </c>
      <c r="AE356" s="5">
        <f t="shared" si="336"/>
        <v>-130.00453744951142</v>
      </c>
      <c r="AF356" s="5">
        <f t="shared" si="336"/>
        <v>-1580.0734178012149</v>
      </c>
      <c r="AG356" s="5">
        <f t="shared" si="354"/>
        <v>-12301.153985096444</v>
      </c>
      <c r="AH356" s="5">
        <f t="shared" ref="AH356:AH365" si="355">SUM(AD356:AG356)</f>
        <v>-1010.7781953960293</v>
      </c>
      <c r="AI356" s="42">
        <f t="shared" si="349"/>
        <v>0</v>
      </c>
      <c r="AJ356" s="42">
        <f t="shared" si="352"/>
        <v>1263.0949768283926</v>
      </c>
      <c r="AK356" s="42">
        <f t="shared" ref="AK356:AK365" si="356">SUM(AH356:AJ356)</f>
        <v>252.31678143236331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339"/>
        <v>12</v>
      </c>
      <c r="J357" s="11">
        <f t="shared" si="331"/>
        <v>15635.472219159765</v>
      </c>
      <c r="K357" s="11">
        <f t="shared" si="340"/>
        <v>156.35472219159766</v>
      </c>
      <c r="L357" s="24">
        <f t="shared" si="343"/>
        <v>1900.333212435622</v>
      </c>
      <c r="M357" s="11">
        <f t="shared" si="330"/>
        <v>602229</v>
      </c>
      <c r="N357" s="78">
        <f t="shared" si="332"/>
        <v>0</v>
      </c>
      <c r="O357" s="35">
        <f t="shared" si="333"/>
        <v>0</v>
      </c>
      <c r="P357" s="35">
        <f t="shared" si="348"/>
        <v>6.0222899999999999</v>
      </c>
      <c r="Q357">
        <f t="shared" si="334"/>
        <v>76</v>
      </c>
      <c r="R357" s="45">
        <f>1000*VLOOKUP(Q357, '[1]Mortality (Interventions) H'!$B$136:$AV$256, 37)</f>
        <v>27.075635548134297</v>
      </c>
      <c r="S357" s="46">
        <f>VLOOKUP(I357, '[1]Lapse Rates'!$A$4:$F$24, 4)</f>
        <v>1.0984558E-3</v>
      </c>
      <c r="T357" s="33">
        <f t="shared" si="353"/>
        <v>0.83147176898311637</v>
      </c>
      <c r="U357" s="33">
        <f t="shared" si="344"/>
        <v>2.2512626585549374E-2</v>
      </c>
      <c r="V357" s="39">
        <f t="shared" si="341"/>
        <v>9.1333498717576422E-4</v>
      </c>
      <c r="W357" s="32">
        <f t="shared" si="345"/>
        <v>0.80804580741039123</v>
      </c>
      <c r="X357" s="31"/>
      <c r="Y357" s="5">
        <f t="shared" si="350"/>
        <v>0</v>
      </c>
      <c r="Z357" s="5">
        <f t="shared" si="342"/>
        <v>5.0073641196293321</v>
      </c>
      <c r="AA357" s="5">
        <f t="shared" si="346"/>
        <v>0</v>
      </c>
      <c r="AB357" s="5">
        <f t="shared" si="335"/>
        <v>4.8662861855095247</v>
      </c>
      <c r="AC357" s="32"/>
      <c r="AD357" s="5">
        <f t="shared" si="351"/>
        <v>12634.177773573694</v>
      </c>
      <c r="AE357" s="5">
        <f t="shared" si="336"/>
        <v>-126.34177773573694</v>
      </c>
      <c r="AF357" s="5">
        <f t="shared" si="336"/>
        <v>-1535.5562849913247</v>
      </c>
      <c r="AG357" s="5">
        <f t="shared" si="354"/>
        <v>-13557.756595988814</v>
      </c>
      <c r="AH357" s="5">
        <f t="shared" si="355"/>
        <v>-2585.4768851421813</v>
      </c>
      <c r="AI357" s="42">
        <f t="shared" si="349"/>
        <v>0</v>
      </c>
      <c r="AJ357" s="42">
        <f t="shared" si="352"/>
        <v>1227.5099336118392</v>
      </c>
      <c r="AK357" s="42">
        <f t="shared" si="356"/>
        <v>-1357.9669515303422</v>
      </c>
    </row>
    <row r="358" spans="1:37" ht="15" x14ac:dyDescent="0.2">
      <c r="A358" s="48"/>
      <c r="D358" s="1"/>
      <c r="E358" s="1"/>
      <c r="F358" s="1"/>
      <c r="I358" s="2">
        <f t="shared" si="339"/>
        <v>13</v>
      </c>
      <c r="J358" s="11">
        <f t="shared" si="331"/>
        <v>15635.472219159765</v>
      </c>
      <c r="K358" s="11">
        <f t="shared" si="340"/>
        <v>156.35472219159766</v>
      </c>
      <c r="L358" s="24">
        <f t="shared" si="343"/>
        <v>1900.333212435622</v>
      </c>
      <c r="M358" s="11">
        <f t="shared" si="330"/>
        <v>602229</v>
      </c>
      <c r="N358" s="78">
        <f t="shared" si="332"/>
        <v>0</v>
      </c>
      <c r="O358" s="35">
        <f t="shared" si="333"/>
        <v>0</v>
      </c>
      <c r="P358" s="35">
        <f t="shared" si="348"/>
        <v>6.0222899999999999</v>
      </c>
      <c r="Q358">
        <f t="shared" si="334"/>
        <v>77</v>
      </c>
      <c r="R358" s="45">
        <f>1000*VLOOKUP(Q358, '[1]Mortality (Interventions) H'!$B$136:$AV$256, 37)</f>
        <v>30.700486235424883</v>
      </c>
      <c r="S358" s="46">
        <f>VLOOKUP(I358, '[1]Lapse Rates'!$A$4:$F$24, 4)</f>
        <v>9.9047419999999994E-4</v>
      </c>
      <c r="T358" s="33">
        <f t="shared" si="353"/>
        <v>0.80804580741039123</v>
      </c>
      <c r="U358" s="33">
        <f t="shared" si="344"/>
        <v>2.4807399187995502E-2</v>
      </c>
      <c r="V358" s="39">
        <f t="shared" si="341"/>
        <v>8.0034852465816131E-4</v>
      </c>
      <c r="W358" s="32">
        <f t="shared" si="345"/>
        <v>0.78243805969773761</v>
      </c>
      <c r="X358" s="31"/>
      <c r="Y358" s="5">
        <f t="shared" si="350"/>
        <v>0</v>
      </c>
      <c r="Z358" s="5">
        <f t="shared" si="342"/>
        <v>4.8662861855095247</v>
      </c>
      <c r="AA358" s="5">
        <f t="shared" si="346"/>
        <v>0</v>
      </c>
      <c r="AB358" s="5">
        <f t="shared" si="335"/>
        <v>4.7120689025370881</v>
      </c>
      <c r="AC358" s="32"/>
      <c r="AD358" s="5">
        <f t="shared" si="351"/>
        <v>12233.788545617246</v>
      </c>
      <c r="AE358" s="5">
        <f t="shared" si="336"/>
        <v>-122.33788545617247</v>
      </c>
      <c r="AF358" s="5">
        <f t="shared" si="336"/>
        <v>-1486.8930315172968</v>
      </c>
      <c r="AG358" s="5">
        <f t="shared" si="354"/>
        <v>-14939.735205587343</v>
      </c>
      <c r="AH358" s="5">
        <f t="shared" si="355"/>
        <v>-4315.1775769435662</v>
      </c>
      <c r="AI358" s="42">
        <f t="shared" si="349"/>
        <v>0</v>
      </c>
      <c r="AJ358" s="42">
        <f t="shared" si="352"/>
        <v>1188.6106924365999</v>
      </c>
      <c r="AK358" s="42">
        <f t="shared" si="356"/>
        <v>-3126.5668845069663</v>
      </c>
    </row>
    <row r="359" spans="1:37" ht="15" x14ac:dyDescent="0.2">
      <c r="A359" s="48"/>
      <c r="D359" s="1"/>
      <c r="E359" s="1"/>
      <c r="F359" s="37"/>
      <c r="I359" s="2">
        <f t="shared" si="339"/>
        <v>14</v>
      </c>
      <c r="J359" s="11">
        <f t="shared" si="331"/>
        <v>15635.472219159765</v>
      </c>
      <c r="K359" s="11">
        <f t="shared" si="340"/>
        <v>156.35472219159766</v>
      </c>
      <c r="L359" s="24">
        <f t="shared" si="343"/>
        <v>1900.333212435622</v>
      </c>
      <c r="M359" s="11">
        <f t="shared" si="330"/>
        <v>602229</v>
      </c>
      <c r="N359" s="78">
        <f t="shared" si="332"/>
        <v>0</v>
      </c>
      <c r="O359" s="35">
        <f t="shared" si="333"/>
        <v>0</v>
      </c>
      <c r="P359" s="35">
        <f t="shared" si="348"/>
        <v>6.0222899999999999</v>
      </c>
      <c r="Q359">
        <f t="shared" si="334"/>
        <v>78</v>
      </c>
      <c r="R359" s="45">
        <f>1000*VLOOKUP(Q359, '[1]Mortality (Interventions) H'!$B$136:$AV$256, 37)</f>
        <v>34.771026792051899</v>
      </c>
      <c r="S359" s="46">
        <f>VLOOKUP(I359, '[1]Lapse Rates'!$A$4:$F$24, 4)</f>
        <v>9.2791330000000004E-4</v>
      </c>
      <c r="T359" s="33">
        <f t="shared" si="353"/>
        <v>0.78243805969773761</v>
      </c>
      <c r="U359" s="33">
        <f t="shared" si="344"/>
        <v>2.7206174736871137E-2</v>
      </c>
      <c r="V359" s="39">
        <f t="shared" si="341"/>
        <v>7.2603468201972473E-4</v>
      </c>
      <c r="W359" s="32">
        <f t="shared" si="345"/>
        <v>0.75450585027884676</v>
      </c>
      <c r="X359" s="31"/>
      <c r="Y359" s="5">
        <f t="shared" si="350"/>
        <v>0</v>
      </c>
      <c r="Z359" s="5">
        <f t="shared" si="342"/>
        <v>4.7120689025370881</v>
      </c>
      <c r="AA359" s="5">
        <f t="shared" si="346"/>
        <v>0</v>
      </c>
      <c r="AB359" s="5">
        <f t="shared" si="335"/>
        <v>4.5438530370757961</v>
      </c>
      <c r="AC359" s="32"/>
      <c r="AD359" s="5">
        <f t="shared" si="351"/>
        <v>11797.055261228425</v>
      </c>
      <c r="AE359" s="5">
        <f t="shared" si="336"/>
        <v>-117.97055261228427</v>
      </c>
      <c r="AF359" s="5">
        <f t="shared" si="336"/>
        <v>-1433.8125262618714</v>
      </c>
      <c r="AG359" s="5">
        <f t="shared" si="354"/>
        <v>-16384.347405611166</v>
      </c>
      <c r="AH359" s="5">
        <f t="shared" si="355"/>
        <v>-6139.0752232568957</v>
      </c>
      <c r="AI359" s="42">
        <f t="shared" si="349"/>
        <v>0</v>
      </c>
      <c r="AJ359" s="42">
        <f t="shared" si="352"/>
        <v>1146.1804638745825</v>
      </c>
      <c r="AK359" s="42">
        <f t="shared" si="356"/>
        <v>-4992.8947593823132</v>
      </c>
    </row>
    <row r="360" spans="1:37" ht="15" x14ac:dyDescent="0.2">
      <c r="A360" s="48"/>
      <c r="D360" s="1"/>
      <c r="E360" s="1"/>
      <c r="F360" s="1"/>
      <c r="I360" s="2">
        <f t="shared" si="339"/>
        <v>15</v>
      </c>
      <c r="J360" s="11">
        <f t="shared" si="331"/>
        <v>15635.472219159765</v>
      </c>
      <c r="K360" s="11">
        <f t="shared" si="340"/>
        <v>156.35472219159766</v>
      </c>
      <c r="L360" s="24">
        <f t="shared" si="343"/>
        <v>1900.333212435622</v>
      </c>
      <c r="M360" s="11">
        <f t="shared" si="330"/>
        <v>602229</v>
      </c>
      <c r="N360" s="78">
        <f t="shared" si="332"/>
        <v>0</v>
      </c>
      <c r="O360" s="35">
        <f t="shared" si="333"/>
        <v>0</v>
      </c>
      <c r="P360" s="35">
        <f t="shared" si="348"/>
        <v>6.0222899999999999</v>
      </c>
      <c r="Q360">
        <f t="shared" si="334"/>
        <v>79</v>
      </c>
      <c r="R360" s="45">
        <f>1000*VLOOKUP(Q360, '[1]Mortality (Interventions) H'!$B$136:$AV$256, 37)</f>
        <v>39.320624567002895</v>
      </c>
      <c r="S360" s="46">
        <f>VLOOKUP(I360, '[1]Lapse Rates'!$A$4:$F$24, 4)</f>
        <v>7.1178370000000003E-4</v>
      </c>
      <c r="T360" s="33">
        <f t="shared" si="353"/>
        <v>0.75450585027884676</v>
      </c>
      <c r="U360" s="33">
        <f t="shared" si="344"/>
        <v>2.966764127242183E-2</v>
      </c>
      <c r="V360" s="39">
        <f t="shared" si="341"/>
        <v>5.3704496578312359E-4</v>
      </c>
      <c r="W360" s="32">
        <f t="shared" si="345"/>
        <v>0.72430116404064182</v>
      </c>
      <c r="X360" s="31"/>
      <c r="Y360" s="5">
        <f t="shared" si="350"/>
        <v>0</v>
      </c>
      <c r="Z360" s="5">
        <f t="shared" si="342"/>
        <v>4.5438530370757961</v>
      </c>
      <c r="AA360" s="5">
        <f t="shared" si="346"/>
        <v>0</v>
      </c>
      <c r="AB360" s="5">
        <f t="shared" si="335"/>
        <v>4.3619516571903167</v>
      </c>
      <c r="AC360" s="32"/>
      <c r="AD360" s="5">
        <f t="shared" si="351"/>
        <v>11324.790728662534</v>
      </c>
      <c r="AE360" s="5">
        <f t="shared" si="336"/>
        <v>-113.24790728662536</v>
      </c>
      <c r="AF360" s="5">
        <f t="shared" si="336"/>
        <v>-1376.4135578322134</v>
      </c>
      <c r="AG360" s="5">
        <f t="shared" si="354"/>
        <v>-17866.713935849326</v>
      </c>
      <c r="AH360" s="5">
        <f t="shared" si="355"/>
        <v>-8031.5846723056293</v>
      </c>
      <c r="AI360" s="42">
        <f t="shared" si="349"/>
        <v>0</v>
      </c>
      <c r="AJ360" s="42">
        <f t="shared" si="352"/>
        <v>1100.2981027599139</v>
      </c>
      <c r="AK360" s="42">
        <f t="shared" si="356"/>
        <v>-6931.2865695457149</v>
      </c>
    </row>
    <row r="361" spans="1:37" ht="15" x14ac:dyDescent="0.2">
      <c r="I361" s="2">
        <f t="shared" si="339"/>
        <v>16</v>
      </c>
      <c r="J361" s="11">
        <f t="shared" si="331"/>
        <v>15635.472219159765</v>
      </c>
      <c r="K361" s="11">
        <f t="shared" si="340"/>
        <v>156.35472219159766</v>
      </c>
      <c r="L361" s="24">
        <f t="shared" si="343"/>
        <v>1900.333212435622</v>
      </c>
      <c r="M361" s="11">
        <f t="shared" si="330"/>
        <v>602229</v>
      </c>
      <c r="N361" s="78">
        <f t="shared" si="332"/>
        <v>0</v>
      </c>
      <c r="O361" s="35">
        <f t="shared" si="333"/>
        <v>0</v>
      </c>
      <c r="P361" s="35">
        <f t="shared" si="348"/>
        <v>6.0222899999999999</v>
      </c>
      <c r="Q361">
        <f t="shared" si="334"/>
        <v>80</v>
      </c>
      <c r="R361" s="45">
        <f>1000*VLOOKUP(Q361, '[1]Mortality (Interventions) H'!$B$136:$AV$256, 37)</f>
        <v>44.310956318044134</v>
      </c>
      <c r="S361" s="46">
        <f>VLOOKUP(I361, '[1]Lapse Rates'!$A$4:$F$24, 4)</f>
        <v>6.4944269999999999E-4</v>
      </c>
      <c r="T361" s="33">
        <f t="shared" si="353"/>
        <v>0.72430116404064182</v>
      </c>
      <c r="U361" s="33">
        <f t="shared" si="344"/>
        <v>3.2094477240913397E-2</v>
      </c>
      <c r="V361" s="39">
        <f t="shared" si="341"/>
        <v>4.7039210358769732E-4</v>
      </c>
      <c r="W361" s="32">
        <f t="shared" si="345"/>
        <v>0.69173629469614073</v>
      </c>
      <c r="X361" s="31"/>
      <c r="Y361" s="5">
        <f t="shared" si="350"/>
        <v>0</v>
      </c>
      <c r="Z361" s="5">
        <f t="shared" si="342"/>
        <v>4.3619516571903167</v>
      </c>
      <c r="AA361" s="5">
        <f t="shared" si="346"/>
        <v>0</v>
      </c>
      <c r="AB361" s="5">
        <f t="shared" si="335"/>
        <v>4.165836570185621</v>
      </c>
      <c r="AC361" s="32"/>
      <c r="AD361" s="5">
        <f t="shared" si="351"/>
        <v>10815.62361870602</v>
      </c>
      <c r="AE361" s="5">
        <f t="shared" si="336"/>
        <v>-108.15623618706022</v>
      </c>
      <c r="AF361" s="5">
        <f t="shared" si="336"/>
        <v>-1314.5294550582312</v>
      </c>
      <c r="AG361" s="5">
        <f t="shared" si="354"/>
        <v>-19328.224934318034</v>
      </c>
      <c r="AH361" s="5">
        <f t="shared" si="355"/>
        <v>-9935.2870068573047</v>
      </c>
      <c r="AI361" s="42">
        <f t="shared" si="349"/>
        <v>0</v>
      </c>
      <c r="AJ361" s="42">
        <f t="shared" si="352"/>
        <v>1050.8304576826804</v>
      </c>
      <c r="AK361" s="42">
        <f t="shared" si="356"/>
        <v>-8884.4565491746253</v>
      </c>
    </row>
    <row r="362" spans="1:37" ht="15" x14ac:dyDescent="0.2">
      <c r="I362" s="2">
        <f t="shared" si="339"/>
        <v>17</v>
      </c>
      <c r="J362" s="11">
        <f t="shared" si="331"/>
        <v>15635.472219159765</v>
      </c>
      <c r="K362" s="11">
        <f t="shared" si="340"/>
        <v>156.35472219159766</v>
      </c>
      <c r="L362" s="24">
        <f t="shared" si="343"/>
        <v>1900.333212435622</v>
      </c>
      <c r="M362" s="11">
        <f t="shared" si="330"/>
        <v>602229</v>
      </c>
      <c r="N362" s="78">
        <f t="shared" si="332"/>
        <v>0</v>
      </c>
      <c r="O362" s="35">
        <f t="shared" si="333"/>
        <v>0</v>
      </c>
      <c r="P362" s="35">
        <f t="shared" si="348"/>
        <v>6.0222899999999999</v>
      </c>
      <c r="Q362">
        <f t="shared" si="334"/>
        <v>81</v>
      </c>
      <c r="R362" s="45">
        <f>1000*VLOOKUP(Q362, '[1]Mortality (Interventions) H'!$B$136:$AV$256, 37)</f>
        <v>49.821738261395971</v>
      </c>
      <c r="S362" s="46">
        <f>VLOOKUP(I362, '[1]Lapse Rates'!$A$4:$F$24, 4)</f>
        <v>5.2983399999999997E-4</v>
      </c>
      <c r="T362" s="33">
        <f t="shared" si="353"/>
        <v>0.69173629469614073</v>
      </c>
      <c r="U362" s="33">
        <f t="shared" si="344"/>
        <v>3.4463504620258996E-2</v>
      </c>
      <c r="V362" s="39">
        <f t="shared" si="341"/>
        <v>3.6650540796403499E-4</v>
      </c>
      <c r="W362" s="32">
        <f t="shared" si="345"/>
        <v>0.65690628466791767</v>
      </c>
      <c r="X362" s="31"/>
      <c r="Y362" s="5">
        <f t="shared" si="350"/>
        <v>0</v>
      </c>
      <c r="Z362" s="5">
        <f t="shared" si="342"/>
        <v>4.165836570185621</v>
      </c>
      <c r="AA362" s="5">
        <f t="shared" si="346"/>
        <v>0</v>
      </c>
      <c r="AB362" s="5">
        <f t="shared" si="335"/>
        <v>3.9560801490927537</v>
      </c>
      <c r="AC362" s="32"/>
      <c r="AD362" s="5">
        <f t="shared" si="351"/>
        <v>10271.039964516684</v>
      </c>
      <c r="AE362" s="5">
        <f t="shared" si="336"/>
        <v>-102.71039964516683</v>
      </c>
      <c r="AF362" s="5">
        <f t="shared" si="336"/>
        <v>-1248.3408302121331</v>
      </c>
      <c r="AG362" s="5">
        <f t="shared" si="354"/>
        <v>-20754.921923953956</v>
      </c>
      <c r="AH362" s="5">
        <f t="shared" si="355"/>
        <v>-11834.933189294572</v>
      </c>
      <c r="AI362" s="42">
        <f t="shared" si="349"/>
        <v>0</v>
      </c>
      <c r="AJ362" s="42">
        <f t="shared" si="352"/>
        <v>997.92179888143119</v>
      </c>
      <c r="AK362" s="42">
        <f t="shared" si="356"/>
        <v>-10837.011390413141</v>
      </c>
    </row>
    <row r="363" spans="1:37" ht="15" x14ac:dyDescent="0.2">
      <c r="I363" s="2">
        <f t="shared" si="339"/>
        <v>18</v>
      </c>
      <c r="J363" s="11">
        <f t="shared" si="331"/>
        <v>15635.472219159765</v>
      </c>
      <c r="K363" s="11">
        <f t="shared" si="340"/>
        <v>156.35472219159766</v>
      </c>
      <c r="L363" s="24">
        <f t="shared" si="343"/>
        <v>1900.333212435622</v>
      </c>
      <c r="M363" s="11">
        <f t="shared" si="330"/>
        <v>602229</v>
      </c>
      <c r="N363" s="78">
        <f t="shared" si="332"/>
        <v>0</v>
      </c>
      <c r="O363" s="35">
        <f t="shared" si="333"/>
        <v>0</v>
      </c>
      <c r="P363" s="35">
        <f t="shared" si="348"/>
        <v>6.0222899999999999</v>
      </c>
      <c r="Q363">
        <f t="shared" si="334"/>
        <v>82</v>
      </c>
      <c r="R363" s="45">
        <f>1000*VLOOKUP(Q363, '[1]Mortality (Interventions) H'!$B$136:$AV$256, 37)</f>
        <v>56.044940571520321</v>
      </c>
      <c r="S363" s="46">
        <f>VLOOKUP(I363, '[1]Lapse Rates'!$A$4:$F$24, 4)</f>
        <v>4.565131E-4</v>
      </c>
      <c r="T363" s="33">
        <f t="shared" si="353"/>
        <v>0.65690628466791767</v>
      </c>
      <c r="U363" s="33">
        <f t="shared" si="344"/>
        <v>3.6816273685271655E-2</v>
      </c>
      <c r="V363" s="39">
        <f t="shared" si="341"/>
        <v>2.9988632442323358E-4</v>
      </c>
      <c r="W363" s="32">
        <f t="shared" si="345"/>
        <v>0.61979012465822281</v>
      </c>
      <c r="X363" s="31"/>
      <c r="Y363" s="5">
        <f t="shared" si="350"/>
        <v>0</v>
      </c>
      <c r="Z363" s="5">
        <f t="shared" si="350"/>
        <v>3.9560801490927537</v>
      </c>
      <c r="AA363" s="5">
        <f t="shared" si="346"/>
        <v>0</v>
      </c>
      <c r="AB363" s="5">
        <f t="shared" si="335"/>
        <v>3.7325558698279684</v>
      </c>
      <c r="AC363" s="32"/>
      <c r="AD363" s="5">
        <f t="shared" si="351"/>
        <v>9690.7112758032108</v>
      </c>
      <c r="AE363" s="5">
        <f t="shared" si="336"/>
        <v>-96.907112758032113</v>
      </c>
      <c r="AF363" s="5">
        <f t="shared" si="336"/>
        <v>-1177.8077586276352</v>
      </c>
      <c r="AG363" s="5">
        <f t="shared" si="354"/>
        <v>-22171.827685207463</v>
      </c>
      <c r="AH363" s="5">
        <f t="shared" si="355"/>
        <v>-13755.83128078992</v>
      </c>
      <c r="AI363" s="42">
        <f t="shared" si="349"/>
        <v>0</v>
      </c>
      <c r="AJ363" s="42">
        <f t="shared" si="352"/>
        <v>941.5402798573582</v>
      </c>
      <c r="AK363" s="42">
        <f t="shared" si="356"/>
        <v>-12814.291000932562</v>
      </c>
    </row>
    <row r="364" spans="1:37" ht="15" x14ac:dyDescent="0.2">
      <c r="I364" s="2">
        <f t="shared" si="339"/>
        <v>19</v>
      </c>
      <c r="J364" s="11">
        <f t="shared" si="331"/>
        <v>15635.472219159765</v>
      </c>
      <c r="K364" s="11">
        <f t="shared" si="340"/>
        <v>156.35472219159766</v>
      </c>
      <c r="L364" s="24">
        <f t="shared" si="343"/>
        <v>1900.333212435622</v>
      </c>
      <c r="M364" s="11">
        <f t="shared" si="330"/>
        <v>602229</v>
      </c>
      <c r="N364" s="78">
        <f t="shared" si="332"/>
        <v>0</v>
      </c>
      <c r="O364" s="35">
        <f t="shared" si="333"/>
        <v>0</v>
      </c>
      <c r="P364" s="35">
        <f t="shared" si="348"/>
        <v>6.0222899999999999</v>
      </c>
      <c r="Q364">
        <f t="shared" si="334"/>
        <v>83</v>
      </c>
      <c r="R364" s="45">
        <f>1000*VLOOKUP(Q364, '[1]Mortality (Interventions) H'!$B$136:$AV$256, 37)</f>
        <v>63.064283643023828</v>
      </c>
      <c r="S364" s="46">
        <f>VLOOKUP(I364, '[1]Lapse Rates'!$A$4:$F$24, 4)</f>
        <v>3.5534066900000001E-2</v>
      </c>
      <c r="T364" s="33">
        <f t="shared" si="353"/>
        <v>0.61979012465822281</v>
      </c>
      <c r="U364" s="33">
        <f t="shared" si="344"/>
        <v>3.9086620220591256E-2</v>
      </c>
      <c r="V364" s="39">
        <f t="shared" si="341"/>
        <v>2.202366375356463E-2</v>
      </c>
      <c r="W364" s="32">
        <f t="shared" si="345"/>
        <v>0.55867984068406695</v>
      </c>
      <c r="X364" s="31"/>
      <c r="Y364" s="5">
        <f t="shared" si="350"/>
        <v>0</v>
      </c>
      <c r="Z364" s="5">
        <f t="shared" si="350"/>
        <v>3.7325558698279684</v>
      </c>
      <c r="AA364" s="5">
        <f t="shared" si="346"/>
        <v>0</v>
      </c>
      <c r="AB364" s="5">
        <f t="shared" si="335"/>
        <v>3.3645320177532496</v>
      </c>
      <c r="AC364" s="32"/>
      <c r="AD364" s="5">
        <f t="shared" si="351"/>
        <v>8735.2231284203317</v>
      </c>
      <c r="AE364" s="5">
        <f t="shared" si="336"/>
        <v>-87.352231284203327</v>
      </c>
      <c r="AF364" s="5">
        <f t="shared" si="336"/>
        <v>-1061.6778563701746</v>
      </c>
      <c r="AG364" s="5">
        <f t="shared" si="354"/>
        <v>-23539.096208826453</v>
      </c>
      <c r="AH364" s="5">
        <f t="shared" si="355"/>
        <v>-15952.9031680605</v>
      </c>
      <c r="AI364" s="42">
        <f t="shared" si="349"/>
        <v>0</v>
      </c>
      <c r="AJ364" s="42">
        <f t="shared" si="352"/>
        <v>848.72229873988442</v>
      </c>
      <c r="AK364" s="42">
        <f t="shared" si="356"/>
        <v>-15104.180869320617</v>
      </c>
    </row>
    <row r="365" spans="1:37" ht="15" x14ac:dyDescent="0.2">
      <c r="I365" s="2">
        <f t="shared" si="339"/>
        <v>20</v>
      </c>
      <c r="J365" s="11">
        <f t="shared" si="331"/>
        <v>15635.472219159765</v>
      </c>
      <c r="K365" s="11">
        <f t="shared" si="340"/>
        <v>156.35472219159766</v>
      </c>
      <c r="L365" s="24">
        <f t="shared" si="343"/>
        <v>1900.333212435622</v>
      </c>
      <c r="M365" s="11">
        <f t="shared" si="330"/>
        <v>602229</v>
      </c>
      <c r="N365" s="78">
        <f t="shared" si="332"/>
        <v>0</v>
      </c>
      <c r="O365" s="35">
        <f t="shared" si="333"/>
        <v>0</v>
      </c>
      <c r="P365" s="35">
        <f t="shared" si="348"/>
        <v>6.0222899999999999</v>
      </c>
      <c r="Q365">
        <f t="shared" si="334"/>
        <v>84</v>
      </c>
      <c r="R365" s="45">
        <f>1000*VLOOKUP(Q365, '[1]Mortality (Interventions) H'!$B$136:$AV$256, 37)</f>
        <v>71.009790584804577</v>
      </c>
      <c r="S365" s="46">
        <f>VLOOKUP(I365, '[1]Lapse Rates'!$A$4:$F$24, 4)</f>
        <v>0</v>
      </c>
      <c r="T365" s="33">
        <f t="shared" si="353"/>
        <v>0.55867984068406695</v>
      </c>
      <c r="U365" s="33">
        <f t="shared" si="344"/>
        <v>3.9671738490927581E-2</v>
      </c>
      <c r="V365" s="39">
        <f t="shared" si="341"/>
        <v>0</v>
      </c>
      <c r="W365" s="32">
        <f t="shared" si="345"/>
        <v>0.51900810219313942</v>
      </c>
      <c r="X365" s="31"/>
      <c r="Y365" s="5">
        <f t="shared" si="350"/>
        <v>0</v>
      </c>
      <c r="Z365" s="5">
        <f t="shared" si="350"/>
        <v>3.3645320177532496</v>
      </c>
      <c r="AA365" s="5">
        <f t="shared" si="346"/>
        <v>0</v>
      </c>
      <c r="AB365" s="5">
        <f t="shared" si="335"/>
        <v>3.1256173037567216</v>
      </c>
      <c r="AC365" s="32"/>
      <c r="AD365" s="5">
        <f>$W365*J365</f>
        <v>8114.9367633596639</v>
      </c>
      <c r="AE365" s="5">
        <f t="shared" si="336"/>
        <v>-81.14936763359664</v>
      </c>
      <c r="AF365" s="5">
        <f t="shared" si="336"/>
        <v>-986.28833412080428</v>
      </c>
      <c r="AG365" s="5">
        <f t="shared" si="354"/>
        <v>-23891.471399652826</v>
      </c>
      <c r="AH365" s="5">
        <f t="shared" si="355"/>
        <v>-16843.972338047563</v>
      </c>
      <c r="AI365" s="42">
        <f t="shared" si="349"/>
        <v>0</v>
      </c>
      <c r="AJ365" s="42">
        <f t="shared" si="352"/>
        <v>788.44460411166881</v>
      </c>
      <c r="AK365" s="42">
        <f t="shared" si="356"/>
        <v>-16055.527733935895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269156.99697291112</v>
      </c>
      <c r="AE368" s="21">
        <f t="shared" ref="AE368:AK368" si="357">SUM(AE345:AE365)</f>
        <v>-8634.7974243148255</v>
      </c>
      <c r="AF368" s="21">
        <f t="shared" si="357"/>
        <v>-31303.281847570597</v>
      </c>
      <c r="AG368" s="21">
        <f t="shared" si="357"/>
        <v>-262013.56338379864</v>
      </c>
      <c r="AH368" s="21">
        <f t="shared" si="357"/>
        <v>-32794.645682772876</v>
      </c>
      <c r="AI368" s="21">
        <f t="shared" si="357"/>
        <v>0</v>
      </c>
      <c r="AJ368" s="21">
        <f t="shared" si="357"/>
        <v>24646.787360672108</v>
      </c>
      <c r="AK368" s="21">
        <f t="shared" si="357"/>
        <v>-8147.8583221007848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133875.38840039785</v>
      </c>
      <c r="AE370" s="21">
        <f t="shared" ref="AE370:AK370" si="358">AE345+NPV($D$6,AE346:AE365)</f>
        <v>-7295.7933031994517</v>
      </c>
      <c r="AF370" s="21">
        <f t="shared" si="358"/>
        <v>-15029.043581676642</v>
      </c>
      <c r="AG370" s="21">
        <f t="shared" si="358"/>
        <v>-87190.527453659714</v>
      </c>
      <c r="AH370" s="21">
        <f t="shared" si="358"/>
        <v>24360.024061861994</v>
      </c>
      <c r="AI370" s="21">
        <f t="shared" si="358"/>
        <v>0</v>
      </c>
      <c r="AJ370" s="21">
        <f t="shared" si="358"/>
        <v>11501.717997187081</v>
      </c>
      <c r="AK370" s="21">
        <f t="shared" si="358"/>
        <v>35861.742059049073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199476.96964858921</v>
      </c>
      <c r="AE372" s="21">
        <f t="shared" ref="AE372:AK372" si="359">AE345+NPV($D$7,AE346:AE365)</f>
        <v>-7943.4308452217929</v>
      </c>
      <c r="AF372" s="21">
        <f t="shared" si="359"/>
        <v>-22900.421647361727</v>
      </c>
      <c r="AG372" s="21">
        <f t="shared" si="359"/>
        <v>-166561.68472701145</v>
      </c>
      <c r="AH372" s="21">
        <f t="shared" si="359"/>
        <v>2071.4324289942115</v>
      </c>
      <c r="AI372" s="21">
        <f t="shared" si="359"/>
        <v>0</v>
      </c>
      <c r="AJ372" s="21">
        <f t="shared" si="359"/>
        <v>17876.263959299427</v>
      </c>
      <c r="AK372" s="21">
        <f t="shared" si="359"/>
        <v>19947.696388293647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15386.359510184597</v>
      </c>
    </row>
    <row r="375" spans="1:39" ht="15" x14ac:dyDescent="0.2">
      <c r="G375" s="58" t="s">
        <v>121</v>
      </c>
      <c r="H375" s="57"/>
      <c r="I375" s="57"/>
      <c r="J375" s="11">
        <f>H$374</f>
        <v>15386.359510184597</v>
      </c>
      <c r="K375" s="11">
        <f>J375*$C$10</f>
        <v>6154.5438040738391</v>
      </c>
      <c r="L375" s="24">
        <f>$C$384</f>
        <v>2332.5525602813059</v>
      </c>
      <c r="M375" s="11">
        <f t="shared" ref="M375:M395" si="36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>O375*W375</f>
        <v>0</v>
      </c>
      <c r="AB375" s="5">
        <f>P375*W375</f>
        <v>6.0222899999999999</v>
      </c>
      <c r="AC375" s="32"/>
      <c r="AD375" s="5">
        <f>$W375*J375</f>
        <v>15386.359510184597</v>
      </c>
      <c r="AE375" s="5">
        <f>-$W375*K375</f>
        <v>-6154.5438040738391</v>
      </c>
      <c r="AF375" s="5">
        <f>-$W375*L375</f>
        <v>-2332.5525602813059</v>
      </c>
      <c r="AG375" s="5"/>
      <c r="AH375" s="5">
        <f>SUM(AD375:AG375)</f>
        <v>6899.2631458294518</v>
      </c>
      <c r="AI375" s="42">
        <f>Y375-AA375</f>
        <v>0</v>
      </c>
      <c r="AJ375" s="42"/>
      <c r="AK375" s="42">
        <f>SUM(AH375:AJ375)</f>
        <v>6899.2631458294518</v>
      </c>
      <c r="AL375" s="6" t="s">
        <v>39</v>
      </c>
      <c r="AM375" s="36">
        <f>AK402</f>
        <v>19679.816825337082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361">H$374</f>
        <v>15386.359510184597</v>
      </c>
      <c r="K376" s="11"/>
      <c r="L376" s="24"/>
      <c r="M376" s="11">
        <f t="shared" si="360"/>
        <v>602229</v>
      </c>
      <c r="N376" s="78">
        <f t="shared" ref="N376:N395" si="362">N344</f>
        <v>0</v>
      </c>
      <c r="O376" s="35">
        <f t="shared" ref="O376:O395" si="363">M376*N376/1000</f>
        <v>0</v>
      </c>
      <c r="P376" s="35">
        <f>$H$14*M376/1000</f>
        <v>6.0222899999999999</v>
      </c>
      <c r="Q376">
        <f t="shared" ref="Q376:Q395" si="364">Q5</f>
        <v>65</v>
      </c>
      <c r="R376" s="45">
        <f>1000*VLOOKUP(Q376, '[1]Mortality (Interventions) H'!$B$136:$AV$256, 40)</f>
        <v>8.2889563021366914</v>
      </c>
      <c r="S376" s="46">
        <f>AVERAGE(VLOOKUP(I375,'[1]Lapse Rates'!$A$4:$F$24,4),VLOOKUP(I376,'[1]Lapse Rates'!$A$4:$F$24,4))</f>
        <v>2.6703721500000001E-3</v>
      </c>
      <c r="T376" s="33">
        <f>W375</f>
        <v>1</v>
      </c>
      <c r="U376" s="33">
        <f>T376*R376/1000</f>
        <v>8.2889563021366908E-3</v>
      </c>
      <c r="V376" s="39">
        <f>MIN(S376*T376,T376-U376)</f>
        <v>2.6703721500000001E-3</v>
      </c>
      <c r="W376" s="32">
        <f>T376-SUM(U376:V376)</f>
        <v>0.98904067154786335</v>
      </c>
      <c r="X376" s="32"/>
      <c r="Y376" s="5">
        <f>AA375</f>
        <v>0</v>
      </c>
      <c r="Z376" s="5">
        <f>AB375</f>
        <v>6.0222899999999999</v>
      </c>
      <c r="AA376" s="5">
        <f>O376*W376</f>
        <v>0</v>
      </c>
      <c r="AB376" s="5">
        <f t="shared" ref="AB376:AB395" si="365">P376*W376</f>
        <v>5.9562897458559823</v>
      </c>
      <c r="AC376" s="32"/>
      <c r="AD376" s="5">
        <f>$W376*J376</f>
        <v>15217.735342629827</v>
      </c>
      <c r="AE376" s="5">
        <f t="shared" ref="AE376:AF395" si="366">-$W376*K376</f>
        <v>0</v>
      </c>
      <c r="AF376" s="5">
        <f t="shared" si="366"/>
        <v>0</v>
      </c>
      <c r="AG376" s="5">
        <f t="shared" ref="AG376:AG381" si="367">-U376*M376</f>
        <v>-4991.8498648794775</v>
      </c>
      <c r="AH376" s="5">
        <f t="shared" ref="AH376:AH384" si="368">SUM(AD376:AG376)</f>
        <v>10225.885477750349</v>
      </c>
      <c r="AI376" s="42">
        <f>-M376*$W375*(N376-N375)/1000</f>
        <v>0</v>
      </c>
      <c r="AJ376" s="42">
        <f>$D$6*SUM(Y376:Z376,AD376:AE376)</f>
        <v>1493.4506237609862</v>
      </c>
      <c r="AK376" s="42">
        <f>SUM(AH376:AJ376)</f>
        <v>11719.336101511335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369">I376+1</f>
        <v>2</v>
      </c>
      <c r="J377" s="11">
        <f t="shared" si="361"/>
        <v>15386.359510184597</v>
      </c>
      <c r="K377" s="11">
        <f t="shared" ref="K377:K395" si="370">J377*$C$11</f>
        <v>153.86359510184596</v>
      </c>
      <c r="L377" s="24">
        <f>$C$385</f>
        <v>1870.9617749757676</v>
      </c>
      <c r="M377" s="11">
        <f t="shared" si="360"/>
        <v>602229</v>
      </c>
      <c r="N377" s="78">
        <f t="shared" si="362"/>
        <v>0</v>
      </c>
      <c r="O377" s="35">
        <f t="shared" si="363"/>
        <v>0</v>
      </c>
      <c r="P377" s="35">
        <f>$H$14*M377/1000</f>
        <v>6.0222899999999999</v>
      </c>
      <c r="Q377">
        <f t="shared" si="364"/>
        <v>66</v>
      </c>
      <c r="R377" s="45">
        <f>1000*VLOOKUP(Q377, '[1]Mortality (Interventions) H'!$B$136:$AV$256, 40)</f>
        <v>9.1416365608245549</v>
      </c>
      <c r="S377" s="46">
        <f>VLOOKUP(I377, '[1]Lapse Rates'!$A$4:$F$24, 4)</f>
        <v>2.4152155999999998E-3</v>
      </c>
      <c r="T377" s="33">
        <f>W376</f>
        <v>0.98904067154786335</v>
      </c>
      <c r="U377" s="33">
        <f>T377*R377/1000</f>
        <v>9.0414503631644164E-3</v>
      </c>
      <c r="V377" s="39">
        <f t="shared" ref="V377:V395" si="371">MIN(S377*T377,T377-U377)</f>
        <v>2.3887464589568757E-3</v>
      </c>
      <c r="W377" s="32">
        <f>T377-SUM(U377:V377)</f>
        <v>0.97761047472574203</v>
      </c>
      <c r="X377" s="32"/>
      <c r="Y377" s="5">
        <f t="shared" ref="Y377:Z392" si="372">AA376</f>
        <v>0</v>
      </c>
      <c r="Z377" s="5">
        <f t="shared" si="372"/>
        <v>5.9562897458559823</v>
      </c>
      <c r="AA377" s="5">
        <f>O377*W377</f>
        <v>0</v>
      </c>
      <c r="AB377" s="5">
        <f t="shared" si="365"/>
        <v>5.8874537858360885</v>
      </c>
      <c r="AC377" s="32"/>
      <c r="AD377" s="5">
        <f>$W377*J377</f>
        <v>15041.866225052499</v>
      </c>
      <c r="AE377" s="5">
        <f t="shared" si="366"/>
        <v>-150.41866225052499</v>
      </c>
      <c r="AF377" s="5">
        <f t="shared" si="366"/>
        <v>-1829.0718290277771</v>
      </c>
      <c r="AG377" s="5">
        <f t="shared" si="367"/>
        <v>-5445.0236107581431</v>
      </c>
      <c r="AH377" s="5">
        <f t="shared" si="368"/>
        <v>7617.3521230160541</v>
      </c>
      <c r="AI377" s="42">
        <f>-M377*($W376*N377-$W375*N376)/1000</f>
        <v>0</v>
      </c>
      <c r="AJ377" s="42">
        <f>$D$6*SUM(Y377:Z377,AD377:AE377)</f>
        <v>1461.4353179349423</v>
      </c>
      <c r="AK377" s="42">
        <f>SUM(AH377:AJ377)</f>
        <v>9078.7874409509968</v>
      </c>
      <c r="AL377" s="48" t="s">
        <v>59</v>
      </c>
      <c r="AM377" s="54">
        <f>AK402/AD402</f>
        <v>0.10000000505496011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369"/>
        <v>3</v>
      </c>
      <c r="J378" s="11">
        <f t="shared" si="361"/>
        <v>15386.359510184597</v>
      </c>
      <c r="K378" s="11">
        <f t="shared" si="370"/>
        <v>153.86359510184596</v>
      </c>
      <c r="L378" s="24">
        <f t="shared" ref="L378:L395" si="373">$C$385</f>
        <v>1870.9617749757676</v>
      </c>
      <c r="M378" s="11">
        <f t="shared" si="360"/>
        <v>602229</v>
      </c>
      <c r="N378" s="78">
        <f t="shared" si="362"/>
        <v>0</v>
      </c>
      <c r="O378" s="35">
        <f t="shared" si="363"/>
        <v>0</v>
      </c>
      <c r="P378" s="35">
        <f>$H$14*M378/1000</f>
        <v>6.0222899999999999</v>
      </c>
      <c r="Q378">
        <f t="shared" si="364"/>
        <v>67</v>
      </c>
      <c r="R378" s="45">
        <f>1000*VLOOKUP(Q378, '[1]Mortality (Interventions) H'!$B$136:$AV$256, 40)</f>
        <v>10.056963306964832</v>
      </c>
      <c r="S378" s="46">
        <f>VLOOKUP(I378, '[1]Lapse Rates'!$A$4:$F$24, 4)</f>
        <v>2.3963082999999999E-3</v>
      </c>
      <c r="T378" s="33">
        <f>W377</f>
        <v>0.97761047472574203</v>
      </c>
      <c r="U378" s="33">
        <f t="shared" ref="U378:U395" si="374">T378*R378/1000</f>
        <v>9.8317926728212577E-3</v>
      </c>
      <c r="V378" s="39">
        <f t="shared" si="371"/>
        <v>2.3426560947522358E-3</v>
      </c>
      <c r="W378" s="32">
        <f t="shared" ref="W378:W395" si="375">T378-SUM(U378:V378)</f>
        <v>0.96543602595816858</v>
      </c>
      <c r="X378" s="32"/>
      <c r="Y378" s="5">
        <f t="shared" si="372"/>
        <v>0</v>
      </c>
      <c r="Z378" s="5">
        <f t="shared" si="372"/>
        <v>5.8874537858360885</v>
      </c>
      <c r="AA378" s="5">
        <f t="shared" ref="AA378:AA395" si="376">O378*W378</f>
        <v>0</v>
      </c>
      <c r="AB378" s="5">
        <f t="shared" si="365"/>
        <v>5.8141357247676186</v>
      </c>
      <c r="AC378" s="32"/>
      <c r="AD378" s="5">
        <f>$W378*J378</f>
        <v>14854.54577947629</v>
      </c>
      <c r="AE378" s="5">
        <f t="shared" si="366"/>
        <v>-148.54545779476288</v>
      </c>
      <c r="AF378" s="5">
        <f>-$W378*L378</f>
        <v>-1806.2939007522464</v>
      </c>
      <c r="AG378" s="5">
        <f t="shared" si="367"/>
        <v>-5920.9906695604732</v>
      </c>
      <c r="AH378" s="5">
        <f t="shared" si="368"/>
        <v>6978.7157513688071</v>
      </c>
      <c r="AI378" s="42">
        <f>-M378*($W377*N378-$W376*N377)/1000</f>
        <v>0</v>
      </c>
      <c r="AJ378" s="42">
        <f>$D$6*SUM(Y378:Z378,AD378:AE378)</f>
        <v>1443.2361907733484</v>
      </c>
      <c r="AK378" s="42">
        <f t="shared" ref="AK378:AK385" si="377">SUM(AH378:AJ378)</f>
        <v>8421.9519421421555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369"/>
        <v>4</v>
      </c>
      <c r="J379" s="11">
        <f t="shared" si="361"/>
        <v>15386.359510184597</v>
      </c>
      <c r="K379" s="11">
        <f t="shared" si="370"/>
        <v>153.86359510184596</v>
      </c>
      <c r="L379" s="24">
        <f t="shared" si="373"/>
        <v>1870.9617749757676</v>
      </c>
      <c r="M379" s="11">
        <f t="shared" si="360"/>
        <v>602229</v>
      </c>
      <c r="N379" s="78">
        <f t="shared" si="362"/>
        <v>0</v>
      </c>
      <c r="O379" s="35">
        <f t="shared" si="363"/>
        <v>0</v>
      </c>
      <c r="P379" s="35">
        <f t="shared" ref="P379:P395" si="378">$H$14*M379/1000</f>
        <v>6.0222899999999999</v>
      </c>
      <c r="Q379">
        <f t="shared" si="364"/>
        <v>68</v>
      </c>
      <c r="R379" s="45">
        <f>1000*VLOOKUP(Q379, '[1]Mortality (Interventions) H'!$B$136:$AV$256, 40)</f>
        <v>11.035794878432055</v>
      </c>
      <c r="S379" s="46">
        <f>VLOOKUP(I379, '[1]Lapse Rates'!$A$4:$F$24, 4)</f>
        <v>2.1941491999999999E-3</v>
      </c>
      <c r="T379" s="33">
        <f>W378</f>
        <v>0.96543602595816858</v>
      </c>
      <c r="U379" s="33">
        <f t="shared" si="374"/>
        <v>1.0654353950722954E-2</v>
      </c>
      <c r="V379" s="39">
        <f t="shared" si="371"/>
        <v>2.1183106840072948E-3</v>
      </c>
      <c r="W379" s="32">
        <f t="shared" si="375"/>
        <v>0.95266336132343832</v>
      </c>
      <c r="X379" s="32"/>
      <c r="Y379" s="5">
        <f>AA378</f>
        <v>0</v>
      </c>
      <c r="Z379" s="5">
        <f t="shared" si="372"/>
        <v>5.8141357247676186</v>
      </c>
      <c r="AA379" s="5">
        <f t="shared" si="376"/>
        <v>0</v>
      </c>
      <c r="AB379" s="5">
        <f t="shared" si="365"/>
        <v>5.7372150342645289</v>
      </c>
      <c r="AC379" s="32"/>
      <c r="AD379" s="5">
        <f>$W379*J379</f>
        <v>14658.02096950331</v>
      </c>
      <c r="AE379" s="5">
        <f t="shared" si="366"/>
        <v>-146.58020969503309</v>
      </c>
      <c r="AF379" s="5">
        <f t="shared" si="366"/>
        <v>-1782.3967334560812</v>
      </c>
      <c r="AG379" s="5">
        <f t="shared" si="367"/>
        <v>-6416.360925389934</v>
      </c>
      <c r="AH379" s="5">
        <f t="shared" si="368"/>
        <v>6312.683100962262</v>
      </c>
      <c r="AI379" s="42">
        <f t="shared" ref="AI379:AI395" si="379">-M379*($W378*N379-$W377*N378)/1000</f>
        <v>0</v>
      </c>
      <c r="AJ379" s="42">
        <f>$D$6*SUM(Y379:Z379,AD379:AE379)</f>
        <v>1424.1427052517918</v>
      </c>
      <c r="AK379" s="42">
        <f t="shared" si="377"/>
        <v>7736.825806214054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369"/>
        <v>5</v>
      </c>
      <c r="J380" s="11">
        <f t="shared" si="361"/>
        <v>15386.359510184597</v>
      </c>
      <c r="K380" s="11">
        <f t="shared" si="370"/>
        <v>153.86359510184596</v>
      </c>
      <c r="L380" s="24">
        <f t="shared" si="373"/>
        <v>1870.9617749757676</v>
      </c>
      <c r="M380" s="11">
        <f t="shared" si="360"/>
        <v>602229</v>
      </c>
      <c r="N380" s="78">
        <f t="shared" si="362"/>
        <v>0</v>
      </c>
      <c r="O380" s="35">
        <f t="shared" si="363"/>
        <v>0</v>
      </c>
      <c r="P380" s="35">
        <f t="shared" si="378"/>
        <v>6.0222899999999999</v>
      </c>
      <c r="Q380">
        <f t="shared" si="364"/>
        <v>69</v>
      </c>
      <c r="R380" s="45">
        <f>1000*VLOOKUP(Q380, '[1]Mortality (Interventions) H'!$B$136:$AV$256, 40)</f>
        <v>12.140565705502054</v>
      </c>
      <c r="S380" s="46">
        <f>VLOOKUP(I380, '[1]Lapse Rates'!$A$4:$F$24, 4)</f>
        <v>1.9313649E-3</v>
      </c>
      <c r="T380" s="33">
        <f>W379</f>
        <v>0.95266336132343832</v>
      </c>
      <c r="U380" s="33">
        <f t="shared" si="374"/>
        <v>1.1565872133371647E-2</v>
      </c>
      <c r="V380" s="39">
        <f t="shared" si="371"/>
        <v>1.8399405775761063E-3</v>
      </c>
      <c r="W380" s="32">
        <f t="shared" si="375"/>
        <v>0.93925754861249056</v>
      </c>
      <c r="X380" s="32"/>
      <c r="Y380" s="5">
        <f t="shared" ref="Y380:Z395" si="380">AA379</f>
        <v>0</v>
      </c>
      <c r="Z380" s="5">
        <f t="shared" si="372"/>
        <v>5.7372150342645289</v>
      </c>
      <c r="AA380" s="5">
        <f t="shared" si="376"/>
        <v>0</v>
      </c>
      <c r="AB380" s="5">
        <f t="shared" si="365"/>
        <v>5.6564813424335156</v>
      </c>
      <c r="AC380" s="32"/>
      <c r="AD380" s="5">
        <f t="shared" ref="AD380:AD394" si="381">$W380*J380</f>
        <v>14451.754315606466</v>
      </c>
      <c r="AE380" s="5">
        <f t="shared" si="366"/>
        <v>-144.51754315606465</v>
      </c>
      <c r="AF380" s="5">
        <f t="shared" si="366"/>
        <v>-1757.3149703114136</v>
      </c>
      <c r="AG380" s="5">
        <f t="shared" si="367"/>
        <v>-6965.3036090082733</v>
      </c>
      <c r="AH380" s="5">
        <f t="shared" si="368"/>
        <v>5584.6181931307146</v>
      </c>
      <c r="AI380" s="42">
        <f t="shared" si="379"/>
        <v>0</v>
      </c>
      <c r="AJ380" s="42">
        <f t="shared" ref="AJ380:AJ395" si="382">$D$6*SUM(Y380:Z380,AD380:AE380)</f>
        <v>1404.102748172246</v>
      </c>
      <c r="AK380" s="42">
        <f t="shared" si="377"/>
        <v>6988.7209413029605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369"/>
        <v>6</v>
      </c>
      <c r="J381" s="11">
        <f t="shared" si="361"/>
        <v>15386.359510184597</v>
      </c>
      <c r="K381" s="11">
        <f t="shared" si="370"/>
        <v>153.86359510184596</v>
      </c>
      <c r="L381" s="24">
        <f t="shared" si="373"/>
        <v>1870.9617749757676</v>
      </c>
      <c r="M381" s="11">
        <f t="shared" si="360"/>
        <v>602229</v>
      </c>
      <c r="N381" s="78">
        <f t="shared" si="362"/>
        <v>0</v>
      </c>
      <c r="O381" s="35">
        <f t="shared" si="363"/>
        <v>0</v>
      </c>
      <c r="P381" s="35">
        <f t="shared" si="378"/>
        <v>6.0222899999999999</v>
      </c>
      <c r="Q381">
        <f t="shared" si="364"/>
        <v>70</v>
      </c>
      <c r="R381" s="45">
        <f>1000*VLOOKUP(Q381, '[1]Mortality (Interventions) H'!$B$136:$AV$256, 40)</f>
        <v>13.531989929618971</v>
      </c>
      <c r="S381" s="46">
        <f>VLOOKUP(I381, '[1]Lapse Rates'!$A$4:$F$24, 4)</f>
        <v>1.9726812000000001E-3</v>
      </c>
      <c r="T381" s="33">
        <f t="shared" ref="T381:T395" si="383">W380</f>
        <v>0.93925754861249056</v>
      </c>
      <c r="U381" s="33">
        <f t="shared" si="374"/>
        <v>1.2710023689142824E-2</v>
      </c>
      <c r="V381" s="39">
        <f t="shared" si="371"/>
        <v>1.8528557081059463E-3</v>
      </c>
      <c r="W381" s="32">
        <f t="shared" si="375"/>
        <v>0.92469466921524179</v>
      </c>
      <c r="X381" s="32"/>
      <c r="Y381" s="5">
        <f t="shared" si="380"/>
        <v>0</v>
      </c>
      <c r="Z381" s="5">
        <f t="shared" si="372"/>
        <v>5.6564813424335156</v>
      </c>
      <c r="AA381" s="5">
        <f t="shared" si="376"/>
        <v>0</v>
      </c>
      <c r="AB381" s="5">
        <f t="shared" si="365"/>
        <v>5.5687794594682583</v>
      </c>
      <c r="AC381" s="32"/>
      <c r="AD381" s="5">
        <f t="shared" si="381"/>
        <v>14227.684617696936</v>
      </c>
      <c r="AE381" s="5">
        <f t="shared" si="366"/>
        <v>-142.27684617696934</v>
      </c>
      <c r="AF381" s="5">
        <f t="shared" si="366"/>
        <v>-1730.0683796255792</v>
      </c>
      <c r="AG381" s="5">
        <f t="shared" si="367"/>
        <v>-7654.3448562887934</v>
      </c>
      <c r="AH381" s="5">
        <f t="shared" si="368"/>
        <v>4700.9945356055923</v>
      </c>
      <c r="AI381" s="42">
        <f t="shared" si="379"/>
        <v>0</v>
      </c>
      <c r="AJ381" s="42">
        <f t="shared" si="382"/>
        <v>1382.3334032058015</v>
      </c>
      <c r="AK381" s="42">
        <f t="shared" si="377"/>
        <v>6083.3279388113933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369"/>
        <v>7</v>
      </c>
      <c r="J382" s="11">
        <f t="shared" si="361"/>
        <v>15386.359510184597</v>
      </c>
      <c r="K382" s="11">
        <f t="shared" si="370"/>
        <v>153.86359510184596</v>
      </c>
      <c r="L382" s="24">
        <f t="shared" si="373"/>
        <v>1870.9617749757676</v>
      </c>
      <c r="M382" s="11">
        <f t="shared" si="360"/>
        <v>602229</v>
      </c>
      <c r="N382" s="78">
        <f t="shared" si="362"/>
        <v>0</v>
      </c>
      <c r="O382" s="35">
        <f t="shared" si="363"/>
        <v>0</v>
      </c>
      <c r="P382" s="35">
        <f t="shared" si="378"/>
        <v>6.0222899999999999</v>
      </c>
      <c r="Q382">
        <f t="shared" si="364"/>
        <v>71</v>
      </c>
      <c r="R382" s="45">
        <f>1000*VLOOKUP(Q382, '[1]Mortality (Interventions) H'!$B$136:$AV$256, 40)</f>
        <v>14.981046780938327</v>
      </c>
      <c r="S382" s="46">
        <f>VLOOKUP(I382, '[1]Lapse Rates'!$A$4:$F$24, 4)</f>
        <v>1.7228968999999999E-3</v>
      </c>
      <c r="T382" s="33">
        <f t="shared" si="383"/>
        <v>0.92469466921524179</v>
      </c>
      <c r="U382" s="33">
        <f t="shared" si="374"/>
        <v>1.385289409759783E-2</v>
      </c>
      <c r="V382" s="39">
        <f t="shared" si="371"/>
        <v>1.5931535790374655E-3</v>
      </c>
      <c r="W382" s="32">
        <f t="shared" si="375"/>
        <v>0.90924862153860653</v>
      </c>
      <c r="X382" s="32"/>
      <c r="Y382" s="5">
        <f t="shared" si="380"/>
        <v>0</v>
      </c>
      <c r="Z382" s="5">
        <f t="shared" si="372"/>
        <v>5.5687794594682583</v>
      </c>
      <c r="AA382" s="5">
        <f t="shared" si="376"/>
        <v>0</v>
      </c>
      <c r="AB382" s="5">
        <f t="shared" si="365"/>
        <v>5.4757588810057349</v>
      </c>
      <c r="AC382" s="32"/>
      <c r="AD382" s="5">
        <f t="shared" si="381"/>
        <v>13990.026175132774</v>
      </c>
      <c r="AE382" s="5">
        <f t="shared" si="366"/>
        <v>-139.90026175132772</v>
      </c>
      <c r="AF382" s="5">
        <f t="shared" si="366"/>
        <v>-1701.1694148481413</v>
      </c>
      <c r="AG382" s="5">
        <f t="shared" ref="AG382:AG395" si="384">-U382*M382</f>
        <v>-8342.6145595022444</v>
      </c>
      <c r="AH382" s="5">
        <f t="shared" si="368"/>
        <v>3806.341939031061</v>
      </c>
      <c r="AI382" s="42">
        <f t="shared" si="379"/>
        <v>0</v>
      </c>
      <c r="AJ382" s="42">
        <f t="shared" si="382"/>
        <v>1359.2436493676939</v>
      </c>
      <c r="AK382" s="42">
        <f t="shared" si="377"/>
        <v>5165.5855883987551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369"/>
        <v>8</v>
      </c>
      <c r="J383" s="11">
        <f t="shared" si="361"/>
        <v>15386.359510184597</v>
      </c>
      <c r="K383" s="11">
        <f t="shared" si="370"/>
        <v>153.86359510184596</v>
      </c>
      <c r="L383" s="24">
        <f t="shared" si="373"/>
        <v>1870.9617749757676</v>
      </c>
      <c r="M383" s="11">
        <f t="shared" si="360"/>
        <v>602229</v>
      </c>
      <c r="N383" s="78">
        <f t="shared" si="362"/>
        <v>0</v>
      </c>
      <c r="O383" s="35">
        <f t="shared" si="363"/>
        <v>0</v>
      </c>
      <c r="P383" s="35">
        <f t="shared" si="378"/>
        <v>6.0222899999999999</v>
      </c>
      <c r="Q383">
        <f t="shared" si="364"/>
        <v>72</v>
      </c>
      <c r="R383" s="45">
        <f>1000*VLOOKUP(Q383, '[1]Mortality (Interventions) H'!$B$136:$AV$256, 40)</f>
        <v>16.655821142951851</v>
      </c>
      <c r="S383" s="46">
        <f>VLOOKUP(I383, '[1]Lapse Rates'!$A$4:$F$24, 4)</f>
        <v>1.5750323E-3</v>
      </c>
      <c r="T383" s="33">
        <f t="shared" si="383"/>
        <v>0.90924862153860653</v>
      </c>
      <c r="U383" s="33">
        <f t="shared" si="374"/>
        <v>1.5144282414822548E-2</v>
      </c>
      <c r="V383" s="39">
        <f t="shared" si="371"/>
        <v>1.432095947653781E-3</v>
      </c>
      <c r="W383" s="32">
        <f t="shared" si="375"/>
        <v>0.89267224317613025</v>
      </c>
      <c r="X383" s="32"/>
      <c r="Y383" s="5">
        <f t="shared" si="380"/>
        <v>0</v>
      </c>
      <c r="Z383" s="5">
        <f t="shared" si="372"/>
        <v>5.4757588810057349</v>
      </c>
      <c r="AA383" s="5">
        <f t="shared" si="376"/>
        <v>0</v>
      </c>
      <c r="AB383" s="5">
        <f t="shared" si="365"/>
        <v>5.3759311233571774</v>
      </c>
      <c r="AC383" s="32"/>
      <c r="AD383" s="5">
        <f t="shared" si="381"/>
        <v>13734.97605827087</v>
      </c>
      <c r="AE383" s="5">
        <f t="shared" si="366"/>
        <v>-137.34976058270868</v>
      </c>
      <c r="AF383" s="5">
        <f t="shared" si="366"/>
        <v>-1670.1556445644128</v>
      </c>
      <c r="AG383" s="5">
        <f t="shared" si="384"/>
        <v>-9120.3260543961678</v>
      </c>
      <c r="AH383" s="5">
        <f t="shared" si="368"/>
        <v>2807.1445987275802</v>
      </c>
      <c r="AI383" s="42">
        <f t="shared" si="379"/>
        <v>0</v>
      </c>
      <c r="AJ383" s="42">
        <f t="shared" si="382"/>
        <v>1334.4643117494354</v>
      </c>
      <c r="AK383" s="42">
        <f t="shared" si="377"/>
        <v>4141.6089104770153</v>
      </c>
    </row>
    <row r="384" spans="1:39" ht="15" x14ac:dyDescent="0.2">
      <c r="A384" s="12"/>
      <c r="B384" s="13">
        <v>1</v>
      </c>
      <c r="C384" s="10">
        <f>$H$374*0.14+$B$387</f>
        <v>2332.5525602813059</v>
      </c>
      <c r="D384" s="1"/>
      <c r="E384" s="81" t="s">
        <v>51</v>
      </c>
      <c r="F384" s="13"/>
      <c r="G384" s="8"/>
      <c r="I384" s="2">
        <f t="shared" si="369"/>
        <v>9</v>
      </c>
      <c r="J384" s="11">
        <f t="shared" si="361"/>
        <v>15386.359510184597</v>
      </c>
      <c r="K384" s="11">
        <f t="shared" si="370"/>
        <v>153.86359510184596</v>
      </c>
      <c r="L384" s="24">
        <f t="shared" si="373"/>
        <v>1870.9617749757676</v>
      </c>
      <c r="M384" s="11">
        <f t="shared" si="360"/>
        <v>602229</v>
      </c>
      <c r="N384" s="78">
        <f t="shared" si="362"/>
        <v>0</v>
      </c>
      <c r="O384" s="35">
        <f t="shared" si="363"/>
        <v>0</v>
      </c>
      <c r="P384" s="35">
        <f t="shared" si="378"/>
        <v>6.0222899999999999</v>
      </c>
      <c r="Q384">
        <f t="shared" si="364"/>
        <v>73</v>
      </c>
      <c r="R384" s="45">
        <f>1000*VLOOKUP(Q384, '[1]Mortality (Interventions) H'!$B$136:$AV$256, 40)</f>
        <v>18.592615523176288</v>
      </c>
      <c r="S384" s="46">
        <f>VLOOKUP(I384, '[1]Lapse Rates'!$A$4:$F$24, 4)</f>
        <v>1.4424080000000001E-3</v>
      </c>
      <c r="T384" s="33">
        <f t="shared" si="383"/>
        <v>0.89267224317613025</v>
      </c>
      <c r="U384" s="33">
        <f t="shared" si="374"/>
        <v>1.6597111805585117E-2</v>
      </c>
      <c r="V384" s="39">
        <f t="shared" si="371"/>
        <v>1.2875975849351957E-3</v>
      </c>
      <c r="W384" s="32">
        <f t="shared" si="375"/>
        <v>0.87478753378560992</v>
      </c>
      <c r="X384" s="32"/>
      <c r="Y384" s="5">
        <f t="shared" si="380"/>
        <v>0</v>
      </c>
      <c r="Z384" s="5">
        <f t="shared" si="372"/>
        <v>5.3759311233571774</v>
      </c>
      <c r="AA384" s="5">
        <f t="shared" si="376"/>
        <v>0</v>
      </c>
      <c r="AB384" s="5">
        <f t="shared" si="365"/>
        <v>5.268224216841741</v>
      </c>
      <c r="AC384" s="32"/>
      <c r="AD384" s="5">
        <f t="shared" si="381"/>
        <v>13459.795489853148</v>
      </c>
      <c r="AE384" s="5">
        <f t="shared" si="366"/>
        <v>-134.59795489853147</v>
      </c>
      <c r="AF384" s="5">
        <f t="shared" si="366"/>
        <v>-1636.6940369381991</v>
      </c>
      <c r="AG384" s="5">
        <f t="shared" si="384"/>
        <v>-9995.2620455657197</v>
      </c>
      <c r="AH384" s="5">
        <f t="shared" si="368"/>
        <v>1693.2414524506985</v>
      </c>
      <c r="AI384" s="42">
        <f t="shared" si="379"/>
        <v>0</v>
      </c>
      <c r="AJ384" s="42">
        <f t="shared" si="382"/>
        <v>1307.7292570222494</v>
      </c>
      <c r="AK384" s="42">
        <f t="shared" si="377"/>
        <v>3000.9707094729479</v>
      </c>
    </row>
    <row r="385" spans="1:37" ht="15" x14ac:dyDescent="0.2">
      <c r="A385" s="12"/>
      <c r="B385" s="70" t="s">
        <v>49</v>
      </c>
      <c r="C385" s="10">
        <f>$H$374*0.11+$B$387</f>
        <v>1870.9617749757676</v>
      </c>
      <c r="D385" s="1"/>
      <c r="E385" s="1"/>
      <c r="F385" s="1"/>
      <c r="I385" s="2">
        <f t="shared" si="369"/>
        <v>10</v>
      </c>
      <c r="J385" s="11">
        <f t="shared" si="361"/>
        <v>15386.359510184597</v>
      </c>
      <c r="K385" s="11">
        <f t="shared" si="370"/>
        <v>153.86359510184596</v>
      </c>
      <c r="L385" s="24">
        <f t="shared" si="373"/>
        <v>1870.9617749757676</v>
      </c>
      <c r="M385" s="11">
        <f t="shared" si="360"/>
        <v>602229</v>
      </c>
      <c r="N385" s="78">
        <f t="shared" si="362"/>
        <v>0</v>
      </c>
      <c r="O385" s="35">
        <f t="shared" si="363"/>
        <v>0</v>
      </c>
      <c r="P385" s="35">
        <f t="shared" si="378"/>
        <v>6.0222899999999999</v>
      </c>
      <c r="Q385">
        <f t="shared" si="364"/>
        <v>74</v>
      </c>
      <c r="R385" s="45">
        <f>1000*VLOOKUP(Q385, '[1]Mortality (Interventions) H'!$B$136:$AV$256, 40)</f>
        <v>20.902984352523877</v>
      </c>
      <c r="S385" s="46">
        <f>VLOOKUP(I385, '[1]Lapse Rates'!$A$4:$F$24, 4)</f>
        <v>1.4007732E-3</v>
      </c>
      <c r="T385" s="33">
        <f t="shared" si="383"/>
        <v>0.87478753378560992</v>
      </c>
      <c r="U385" s="33">
        <f t="shared" si="374"/>
        <v>1.8285670130503556E-2</v>
      </c>
      <c r="V385" s="39">
        <f t="shared" si="371"/>
        <v>1.2253789330209769E-3</v>
      </c>
      <c r="W385" s="32">
        <f t="shared" si="375"/>
        <v>0.85527648472208539</v>
      </c>
      <c r="X385" s="32"/>
      <c r="Y385" s="5">
        <f t="shared" si="380"/>
        <v>0</v>
      </c>
      <c r="Z385" s="5">
        <f t="shared" si="372"/>
        <v>5.268224216841741</v>
      </c>
      <c r="AA385" s="5">
        <f t="shared" si="376"/>
        <v>0</v>
      </c>
      <c r="AB385" s="5">
        <f t="shared" si="365"/>
        <v>5.1507230211769679</v>
      </c>
      <c r="AC385" s="32"/>
      <c r="AD385" s="5">
        <f t="shared" si="381"/>
        <v>13159.59147454091</v>
      </c>
      <c r="AE385" s="5">
        <f t="shared" si="366"/>
        <v>-131.59591474540909</v>
      </c>
      <c r="AF385" s="5">
        <f t="shared" si="366"/>
        <v>-1600.189609950668</v>
      </c>
      <c r="AG385" s="5">
        <f t="shared" si="384"/>
        <v>-11012.160837023026</v>
      </c>
      <c r="AH385" s="5">
        <f>SUM(AD385:AG385)</f>
        <v>415.64511282180683</v>
      </c>
      <c r="AI385" s="42">
        <f t="shared" si="379"/>
        <v>0</v>
      </c>
      <c r="AJ385" s="42">
        <f t="shared" si="382"/>
        <v>1278.563177211611</v>
      </c>
      <c r="AK385" s="42">
        <f t="shared" si="377"/>
        <v>1694.2082900334178</v>
      </c>
    </row>
    <row r="386" spans="1:37" ht="15" x14ac:dyDescent="0.2">
      <c r="D386" s="1"/>
      <c r="E386" s="1"/>
      <c r="F386" s="1"/>
      <c r="I386" s="2">
        <f t="shared" si="369"/>
        <v>11</v>
      </c>
      <c r="J386" s="11">
        <f t="shared" si="361"/>
        <v>15386.359510184597</v>
      </c>
      <c r="K386" s="11">
        <f t="shared" si="370"/>
        <v>153.86359510184596</v>
      </c>
      <c r="L386" s="24">
        <f t="shared" si="373"/>
        <v>1870.9617749757676</v>
      </c>
      <c r="M386" s="11">
        <f t="shared" si="360"/>
        <v>602229</v>
      </c>
      <c r="N386" s="78">
        <f t="shared" si="362"/>
        <v>0</v>
      </c>
      <c r="O386" s="35">
        <f t="shared" si="363"/>
        <v>0</v>
      </c>
      <c r="P386" s="35">
        <f t="shared" si="378"/>
        <v>6.0222899999999999</v>
      </c>
      <c r="Q386">
        <f t="shared" si="364"/>
        <v>75</v>
      </c>
      <c r="R386" s="45">
        <f>1000*VLOOKUP(Q386, '[1]Mortality (Interventions) H'!$B$136:$AV$256, 40)</f>
        <v>23.575371542784524</v>
      </c>
      <c r="S386" s="46">
        <f>VLOOKUP(I386, '[1]Lapse Rates'!$A$4:$F$24, 4)</f>
        <v>1.2298243999999999E-3</v>
      </c>
      <c r="T386" s="33">
        <f t="shared" si="383"/>
        <v>0.85527648472208539</v>
      </c>
      <c r="U386" s="33">
        <f t="shared" si="374"/>
        <v>2.0163460899129834E-2</v>
      </c>
      <c r="V386" s="39">
        <f t="shared" si="371"/>
        <v>1.0518398896574477E-3</v>
      </c>
      <c r="W386" s="32">
        <f t="shared" si="375"/>
        <v>0.83406118393329809</v>
      </c>
      <c r="X386" s="31"/>
      <c r="Y386" s="5">
        <f t="shared" si="380"/>
        <v>0</v>
      </c>
      <c r="Z386" s="5">
        <f t="shared" si="372"/>
        <v>5.1507230211769679</v>
      </c>
      <c r="AA386" s="5">
        <f t="shared" si="376"/>
        <v>0</v>
      </c>
      <c r="AB386" s="5">
        <f t="shared" si="365"/>
        <v>5.0229583273896621</v>
      </c>
      <c r="AC386" s="32"/>
      <c r="AD386" s="5">
        <f t="shared" si="381"/>
        <v>12833.165229487926</v>
      </c>
      <c r="AE386" s="5">
        <f t="shared" si="366"/>
        <v>-128.33165229487923</v>
      </c>
      <c r="AF386" s="5">
        <f t="shared" si="366"/>
        <v>-1560.4965931302336</v>
      </c>
      <c r="AG386" s="5">
        <f t="shared" si="384"/>
        <v>-12143.02089382206</v>
      </c>
      <c r="AH386" s="5">
        <f t="shared" ref="AH386:AH395" si="385">SUM(AD386:AG386)</f>
        <v>-998.6839097592474</v>
      </c>
      <c r="AI386" s="42">
        <f t="shared" si="379"/>
        <v>0</v>
      </c>
      <c r="AJ386" s="42">
        <f t="shared" si="382"/>
        <v>1246.8494598510156</v>
      </c>
      <c r="AK386" s="42">
        <f t="shared" ref="AK386:AK395" si="386">SUM(AH386:AJ386)</f>
        <v>248.16555009176818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369"/>
        <v>12</v>
      </c>
      <c r="J387" s="11">
        <f t="shared" si="361"/>
        <v>15386.359510184597</v>
      </c>
      <c r="K387" s="11">
        <f t="shared" si="370"/>
        <v>153.86359510184596</v>
      </c>
      <c r="L387" s="24">
        <f t="shared" si="373"/>
        <v>1870.9617749757676</v>
      </c>
      <c r="M387" s="11">
        <f t="shared" si="360"/>
        <v>602229</v>
      </c>
      <c r="N387" s="78">
        <f t="shared" si="362"/>
        <v>0</v>
      </c>
      <c r="O387" s="35">
        <f t="shared" si="363"/>
        <v>0</v>
      </c>
      <c r="P387" s="35">
        <f t="shared" si="378"/>
        <v>6.0222899999999999</v>
      </c>
      <c r="Q387">
        <f t="shared" si="364"/>
        <v>76</v>
      </c>
      <c r="R387" s="45">
        <f>1000*VLOOKUP(Q387, '[1]Mortality (Interventions) H'!$B$136:$AV$256, 40)</f>
        <v>26.65477074686796</v>
      </c>
      <c r="S387" s="46">
        <f>VLOOKUP(I387, '[1]Lapse Rates'!$A$4:$F$24, 4)</f>
        <v>1.0984558E-3</v>
      </c>
      <c r="T387" s="33">
        <f t="shared" si="383"/>
        <v>0.83406118393329809</v>
      </c>
      <c r="U387" s="33">
        <f t="shared" si="374"/>
        <v>2.2231709646603332E-2</v>
      </c>
      <c r="V387" s="39">
        <f t="shared" si="371"/>
        <v>9.1617934504639807E-4</v>
      </c>
      <c r="W387" s="32">
        <f t="shared" si="375"/>
        <v>0.81091329494164832</v>
      </c>
      <c r="X387" s="31"/>
      <c r="Y387" s="5">
        <f t="shared" si="380"/>
        <v>0</v>
      </c>
      <c r="Z387" s="5">
        <f t="shared" si="372"/>
        <v>5.0229583273896621</v>
      </c>
      <c r="AA387" s="5">
        <f t="shared" si="376"/>
        <v>0</v>
      </c>
      <c r="AB387" s="5">
        <f t="shared" si="365"/>
        <v>4.8835550269941388</v>
      </c>
      <c r="AC387" s="32"/>
      <c r="AD387" s="5">
        <f t="shared" si="381"/>
        <v>12477.003487560558</v>
      </c>
      <c r="AE387" s="5">
        <f t="shared" si="366"/>
        <v>-124.77003487560557</v>
      </c>
      <c r="AF387" s="5">
        <f t="shared" si="366"/>
        <v>-1517.1877776554745</v>
      </c>
      <c r="AG387" s="5">
        <f t="shared" si="384"/>
        <v>-13388.580268764279</v>
      </c>
      <c r="AH387" s="5">
        <f t="shared" si="385"/>
        <v>-2553.5345937348011</v>
      </c>
      <c r="AI387" s="42">
        <f t="shared" si="379"/>
        <v>0</v>
      </c>
      <c r="AJ387" s="42">
        <f t="shared" si="382"/>
        <v>1212.2468539203107</v>
      </c>
      <c r="AK387" s="42">
        <f t="shared" si="386"/>
        <v>-1341.2877398144904</v>
      </c>
    </row>
    <row r="388" spans="1:37" ht="15" x14ac:dyDescent="0.2">
      <c r="A388" s="48"/>
      <c r="D388" s="1"/>
      <c r="E388" s="1"/>
      <c r="F388" s="1"/>
      <c r="I388" s="2">
        <f t="shared" si="369"/>
        <v>13</v>
      </c>
      <c r="J388" s="11">
        <f t="shared" si="361"/>
        <v>15386.359510184597</v>
      </c>
      <c r="K388" s="11">
        <f t="shared" si="370"/>
        <v>153.86359510184596</v>
      </c>
      <c r="L388" s="24">
        <f t="shared" si="373"/>
        <v>1870.9617749757676</v>
      </c>
      <c r="M388" s="11">
        <f t="shared" si="360"/>
        <v>602229</v>
      </c>
      <c r="N388" s="78">
        <f t="shared" si="362"/>
        <v>0</v>
      </c>
      <c r="O388" s="35">
        <f t="shared" si="363"/>
        <v>0</v>
      </c>
      <c r="P388" s="35">
        <f t="shared" si="378"/>
        <v>6.0222899999999999</v>
      </c>
      <c r="Q388">
        <f t="shared" si="364"/>
        <v>77</v>
      </c>
      <c r="R388" s="45">
        <f>1000*VLOOKUP(Q388, '[1]Mortality (Interventions) H'!$B$136:$AV$256, 40)</f>
        <v>30.223276604822424</v>
      </c>
      <c r="S388" s="46">
        <f>VLOOKUP(I388, '[1]Lapse Rates'!$A$4:$F$24, 4)</f>
        <v>9.9047419999999994E-4</v>
      </c>
      <c r="T388" s="33">
        <f t="shared" si="383"/>
        <v>0.81091329494164832</v>
      </c>
      <c r="U388" s="33">
        <f t="shared" si="374"/>
        <v>2.4508456815549386E-2</v>
      </c>
      <c r="V388" s="39">
        <f t="shared" si="371"/>
        <v>8.0318869707669317E-4</v>
      </c>
      <c r="W388" s="32">
        <f t="shared" si="375"/>
        <v>0.78560164942902222</v>
      </c>
      <c r="X388" s="31"/>
      <c r="Y388" s="5">
        <f t="shared" si="380"/>
        <v>0</v>
      </c>
      <c r="Z388" s="5">
        <f t="shared" si="372"/>
        <v>4.8835550269941388</v>
      </c>
      <c r="AA388" s="5">
        <f t="shared" si="376"/>
        <v>0</v>
      </c>
      <c r="AB388" s="5">
        <f t="shared" si="365"/>
        <v>4.7311209573399058</v>
      </c>
      <c r="AC388" s="32"/>
      <c r="AD388" s="5">
        <f t="shared" si="381"/>
        <v>12087.549409908941</v>
      </c>
      <c r="AE388" s="5">
        <f t="shared" si="366"/>
        <v>-120.87549409908941</v>
      </c>
      <c r="AF388" s="5">
        <f t="shared" si="366"/>
        <v>-1469.8306564396141</v>
      </c>
      <c r="AG388" s="5">
        <f t="shared" si="384"/>
        <v>-14759.703439571491</v>
      </c>
      <c r="AH388" s="5">
        <f t="shared" si="385"/>
        <v>-4262.8601802012527</v>
      </c>
      <c r="AI388" s="42">
        <f t="shared" si="379"/>
        <v>0</v>
      </c>
      <c r="AJ388" s="42">
        <f t="shared" si="382"/>
        <v>1174.4097878890946</v>
      </c>
      <c r="AK388" s="42">
        <f t="shared" si="386"/>
        <v>-3088.4503923121583</v>
      </c>
    </row>
    <row r="389" spans="1:37" ht="15" x14ac:dyDescent="0.2">
      <c r="A389" s="48"/>
      <c r="D389" s="1"/>
      <c r="E389" s="1"/>
      <c r="F389" s="37"/>
      <c r="I389" s="2">
        <f t="shared" si="369"/>
        <v>14</v>
      </c>
      <c r="J389" s="11">
        <f t="shared" si="361"/>
        <v>15386.359510184597</v>
      </c>
      <c r="K389" s="11">
        <f t="shared" si="370"/>
        <v>153.86359510184596</v>
      </c>
      <c r="L389" s="24">
        <f t="shared" si="373"/>
        <v>1870.9617749757676</v>
      </c>
      <c r="M389" s="11">
        <f t="shared" si="360"/>
        <v>602229</v>
      </c>
      <c r="N389" s="78">
        <f t="shared" si="362"/>
        <v>0</v>
      </c>
      <c r="O389" s="35">
        <f t="shared" si="363"/>
        <v>0</v>
      </c>
      <c r="P389" s="35">
        <f t="shared" si="378"/>
        <v>6.0222899999999999</v>
      </c>
      <c r="Q389">
        <f t="shared" si="364"/>
        <v>78</v>
      </c>
      <c r="R389" s="45">
        <f>1000*VLOOKUP(Q389, '[1]Mortality (Interventions) H'!$B$136:$AV$256, 40)</f>
        <v>34.230544510310153</v>
      </c>
      <c r="S389" s="46">
        <f>VLOOKUP(I389, '[1]Lapse Rates'!$A$4:$F$24, 4)</f>
        <v>9.2791330000000004E-4</v>
      </c>
      <c r="T389" s="33">
        <f t="shared" si="383"/>
        <v>0.78560164942902222</v>
      </c>
      <c r="U389" s="33">
        <f t="shared" si="374"/>
        <v>2.6891572228153218E-2</v>
      </c>
      <c r="V389" s="39">
        <f t="shared" si="371"/>
        <v>7.2897021900712711E-4</v>
      </c>
      <c r="W389" s="32">
        <f t="shared" si="375"/>
        <v>0.75798110698186183</v>
      </c>
      <c r="X389" s="31"/>
      <c r="Y389" s="5">
        <f t="shared" si="380"/>
        <v>0</v>
      </c>
      <c r="Z389" s="5">
        <f t="shared" si="372"/>
        <v>4.7311209573399058</v>
      </c>
      <c r="AA389" s="5">
        <f t="shared" si="376"/>
        <v>0</v>
      </c>
      <c r="AB389" s="5">
        <f t="shared" si="365"/>
        <v>4.5647820407657962</v>
      </c>
      <c r="AC389" s="32"/>
      <c r="AD389" s="5">
        <f t="shared" si="381"/>
        <v>11662.569813950618</v>
      </c>
      <c r="AE389" s="5">
        <f t="shared" si="366"/>
        <v>-116.62569813950617</v>
      </c>
      <c r="AF389" s="5">
        <f t="shared" si="366"/>
        <v>-1418.1536773168814</v>
      </c>
      <c r="AG389" s="5">
        <f t="shared" si="384"/>
        <v>-16194.884651388484</v>
      </c>
      <c r="AH389" s="5">
        <f t="shared" si="385"/>
        <v>-6067.0942128942515</v>
      </c>
      <c r="AI389" s="42">
        <f t="shared" si="379"/>
        <v>0</v>
      </c>
      <c r="AJ389" s="42">
        <f t="shared" si="382"/>
        <v>1133.1212407269852</v>
      </c>
      <c r="AK389" s="42">
        <f t="shared" si="386"/>
        <v>-4933.9729721672666</v>
      </c>
    </row>
    <row r="390" spans="1:37" ht="15" x14ac:dyDescent="0.2">
      <c r="A390" s="48"/>
      <c r="D390" s="1"/>
      <c r="E390" s="1"/>
      <c r="F390" s="1"/>
      <c r="I390" s="2">
        <f t="shared" si="369"/>
        <v>15</v>
      </c>
      <c r="J390" s="11">
        <f t="shared" si="361"/>
        <v>15386.359510184597</v>
      </c>
      <c r="K390" s="11">
        <f t="shared" si="370"/>
        <v>153.86359510184596</v>
      </c>
      <c r="L390" s="24">
        <f t="shared" si="373"/>
        <v>1870.9617749757676</v>
      </c>
      <c r="M390" s="11">
        <f t="shared" si="360"/>
        <v>602229</v>
      </c>
      <c r="N390" s="78">
        <f t="shared" si="362"/>
        <v>0</v>
      </c>
      <c r="O390" s="35">
        <f t="shared" si="363"/>
        <v>0</v>
      </c>
      <c r="P390" s="35">
        <f t="shared" si="378"/>
        <v>6.0222899999999999</v>
      </c>
      <c r="Q390">
        <f t="shared" si="364"/>
        <v>79</v>
      </c>
      <c r="R390" s="45">
        <f>1000*VLOOKUP(Q390, '[1]Mortality (Interventions) H'!$B$136:$AV$256, 40)</f>
        <v>38.709423148862946</v>
      </c>
      <c r="S390" s="46">
        <f>VLOOKUP(I390, '[1]Lapse Rates'!$A$4:$F$24, 4)</f>
        <v>7.1178370000000003E-4</v>
      </c>
      <c r="T390" s="33">
        <f t="shared" si="383"/>
        <v>0.75798110698186183</v>
      </c>
      <c r="U390" s="33">
        <f t="shared" si="374"/>
        <v>2.9341011409004445E-2</v>
      </c>
      <c r="V390" s="39">
        <f t="shared" si="371"/>
        <v>5.3951859685764545E-4</v>
      </c>
      <c r="W390" s="32">
        <f t="shared" si="375"/>
        <v>0.72810057697599972</v>
      </c>
      <c r="X390" s="31"/>
      <c r="Y390" s="5">
        <f t="shared" si="380"/>
        <v>0</v>
      </c>
      <c r="Z390" s="5">
        <f t="shared" si="372"/>
        <v>4.5647820407657962</v>
      </c>
      <c r="AA390" s="5">
        <f t="shared" si="376"/>
        <v>0</v>
      </c>
      <c r="AB390" s="5">
        <f t="shared" si="365"/>
        <v>4.3848328237167937</v>
      </c>
      <c r="AC390" s="32"/>
      <c r="AD390" s="5">
        <f t="shared" si="381"/>
        <v>11202.817236925566</v>
      </c>
      <c r="AE390" s="5">
        <f t="shared" si="366"/>
        <v>-112.02817236925564</v>
      </c>
      <c r="AF390" s="5">
        <f t="shared" si="366"/>
        <v>-1362.248347859897</v>
      </c>
      <c r="AG390" s="5">
        <f t="shared" si="384"/>
        <v>-17670.00795983334</v>
      </c>
      <c r="AH390" s="5">
        <f t="shared" si="385"/>
        <v>-7941.4672431369254</v>
      </c>
      <c r="AI390" s="42">
        <f t="shared" si="379"/>
        <v>0</v>
      </c>
      <c r="AJ390" s="42">
        <f t="shared" si="382"/>
        <v>1088.4542123511735</v>
      </c>
      <c r="AK390" s="42">
        <f t="shared" si="386"/>
        <v>-6853.0130307857517</v>
      </c>
    </row>
    <row r="391" spans="1:37" ht="15" x14ac:dyDescent="0.2">
      <c r="I391" s="2">
        <f t="shared" si="369"/>
        <v>16</v>
      </c>
      <c r="J391" s="11">
        <f t="shared" si="361"/>
        <v>15386.359510184597</v>
      </c>
      <c r="K391" s="11">
        <f t="shared" si="370"/>
        <v>153.86359510184596</v>
      </c>
      <c r="L391" s="24">
        <f t="shared" si="373"/>
        <v>1870.9617749757676</v>
      </c>
      <c r="M391" s="11">
        <f t="shared" si="360"/>
        <v>602229</v>
      </c>
      <c r="N391" s="78">
        <f t="shared" si="362"/>
        <v>0</v>
      </c>
      <c r="O391" s="35">
        <f t="shared" si="363"/>
        <v>0</v>
      </c>
      <c r="P391" s="35">
        <f t="shared" si="378"/>
        <v>6.0222899999999999</v>
      </c>
      <c r="Q391">
        <f t="shared" si="364"/>
        <v>80</v>
      </c>
      <c r="R391" s="45">
        <f>1000*VLOOKUP(Q391, '[1]Mortality (Interventions) H'!$B$136:$AV$256, 40)</f>
        <v>43.622184976312873</v>
      </c>
      <c r="S391" s="46">
        <f>VLOOKUP(I391, '[1]Lapse Rates'!$A$4:$F$24, 4)</f>
        <v>6.4944269999999999E-4</v>
      </c>
      <c r="T391" s="33">
        <f t="shared" si="383"/>
        <v>0.72810057697599972</v>
      </c>
      <c r="U391" s="33">
        <f t="shared" si="374"/>
        <v>3.1761338050207193E-2</v>
      </c>
      <c r="V391" s="39">
        <f t="shared" si="371"/>
        <v>4.7285960458285107E-4</v>
      </c>
      <c r="W391" s="32">
        <f t="shared" si="375"/>
        <v>0.69586637932120965</v>
      </c>
      <c r="X391" s="31"/>
      <c r="Y391" s="5">
        <f t="shared" si="380"/>
        <v>0</v>
      </c>
      <c r="Z391" s="5">
        <f t="shared" si="372"/>
        <v>4.3848328237167937</v>
      </c>
      <c r="AA391" s="5">
        <f t="shared" si="376"/>
        <v>0</v>
      </c>
      <c r="AB391" s="5">
        <f t="shared" si="365"/>
        <v>4.1907091375223278</v>
      </c>
      <c r="AC391" s="32"/>
      <c r="AD391" s="5">
        <f t="shared" si="381"/>
        <v>10706.850283286616</v>
      </c>
      <c r="AE391" s="5">
        <f t="shared" si="366"/>
        <v>-107.06850283286616</v>
      </c>
      <c r="AF391" s="5">
        <f t="shared" si="366"/>
        <v>-1301.9393962007712</v>
      </c>
      <c r="AG391" s="5">
        <f t="shared" si="384"/>
        <v>-19127.598852638228</v>
      </c>
      <c r="AH391" s="5">
        <f t="shared" si="385"/>
        <v>-9829.7564683852488</v>
      </c>
      <c r="AI391" s="42">
        <f t="shared" si="379"/>
        <v>0</v>
      </c>
      <c r="AJ391" s="42">
        <f t="shared" si="382"/>
        <v>1040.2687447625194</v>
      </c>
      <c r="AK391" s="42">
        <f t="shared" si="386"/>
        <v>-8789.4877236227294</v>
      </c>
    </row>
    <row r="392" spans="1:37" ht="15" x14ac:dyDescent="0.2">
      <c r="I392" s="2">
        <f t="shared" si="369"/>
        <v>17</v>
      </c>
      <c r="J392" s="11">
        <f t="shared" si="361"/>
        <v>15386.359510184597</v>
      </c>
      <c r="K392" s="11">
        <f t="shared" si="370"/>
        <v>153.86359510184596</v>
      </c>
      <c r="L392" s="24">
        <f t="shared" si="373"/>
        <v>1870.9617749757676</v>
      </c>
      <c r="M392" s="11">
        <f t="shared" si="360"/>
        <v>602229</v>
      </c>
      <c r="N392" s="78">
        <f t="shared" si="362"/>
        <v>0</v>
      </c>
      <c r="O392" s="35">
        <f t="shared" si="363"/>
        <v>0</v>
      </c>
      <c r="P392" s="35">
        <f t="shared" si="378"/>
        <v>6.0222899999999999</v>
      </c>
      <c r="Q392">
        <f t="shared" si="364"/>
        <v>81</v>
      </c>
      <c r="R392" s="45">
        <f>1000*VLOOKUP(Q392, '[1]Mortality (Interventions) H'!$B$136:$AV$256, 40)</f>
        <v>49.047307096711059</v>
      </c>
      <c r="S392" s="46">
        <f>VLOOKUP(I392, '[1]Lapse Rates'!$A$4:$F$24, 4)</f>
        <v>5.2983399999999997E-4</v>
      </c>
      <c r="T392" s="33">
        <f t="shared" si="383"/>
        <v>0.69586637932120965</v>
      </c>
      <c r="U392" s="33">
        <f t="shared" si="374"/>
        <v>3.4130372004843791E-2</v>
      </c>
      <c r="V392" s="39">
        <f t="shared" si="371"/>
        <v>3.686936672212738E-4</v>
      </c>
      <c r="W392" s="32">
        <f t="shared" si="375"/>
        <v>0.66136731364914458</v>
      </c>
      <c r="X392" s="31"/>
      <c r="Y392" s="5">
        <f t="shared" si="380"/>
        <v>0</v>
      </c>
      <c r="Z392" s="5">
        <f t="shared" si="372"/>
        <v>4.1907091375223278</v>
      </c>
      <c r="AA392" s="5">
        <f t="shared" si="376"/>
        <v>0</v>
      </c>
      <c r="AB392" s="5">
        <f t="shared" si="365"/>
        <v>3.9829457593161068</v>
      </c>
      <c r="AC392" s="32"/>
      <c r="AD392" s="5">
        <f t="shared" si="381"/>
        <v>10176.035256090754</v>
      </c>
      <c r="AE392" s="5">
        <f t="shared" si="366"/>
        <v>-101.76035256090755</v>
      </c>
      <c r="AF392" s="5">
        <f t="shared" si="366"/>
        <v>-1237.3929630559587</v>
      </c>
      <c r="AG392" s="5">
        <f t="shared" si="384"/>
        <v>-20554.29980210507</v>
      </c>
      <c r="AH392" s="5">
        <f t="shared" si="385"/>
        <v>-11717.417861631184</v>
      </c>
      <c r="AI392" s="42">
        <f t="shared" si="379"/>
        <v>0</v>
      </c>
      <c r="AJ392" s="42">
        <f t="shared" si="382"/>
        <v>988.69747660266876</v>
      </c>
      <c r="AK392" s="42">
        <f t="shared" si="386"/>
        <v>-10728.720385028515</v>
      </c>
    </row>
    <row r="393" spans="1:37" ht="15" x14ac:dyDescent="0.2">
      <c r="I393" s="2">
        <f t="shared" si="369"/>
        <v>18</v>
      </c>
      <c r="J393" s="11">
        <f t="shared" si="361"/>
        <v>15386.359510184597</v>
      </c>
      <c r="K393" s="11">
        <f t="shared" si="370"/>
        <v>153.86359510184596</v>
      </c>
      <c r="L393" s="24">
        <f t="shared" si="373"/>
        <v>1870.9617749757676</v>
      </c>
      <c r="M393" s="11">
        <f t="shared" si="360"/>
        <v>602229</v>
      </c>
      <c r="N393" s="78">
        <f t="shared" si="362"/>
        <v>0</v>
      </c>
      <c r="O393" s="35">
        <f t="shared" si="363"/>
        <v>0</v>
      </c>
      <c r="P393" s="35">
        <f t="shared" si="378"/>
        <v>6.0222899999999999</v>
      </c>
      <c r="Q393">
        <f t="shared" si="364"/>
        <v>82</v>
      </c>
      <c r="R393" s="45">
        <f>1000*VLOOKUP(Q393, '[1]Mortality (Interventions) H'!$B$136:$AV$256, 40)</f>
        <v>55.173775692170267</v>
      </c>
      <c r="S393" s="46">
        <f>VLOOKUP(I393, '[1]Lapse Rates'!$A$4:$F$24, 4)</f>
        <v>4.565131E-4</v>
      </c>
      <c r="T393" s="33">
        <f t="shared" si="383"/>
        <v>0.66136731364914458</v>
      </c>
      <c r="U393" s="33">
        <f t="shared" si="374"/>
        <v>3.6490131813411125E-2</v>
      </c>
      <c r="V393" s="39">
        <f t="shared" si="371"/>
        <v>3.0192284259264332E-4</v>
      </c>
      <c r="W393" s="32">
        <f t="shared" si="375"/>
        <v>0.62457525899314081</v>
      </c>
      <c r="X393" s="31"/>
      <c r="Y393" s="5">
        <f t="shared" si="380"/>
        <v>0</v>
      </c>
      <c r="Z393" s="5">
        <f t="shared" si="380"/>
        <v>3.9829457593161068</v>
      </c>
      <c r="AA393" s="5">
        <f t="shared" si="376"/>
        <v>0</v>
      </c>
      <c r="AB393" s="5">
        <f t="shared" si="365"/>
        <v>3.7613733364818018</v>
      </c>
      <c r="AC393" s="32"/>
      <c r="AD393" s="5">
        <f t="shared" si="381"/>
        <v>9609.9394760351206</v>
      </c>
      <c r="AE393" s="5">
        <f t="shared" si="366"/>
        <v>-96.099394760351188</v>
      </c>
      <c r="AF393" s="5">
        <f t="shared" si="366"/>
        <v>-1168.5564351717564</v>
      </c>
      <c r="AG393" s="5">
        <f t="shared" si="384"/>
        <v>-21975.415591858768</v>
      </c>
      <c r="AH393" s="5">
        <f t="shared" si="385"/>
        <v>-13630.131945755755</v>
      </c>
      <c r="AI393" s="42">
        <f t="shared" si="379"/>
        <v>0</v>
      </c>
      <c r="AJ393" s="42">
        <f t="shared" si="382"/>
        <v>933.69843895204394</v>
      </c>
      <c r="AK393" s="42">
        <f t="shared" si="386"/>
        <v>-12696.433506803711</v>
      </c>
    </row>
    <row r="394" spans="1:37" ht="15" x14ac:dyDescent="0.2">
      <c r="I394" s="2">
        <f t="shared" si="369"/>
        <v>19</v>
      </c>
      <c r="J394" s="11">
        <f t="shared" si="361"/>
        <v>15386.359510184597</v>
      </c>
      <c r="K394" s="11">
        <f t="shared" si="370"/>
        <v>153.86359510184596</v>
      </c>
      <c r="L394" s="24">
        <f t="shared" si="373"/>
        <v>1870.9617749757676</v>
      </c>
      <c r="M394" s="11">
        <f t="shared" si="360"/>
        <v>602229</v>
      </c>
      <c r="N394" s="78">
        <f t="shared" si="362"/>
        <v>0</v>
      </c>
      <c r="O394" s="35">
        <f t="shared" si="363"/>
        <v>0</v>
      </c>
      <c r="P394" s="35">
        <f t="shared" si="378"/>
        <v>6.0222899999999999</v>
      </c>
      <c r="Q394">
        <f t="shared" si="364"/>
        <v>83</v>
      </c>
      <c r="R394" s="45">
        <f>1000*VLOOKUP(Q394, '[1]Mortality (Interventions) H'!$B$136:$AV$256, 40)</f>
        <v>62.0840098040131</v>
      </c>
      <c r="S394" s="46">
        <f>VLOOKUP(I394, '[1]Lapse Rates'!$A$4:$F$24, 4)</f>
        <v>3.5534066900000001E-2</v>
      </c>
      <c r="T394" s="33">
        <f t="shared" si="383"/>
        <v>0.62457525899314081</v>
      </c>
      <c r="U394" s="33">
        <f t="shared" si="374"/>
        <v>3.8776136502674176E-2</v>
      </c>
      <c r="V394" s="39">
        <f t="shared" si="371"/>
        <v>2.2193699037147092E-2</v>
      </c>
      <c r="W394" s="32">
        <f t="shared" si="375"/>
        <v>0.56360542345331954</v>
      </c>
      <c r="X394" s="31"/>
      <c r="Y394" s="5">
        <f t="shared" si="380"/>
        <v>0</v>
      </c>
      <c r="Z394" s="5">
        <f t="shared" si="380"/>
        <v>3.7613733364818018</v>
      </c>
      <c r="AA394" s="5">
        <f t="shared" si="376"/>
        <v>0</v>
      </c>
      <c r="AB394" s="5">
        <f t="shared" si="365"/>
        <v>3.3941953056086915</v>
      </c>
      <c r="AC394" s="32"/>
      <c r="AD394" s="5">
        <f t="shared" si="381"/>
        <v>8671.835667142599</v>
      </c>
      <c r="AE394" s="5">
        <f t="shared" si="366"/>
        <v>-86.718356671425994</v>
      </c>
      <c r="AF394" s="5">
        <f t="shared" si="366"/>
        <v>-1054.4842034501919</v>
      </c>
      <c r="AG394" s="5">
        <f t="shared" si="384"/>
        <v>-23352.113909868967</v>
      </c>
      <c r="AH394" s="5">
        <f t="shared" si="385"/>
        <v>-15821.480802847986</v>
      </c>
      <c r="AI394" s="42">
        <f t="shared" si="379"/>
        <v>0</v>
      </c>
      <c r="AJ394" s="42">
        <f t="shared" si="382"/>
        <v>842.56899888153089</v>
      </c>
      <c r="AK394" s="42">
        <f t="shared" si="386"/>
        <v>-14978.911803966455</v>
      </c>
    </row>
    <row r="395" spans="1:37" ht="15" x14ac:dyDescent="0.2">
      <c r="I395" s="2">
        <f t="shared" si="369"/>
        <v>20</v>
      </c>
      <c r="J395" s="11">
        <f t="shared" si="361"/>
        <v>15386.359510184597</v>
      </c>
      <c r="K395" s="11">
        <f t="shared" si="370"/>
        <v>153.86359510184596</v>
      </c>
      <c r="L395" s="24">
        <f t="shared" si="373"/>
        <v>1870.9617749757676</v>
      </c>
      <c r="M395" s="11">
        <f t="shared" si="360"/>
        <v>602229</v>
      </c>
      <c r="N395" s="78">
        <f t="shared" si="362"/>
        <v>0</v>
      </c>
      <c r="O395" s="35">
        <f t="shared" si="363"/>
        <v>0</v>
      </c>
      <c r="P395" s="35">
        <f t="shared" si="378"/>
        <v>6.0222899999999999</v>
      </c>
      <c r="Q395">
        <f t="shared" si="364"/>
        <v>84</v>
      </c>
      <c r="R395" s="45">
        <f>1000*VLOOKUP(Q395, '[1]Mortality (Interventions) H'!$B$136:$AV$256, 40)</f>
        <v>69.906011456543382</v>
      </c>
      <c r="S395" s="46">
        <f>VLOOKUP(I395, '[1]Lapse Rates'!$A$4:$F$24, 4)</f>
        <v>0</v>
      </c>
      <c r="T395" s="33">
        <f t="shared" si="383"/>
        <v>0.56360542345331954</v>
      </c>
      <c r="U395" s="33">
        <f t="shared" si="374"/>
        <v>3.9399407188897742E-2</v>
      </c>
      <c r="V395" s="39">
        <f t="shared" si="371"/>
        <v>0</v>
      </c>
      <c r="W395" s="32">
        <f t="shared" si="375"/>
        <v>0.52420601626442176</v>
      </c>
      <c r="X395" s="31"/>
      <c r="Y395" s="5">
        <f t="shared" si="380"/>
        <v>0</v>
      </c>
      <c r="Z395" s="5">
        <f t="shared" si="380"/>
        <v>3.3941953056086915</v>
      </c>
      <c r="AA395" s="5">
        <f t="shared" si="376"/>
        <v>0</v>
      </c>
      <c r="AB395" s="5">
        <f t="shared" si="365"/>
        <v>3.1569206496890643</v>
      </c>
      <c r="AC395" s="32"/>
      <c r="AD395" s="5">
        <f>$W395*J395</f>
        <v>8065.6222236460671</v>
      </c>
      <c r="AE395" s="5">
        <f t="shared" si="366"/>
        <v>-80.656222236460664</v>
      </c>
      <c r="AF395" s="5">
        <f t="shared" si="366"/>
        <v>-980.76941864305866</v>
      </c>
      <c r="AG395" s="5">
        <f t="shared" si="384"/>
        <v>-23727.465591962697</v>
      </c>
      <c r="AH395" s="5">
        <f t="shared" si="385"/>
        <v>-16723.269009196149</v>
      </c>
      <c r="AI395" s="42">
        <f t="shared" si="379"/>
        <v>0</v>
      </c>
      <c r="AJ395" s="42">
        <f t="shared" si="382"/>
        <v>783.65813529776256</v>
      </c>
      <c r="AK395" s="42">
        <f t="shared" si="386"/>
        <v>-15939.610873898386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265675.7440419824</v>
      </c>
      <c r="AE398" s="21">
        <f t="shared" ref="AE398:AK398" si="387">SUM(AE375:AE395)</f>
        <v>-8505.2602959655196</v>
      </c>
      <c r="AF398" s="21">
        <f t="shared" si="387"/>
        <v>-30916.966548679662</v>
      </c>
      <c r="AG398" s="21">
        <f t="shared" si="387"/>
        <v>-258757.32799418562</v>
      </c>
      <c r="AH398" s="21">
        <f t="shared" si="387"/>
        <v>-32503.810796848436</v>
      </c>
      <c r="AI398" s="21">
        <f t="shared" si="387"/>
        <v>0</v>
      </c>
      <c r="AJ398" s="21">
        <f t="shared" si="387"/>
        <v>24332.674733685213</v>
      </c>
      <c r="AK398" s="21">
        <f t="shared" si="387"/>
        <v>-8171.136063163196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131988.73772715885</v>
      </c>
      <c r="AE400" s="21">
        <f t="shared" ref="AE400:AK400" si="388">AE375+NPV($D$6,AE376:AE395)</f>
        <v>-7181.9851680427819</v>
      </c>
      <c r="AF400" s="21">
        <f t="shared" si="388"/>
        <v>-14826.109055841145</v>
      </c>
      <c r="AG400" s="21">
        <f t="shared" si="388"/>
        <v>-85864.000669492525</v>
      </c>
      <c r="AH400" s="21">
        <f t="shared" si="388"/>
        <v>24116.642833782407</v>
      </c>
      <c r="AI400" s="21">
        <f t="shared" si="388"/>
        <v>0</v>
      </c>
      <c r="AJ400" s="21">
        <f t="shared" si="388"/>
        <v>11342.473101033242</v>
      </c>
      <c r="AK400" s="21">
        <f t="shared" si="388"/>
        <v>35459.115934815629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196798.15830530244</v>
      </c>
      <c r="AE402" s="21">
        <f t="shared" ref="AE402:AK402" si="389">AE375+NPV($D$7,AE376:AE395)</f>
        <v>-7821.8327523320704</v>
      </c>
      <c r="AF402" s="21">
        <f t="shared" si="389"/>
        <v>-22606.574416886662</v>
      </c>
      <c r="AG402" s="21">
        <f t="shared" si="389"/>
        <v>-164330.01547563096</v>
      </c>
      <c r="AH402" s="21">
        <f t="shared" si="389"/>
        <v>2039.7356604527267</v>
      </c>
      <c r="AI402" s="21">
        <f t="shared" si="389"/>
        <v>0</v>
      </c>
      <c r="AJ402" s="21">
        <f t="shared" si="389"/>
        <v>17640.081164884348</v>
      </c>
      <c r="AK402" s="21">
        <f t="shared" si="389"/>
        <v>19679.816825337082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17083.848775168412</v>
      </c>
    </row>
    <row r="405" spans="1:39" ht="15" x14ac:dyDescent="0.2">
      <c r="G405" s="58" t="s">
        <v>122</v>
      </c>
      <c r="H405" s="57"/>
      <c r="I405" s="57"/>
      <c r="J405" s="11">
        <f>H$404</f>
        <v>17083.848775168412</v>
      </c>
      <c r="K405" s="11">
        <f>J405*$C$10</f>
        <v>6833.539510067365</v>
      </c>
      <c r="L405" s="24">
        <f>$C$414</f>
        <v>2383.4449955935938</v>
      </c>
      <c r="M405" s="11">
        <f t="shared" ref="M405:M425" si="390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>O405*W405</f>
        <v>0</v>
      </c>
      <c r="AB405" s="5">
        <f>P405*W405</f>
        <v>6.0222899999999999</v>
      </c>
      <c r="AC405" s="32"/>
      <c r="AD405" s="5">
        <f>$W405*J405</f>
        <v>17083.848775168412</v>
      </c>
      <c r="AE405" s="5">
        <f>-$W405*K405</f>
        <v>-6833.539510067365</v>
      </c>
      <c r="AF405" s="5">
        <f>-$W405*L405</f>
        <v>-2383.4449955935938</v>
      </c>
      <c r="AG405" s="5"/>
      <c r="AH405" s="5">
        <f>SUM(AD405:AG405)</f>
        <v>7866.8642695074523</v>
      </c>
      <c r="AI405" s="42">
        <f>Y405-AA405</f>
        <v>0</v>
      </c>
      <c r="AJ405" s="42"/>
      <c r="AK405" s="42">
        <f>SUM(AH405:AJ405)</f>
        <v>7866.8642695074523</v>
      </c>
      <c r="AL405" s="6" t="s">
        <v>39</v>
      </c>
      <c r="AM405" s="36">
        <f>AK432</f>
        <v>21418.653593382107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391">H$404</f>
        <v>17083.848775168412</v>
      </c>
      <c r="K406" s="11"/>
      <c r="L406" s="24"/>
      <c r="M406" s="11">
        <f t="shared" si="390"/>
        <v>602229</v>
      </c>
      <c r="N406" s="78">
        <f t="shared" ref="N406:N425" si="392">N374</f>
        <v>0</v>
      </c>
      <c r="O406" s="35">
        <f t="shared" ref="O406:O425" si="393">M406*N406/1000</f>
        <v>0</v>
      </c>
      <c r="P406" s="35">
        <f>$H$14*M406/1000</f>
        <v>6.0222899999999999</v>
      </c>
      <c r="Q406">
        <f t="shared" ref="Q406:Q425" si="394">Q5</f>
        <v>65</v>
      </c>
      <c r="R406" s="45">
        <f>1000*VLOOKUP(Q406, '[1]Mortality (Interventions) H'!$B$136:$AV$256, 43)</f>
        <v>9.8596008316533545</v>
      </c>
      <c r="S406" s="46">
        <f>AVERAGE(VLOOKUP(I405,'[1]Lapse Rates'!$A$4:$F$24,4),VLOOKUP(I406,'[1]Lapse Rates'!$A$4:$F$24,4))</f>
        <v>2.6703721500000001E-3</v>
      </c>
      <c r="T406" s="33">
        <f>W405</f>
        <v>1</v>
      </c>
      <c r="U406" s="33">
        <f>T406*R406/1000</f>
        <v>9.8596008316533552E-3</v>
      </c>
      <c r="V406" s="39">
        <f>MIN(S406*T406,T406-U406)</f>
        <v>2.6703721500000001E-3</v>
      </c>
      <c r="W406" s="32">
        <f>T406-SUM(U406:V406)</f>
        <v>0.98747002701834663</v>
      </c>
      <c r="X406" s="32"/>
      <c r="Y406" s="5">
        <f>AA405</f>
        <v>0</v>
      </c>
      <c r="Z406" s="5">
        <f>AB405</f>
        <v>6.0222899999999999</v>
      </c>
      <c r="AA406" s="5">
        <f>O406*W406</f>
        <v>0</v>
      </c>
      <c r="AB406" s="5">
        <f t="shared" ref="AB406:AB425" si="395">P406*W406</f>
        <v>5.9468308690123184</v>
      </c>
      <c r="AC406" s="32"/>
      <c r="AD406" s="5">
        <f>$W406*J406</f>
        <v>16869.7886115929</v>
      </c>
      <c r="AE406" s="5">
        <f t="shared" ref="AE406:AF425" si="396">-$W406*K406</f>
        <v>0</v>
      </c>
      <c r="AF406" s="5">
        <f t="shared" si="396"/>
        <v>0</v>
      </c>
      <c r="AG406" s="5">
        <f t="shared" ref="AG406:AG411" si="397">-U406*M406</f>
        <v>-5937.7375492457686</v>
      </c>
      <c r="AH406" s="5">
        <f t="shared" ref="AH406:AH414" si="398">SUM(AD406:AG406)</f>
        <v>10932.051062347131</v>
      </c>
      <c r="AI406" s="42">
        <f>-M406*$W405*(N406-N405)/1000</f>
        <v>0</v>
      </c>
      <c r="AJ406" s="42">
        <f>$D$6*SUM(Y406:Z406,AD406:AE406)</f>
        <v>1655.5170494462636</v>
      </c>
      <c r="AK406" s="42">
        <f>SUM(AH406:AJ406)</f>
        <v>12587.568111793395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399">I406+1</f>
        <v>2</v>
      </c>
      <c r="J407" s="11">
        <f t="shared" si="391"/>
        <v>17083.848775168412</v>
      </c>
      <c r="K407" s="11">
        <f t="shared" ref="K407:K425" si="400">J407*$C$11</f>
        <v>170.83848775168411</v>
      </c>
      <c r="L407" s="24">
        <f>$C$415</f>
        <v>1870.9295323385411</v>
      </c>
      <c r="M407" s="11">
        <f t="shared" si="390"/>
        <v>602229</v>
      </c>
      <c r="N407" s="78">
        <f t="shared" si="392"/>
        <v>0</v>
      </c>
      <c r="O407" s="35">
        <f t="shared" si="393"/>
        <v>0</v>
      </c>
      <c r="P407" s="35">
        <f>$H$14*M407/1000</f>
        <v>6.0222899999999999</v>
      </c>
      <c r="Q407">
        <f t="shared" si="394"/>
        <v>66</v>
      </c>
      <c r="R407" s="45">
        <f>1000*VLOOKUP(Q407, '[1]Mortality (Interventions) H'!$B$136:$AV$256, 43)</f>
        <v>10.828053991359345</v>
      </c>
      <c r="S407" s="46">
        <f>VLOOKUP(I407, '[1]Lapse Rates'!$A$4:$F$24, 4)</f>
        <v>2.4152155999999998E-3</v>
      </c>
      <c r="T407" s="33">
        <f>W406</f>
        <v>0.98747002701834663</v>
      </c>
      <c r="U407" s="33">
        <f>T407*R407/1000</f>
        <v>1.069237876740373E-2</v>
      </c>
      <c r="V407" s="39">
        <f t="shared" ref="V407:V425" si="401">MIN(S407*T407,T407-U407)</f>
        <v>2.384953013787132E-3</v>
      </c>
      <c r="W407" s="32">
        <f>T407-SUM(U407:V407)</f>
        <v>0.97439269523715577</v>
      </c>
      <c r="X407" s="32"/>
      <c r="Y407" s="5">
        <f t="shared" ref="Y407:Z422" si="402">AA406</f>
        <v>0</v>
      </c>
      <c r="Z407" s="5">
        <f t="shared" si="402"/>
        <v>5.9468308690123184</v>
      </c>
      <c r="AA407" s="5">
        <f>O407*W407</f>
        <v>0</v>
      </c>
      <c r="AB407" s="5">
        <f t="shared" si="395"/>
        <v>5.8680753845997708</v>
      </c>
      <c r="AC407" s="32"/>
      <c r="AD407" s="5">
        <f>$W407*J407</f>
        <v>16646.37745306033</v>
      </c>
      <c r="AE407" s="5">
        <f t="shared" si="396"/>
        <v>-166.4637745306033</v>
      </c>
      <c r="AF407" s="5">
        <f t="shared" si="396"/>
        <v>-1823.0200696141424</v>
      </c>
      <c r="AG407" s="5">
        <f t="shared" si="397"/>
        <v>-6439.2605727147811</v>
      </c>
      <c r="AH407" s="5">
        <f t="shared" si="398"/>
        <v>8217.6330362008048</v>
      </c>
      <c r="AI407" s="42">
        <f>-M407*($W406*N407-$W405*N406)/1000</f>
        <v>0</v>
      </c>
      <c r="AJ407" s="42">
        <f>$D$6*SUM(Y407:Z407,AD407:AE407)</f>
        <v>1617.2629159720163</v>
      </c>
      <c r="AK407" s="42">
        <f>SUM(AH407:AJ407)</f>
        <v>9834.8959521728211</v>
      </c>
      <c r="AL407" s="48" t="s">
        <v>59</v>
      </c>
      <c r="AM407" s="54">
        <f>AK432/AD432</f>
        <v>0.10000000270630441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399"/>
        <v>3</v>
      </c>
      <c r="J408" s="11">
        <f t="shared" si="391"/>
        <v>17083.848775168412</v>
      </c>
      <c r="K408" s="11">
        <f t="shared" si="400"/>
        <v>170.83848775168411</v>
      </c>
      <c r="L408" s="24">
        <f t="shared" ref="L408:L425" si="403">$C$415</f>
        <v>1870.9295323385411</v>
      </c>
      <c r="M408" s="11">
        <f t="shared" si="390"/>
        <v>602229</v>
      </c>
      <c r="N408" s="78">
        <f t="shared" si="392"/>
        <v>0</v>
      </c>
      <c r="O408" s="35">
        <f t="shared" si="393"/>
        <v>0</v>
      </c>
      <c r="P408" s="35">
        <f>$H$14*M408/1000</f>
        <v>6.0222899999999999</v>
      </c>
      <c r="Q408">
        <f t="shared" si="394"/>
        <v>67</v>
      </c>
      <c r="R408" s="45">
        <f>1000*VLOOKUP(Q408, '[1]Mortality (Interventions) H'!$B$136:$AV$256, 43)</f>
        <v>11.862275593823238</v>
      </c>
      <c r="S408" s="46">
        <f>VLOOKUP(I408, '[1]Lapse Rates'!$A$4:$F$24, 4)</f>
        <v>2.3963082999999999E-3</v>
      </c>
      <c r="T408" s="33">
        <f>W407</f>
        <v>0.97439269523715577</v>
      </c>
      <c r="U408" s="33">
        <f t="shared" ref="U408:U425" si="404">T408*R408/1000</f>
        <v>1.1558514687511358E-2</v>
      </c>
      <c r="V408" s="39">
        <f t="shared" si="401"/>
        <v>2.3349453030561667E-3</v>
      </c>
      <c r="W408" s="32">
        <f t="shared" ref="W408:W425" si="405">T408-SUM(U408:V408)</f>
        <v>0.9604992352465882</v>
      </c>
      <c r="X408" s="32"/>
      <c r="Y408" s="5">
        <f t="shared" si="402"/>
        <v>0</v>
      </c>
      <c r="Z408" s="5">
        <f t="shared" si="402"/>
        <v>5.8680753845997708</v>
      </c>
      <c r="AA408" s="5">
        <f t="shared" ref="AA408:AA425" si="406">O408*W408</f>
        <v>0</v>
      </c>
      <c r="AB408" s="5">
        <f t="shared" si="395"/>
        <v>5.784404939433176</v>
      </c>
      <c r="AC408" s="32"/>
      <c r="AD408" s="5">
        <f>$W408*J408</f>
        <v>16409.023683617623</v>
      </c>
      <c r="AE408" s="5">
        <f t="shared" si="396"/>
        <v>-164.09023683617622</v>
      </c>
      <c r="AF408" s="5">
        <f>-$W408*L408</f>
        <v>-1797.0263850114256</v>
      </c>
      <c r="AG408" s="5">
        <f t="shared" si="397"/>
        <v>-6960.8727417452774</v>
      </c>
      <c r="AH408" s="5">
        <f t="shared" si="398"/>
        <v>7487.0343200247426</v>
      </c>
      <c r="AI408" s="42">
        <f>-M408*($W407*N408-$W406*N407)/1000</f>
        <v>0</v>
      </c>
      <c r="AJ408" s="42">
        <f>$D$6*SUM(Y408:Z408,AD408:AE408)</f>
        <v>1594.2036293244892</v>
      </c>
      <c r="AK408" s="42">
        <f t="shared" ref="AK408:AK415" si="407">SUM(AH408:AJ408)</f>
        <v>9081.2379493492317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399"/>
        <v>4</v>
      </c>
      <c r="J409" s="11">
        <f t="shared" si="391"/>
        <v>17083.848775168412</v>
      </c>
      <c r="K409" s="11">
        <f t="shared" si="400"/>
        <v>170.83848775168411</v>
      </c>
      <c r="L409" s="24">
        <f t="shared" si="403"/>
        <v>1870.9295323385411</v>
      </c>
      <c r="M409" s="11">
        <f t="shared" si="390"/>
        <v>602229</v>
      </c>
      <c r="N409" s="78">
        <f t="shared" si="392"/>
        <v>0</v>
      </c>
      <c r="O409" s="35">
        <f t="shared" si="393"/>
        <v>0</v>
      </c>
      <c r="P409" s="35">
        <f t="shared" ref="P409:P425" si="408">$H$14*M409/1000</f>
        <v>6.0222899999999999</v>
      </c>
      <c r="Q409">
        <f t="shared" si="394"/>
        <v>68</v>
      </c>
      <c r="R409" s="45">
        <f>1000*VLOOKUP(Q409, '[1]Mortality (Interventions) H'!$B$136:$AV$256, 43)</f>
        <v>12.962449759953078</v>
      </c>
      <c r="S409" s="46">
        <f>VLOOKUP(I409, '[1]Lapse Rates'!$A$4:$F$24, 4)</f>
        <v>2.1941491999999999E-3</v>
      </c>
      <c r="T409" s="33">
        <f>W408</f>
        <v>0.9604992352465882</v>
      </c>
      <c r="U409" s="33">
        <f t="shared" si="404"/>
        <v>1.2450423081357253E-2</v>
      </c>
      <c r="V409" s="39">
        <f t="shared" si="401"/>
        <v>2.1074786286169132E-3</v>
      </c>
      <c r="W409" s="32">
        <f t="shared" si="405"/>
        <v>0.94594133353661403</v>
      </c>
      <c r="X409" s="32"/>
      <c r="Y409" s="5">
        <f>AA408</f>
        <v>0</v>
      </c>
      <c r="Z409" s="5">
        <f t="shared" si="402"/>
        <v>5.784404939433176</v>
      </c>
      <c r="AA409" s="5">
        <f t="shared" si="406"/>
        <v>0</v>
      </c>
      <c r="AB409" s="5">
        <f t="shared" si="395"/>
        <v>5.6967330335442155</v>
      </c>
      <c r="AC409" s="32"/>
      <c r="AD409" s="5">
        <f>$W409*J409</f>
        <v>16160.318692320658</v>
      </c>
      <c r="AE409" s="5">
        <f t="shared" si="396"/>
        <v>-161.60318692320658</v>
      </c>
      <c r="AF409" s="5">
        <f t="shared" si="396"/>
        <v>-1769.7895767733532</v>
      </c>
      <c r="AG409" s="5">
        <f t="shared" si="397"/>
        <v>-7498.0058418626968</v>
      </c>
      <c r="AH409" s="5">
        <f t="shared" si="398"/>
        <v>6730.9200867614009</v>
      </c>
      <c r="AI409" s="42">
        <f t="shared" ref="AI409:AI425" si="409">-M409*($W408*N409-$W407*N408)/1000</f>
        <v>0</v>
      </c>
      <c r="AJ409" s="42">
        <f>$D$6*SUM(Y409:Z409,AD409:AE409)</f>
        <v>1570.0414412040484</v>
      </c>
      <c r="AK409" s="42">
        <f t="shared" si="407"/>
        <v>8300.9615279654499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399"/>
        <v>5</v>
      </c>
      <c r="J410" s="11">
        <f t="shared" si="391"/>
        <v>17083.848775168412</v>
      </c>
      <c r="K410" s="11">
        <f t="shared" si="400"/>
        <v>170.83848775168411</v>
      </c>
      <c r="L410" s="24">
        <f t="shared" si="403"/>
        <v>1870.9295323385411</v>
      </c>
      <c r="M410" s="11">
        <f t="shared" si="390"/>
        <v>602229</v>
      </c>
      <c r="N410" s="78">
        <f t="shared" si="392"/>
        <v>0</v>
      </c>
      <c r="O410" s="35">
        <f t="shared" si="393"/>
        <v>0</v>
      </c>
      <c r="P410" s="35">
        <f t="shared" si="408"/>
        <v>6.0222899999999999</v>
      </c>
      <c r="Q410">
        <f t="shared" si="394"/>
        <v>69</v>
      </c>
      <c r="R410" s="45">
        <f>1000*VLOOKUP(Q410, '[1]Mortality (Interventions) H'!$B$136:$AV$256, 43)</f>
        <v>14.200782916132713</v>
      </c>
      <c r="S410" s="46">
        <f>VLOOKUP(I410, '[1]Lapse Rates'!$A$4:$F$24, 4)</f>
        <v>1.9313649E-3</v>
      </c>
      <c r="T410" s="33">
        <f>W409</f>
        <v>0.94594133353661403</v>
      </c>
      <c r="U410" s="33">
        <f t="shared" si="404"/>
        <v>1.3433107528950545E-2</v>
      </c>
      <c r="V410" s="39">
        <f t="shared" si="401"/>
        <v>1.8269578890518091E-3</v>
      </c>
      <c r="W410" s="32">
        <f t="shared" si="405"/>
        <v>0.93068126811861163</v>
      </c>
      <c r="X410" s="32"/>
      <c r="Y410" s="5">
        <f t="shared" ref="Y410:Z425" si="410">AA409</f>
        <v>0</v>
      </c>
      <c r="Z410" s="5">
        <f t="shared" si="402"/>
        <v>5.6967330335442155</v>
      </c>
      <c r="AA410" s="5">
        <f t="shared" si="406"/>
        <v>0</v>
      </c>
      <c r="AB410" s="5">
        <f t="shared" si="395"/>
        <v>5.6048324941780336</v>
      </c>
      <c r="AC410" s="32"/>
      <c r="AD410" s="5">
        <f t="shared" ref="AD410:AD424" si="411">$W410*J410</f>
        <v>15899.618042420327</v>
      </c>
      <c r="AE410" s="5">
        <f t="shared" si="396"/>
        <v>-158.99618042420326</v>
      </c>
      <c r="AF410" s="5">
        <f t="shared" si="396"/>
        <v>-1741.2390697173944</v>
      </c>
      <c r="AG410" s="5">
        <f t="shared" si="397"/>
        <v>-8089.8069140523576</v>
      </c>
      <c r="AH410" s="5">
        <f t="shared" si="398"/>
        <v>5909.575878226372</v>
      </c>
      <c r="AI410" s="42">
        <f t="shared" si="409"/>
        <v>0</v>
      </c>
      <c r="AJ410" s="42">
        <f t="shared" ref="AJ410:AJ425" si="412">$D$6*SUM(Y410:Z410,AD410:AE410)</f>
        <v>1544.7138541724105</v>
      </c>
      <c r="AK410" s="42">
        <f t="shared" si="407"/>
        <v>7454.2897323987827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399"/>
        <v>6</v>
      </c>
      <c r="J411" s="11">
        <f t="shared" si="391"/>
        <v>17083.848775168412</v>
      </c>
      <c r="K411" s="11">
        <f t="shared" si="400"/>
        <v>170.83848775168411</v>
      </c>
      <c r="L411" s="24">
        <f t="shared" si="403"/>
        <v>1870.9295323385411</v>
      </c>
      <c r="M411" s="11">
        <f t="shared" si="390"/>
        <v>602229</v>
      </c>
      <c r="N411" s="78">
        <f t="shared" si="392"/>
        <v>0</v>
      </c>
      <c r="O411" s="35">
        <f t="shared" si="393"/>
        <v>0</v>
      </c>
      <c r="P411" s="35">
        <f t="shared" si="408"/>
        <v>6.0222899999999999</v>
      </c>
      <c r="Q411">
        <f t="shared" si="394"/>
        <v>70</v>
      </c>
      <c r="R411" s="45">
        <f>1000*VLOOKUP(Q411, '[1]Mortality (Interventions) H'!$B$136:$AV$256, 43)</f>
        <v>15.762766494347883</v>
      </c>
      <c r="S411" s="46">
        <f>VLOOKUP(I411, '[1]Lapse Rates'!$A$4:$F$24, 4)</f>
        <v>1.9726812000000001E-3</v>
      </c>
      <c r="T411" s="33">
        <f t="shared" ref="T411:T425" si="413">W410</f>
        <v>0.93068126811861163</v>
      </c>
      <c r="U411" s="33">
        <f t="shared" si="404"/>
        <v>1.467011151001725E-2</v>
      </c>
      <c r="V411" s="39">
        <f t="shared" si="401"/>
        <v>1.8359374408097446E-3</v>
      </c>
      <c r="W411" s="32">
        <f t="shared" si="405"/>
        <v>0.91417521916778466</v>
      </c>
      <c r="X411" s="32"/>
      <c r="Y411" s="5">
        <f t="shared" si="410"/>
        <v>0</v>
      </c>
      <c r="Z411" s="5">
        <f t="shared" si="402"/>
        <v>5.6048324941780336</v>
      </c>
      <c r="AA411" s="5">
        <f t="shared" si="406"/>
        <v>0</v>
      </c>
      <c r="AB411" s="5">
        <f t="shared" si="395"/>
        <v>5.5054282806419579</v>
      </c>
      <c r="AC411" s="32"/>
      <c r="AD411" s="5">
        <f t="shared" si="411"/>
        <v>15617.631198268871</v>
      </c>
      <c r="AE411" s="5">
        <f t="shared" si="396"/>
        <v>-156.17631198268873</v>
      </c>
      <c r="AF411" s="5">
        <f t="shared" si="396"/>
        <v>-1710.3574152730666</v>
      </c>
      <c r="AG411" s="5">
        <f t="shared" si="397"/>
        <v>-8834.7665845661777</v>
      </c>
      <c r="AH411" s="5">
        <f t="shared" si="398"/>
        <v>4916.3308864469382</v>
      </c>
      <c r="AI411" s="42">
        <f t="shared" si="409"/>
        <v>0</v>
      </c>
      <c r="AJ411" s="42">
        <f t="shared" si="412"/>
        <v>1517.3185584123535</v>
      </c>
      <c r="AK411" s="42">
        <f t="shared" si="407"/>
        <v>6433.6494448592912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399"/>
        <v>7</v>
      </c>
      <c r="J412" s="11">
        <f t="shared" si="391"/>
        <v>17083.848775168412</v>
      </c>
      <c r="K412" s="11">
        <f t="shared" si="400"/>
        <v>170.83848775168411</v>
      </c>
      <c r="L412" s="24">
        <f t="shared" si="403"/>
        <v>1870.9295323385411</v>
      </c>
      <c r="M412" s="11">
        <f t="shared" si="390"/>
        <v>602229</v>
      </c>
      <c r="N412" s="78">
        <f t="shared" si="392"/>
        <v>0</v>
      </c>
      <c r="O412" s="35">
        <f t="shared" si="393"/>
        <v>0</v>
      </c>
      <c r="P412" s="35">
        <f t="shared" si="408"/>
        <v>6.0222899999999999</v>
      </c>
      <c r="Q412">
        <f t="shared" si="394"/>
        <v>71</v>
      </c>
      <c r="R412" s="45">
        <f>1000*VLOOKUP(Q412, '[1]Mortality (Interventions) H'!$B$136:$AV$256, 43)</f>
        <v>17.378720502625345</v>
      </c>
      <c r="S412" s="46">
        <f>VLOOKUP(I412, '[1]Lapse Rates'!$A$4:$F$24, 4)</f>
        <v>1.7228968999999999E-3</v>
      </c>
      <c r="T412" s="33">
        <f t="shared" si="413"/>
        <v>0.91417521916778466</v>
      </c>
      <c r="U412" s="33">
        <f t="shared" si="404"/>
        <v>1.5887195624343198E-2</v>
      </c>
      <c r="V412" s="39">
        <f t="shared" si="401"/>
        <v>1.5750296511609966E-3</v>
      </c>
      <c r="W412" s="32">
        <f t="shared" si="405"/>
        <v>0.89671299389228043</v>
      </c>
      <c r="X412" s="32"/>
      <c r="Y412" s="5">
        <f t="shared" si="410"/>
        <v>0</v>
      </c>
      <c r="Z412" s="5">
        <f t="shared" si="402"/>
        <v>5.5054282806419579</v>
      </c>
      <c r="AA412" s="5">
        <f t="shared" si="406"/>
        <v>0</v>
      </c>
      <c r="AB412" s="5">
        <f t="shared" si="395"/>
        <v>5.4002656959875415</v>
      </c>
      <c r="AC412" s="32"/>
      <c r="AD412" s="5">
        <f t="shared" si="411"/>
        <v>15319.309182384235</v>
      </c>
      <c r="AE412" s="5">
        <f t="shared" si="396"/>
        <v>-153.19309182384234</v>
      </c>
      <c r="AF412" s="5">
        <f t="shared" si="396"/>
        <v>-1677.6868223047773</v>
      </c>
      <c r="AG412" s="5">
        <f t="shared" ref="AG412:AG425" si="414">-U412*M412</f>
        <v>-9567.7299336525793</v>
      </c>
      <c r="AH412" s="5">
        <f t="shared" si="398"/>
        <v>3920.6993346030358</v>
      </c>
      <c r="AI412" s="42">
        <f t="shared" si="409"/>
        <v>0</v>
      </c>
      <c r="AJ412" s="42">
        <f t="shared" si="412"/>
        <v>1488.3360709983056</v>
      </c>
      <c r="AK412" s="42">
        <f t="shared" si="407"/>
        <v>5409.0354056013412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399"/>
        <v>8</v>
      </c>
      <c r="J413" s="11">
        <f t="shared" si="391"/>
        <v>17083.848775168412</v>
      </c>
      <c r="K413" s="11">
        <f t="shared" si="400"/>
        <v>170.83848775168411</v>
      </c>
      <c r="L413" s="24">
        <f t="shared" si="403"/>
        <v>1870.9295323385411</v>
      </c>
      <c r="M413" s="11">
        <f t="shared" si="390"/>
        <v>602229</v>
      </c>
      <c r="N413" s="78">
        <f t="shared" si="392"/>
        <v>0</v>
      </c>
      <c r="O413" s="35">
        <f t="shared" si="393"/>
        <v>0</v>
      </c>
      <c r="P413" s="35">
        <f t="shared" si="408"/>
        <v>6.0222899999999999</v>
      </c>
      <c r="Q413">
        <f t="shared" si="394"/>
        <v>72</v>
      </c>
      <c r="R413" s="45">
        <f>1000*VLOOKUP(Q413, '[1]Mortality (Interventions) H'!$B$136:$AV$256, 43)</f>
        <v>19.24216520071305</v>
      </c>
      <c r="S413" s="46">
        <f>VLOOKUP(I413, '[1]Lapse Rates'!$A$4:$F$24, 4)</f>
        <v>1.5750323E-3</v>
      </c>
      <c r="T413" s="33">
        <f t="shared" si="413"/>
        <v>0.89671299389228043</v>
      </c>
      <c r="U413" s="33">
        <f t="shared" si="404"/>
        <v>1.7254699566101251E-2</v>
      </c>
      <c r="V413" s="39">
        <f t="shared" si="401"/>
        <v>1.4123519292100445E-3</v>
      </c>
      <c r="W413" s="32">
        <f t="shared" si="405"/>
        <v>0.87804594239696909</v>
      </c>
      <c r="X413" s="32"/>
      <c r="Y413" s="5">
        <f t="shared" si="410"/>
        <v>0</v>
      </c>
      <c r="Z413" s="5">
        <f t="shared" si="402"/>
        <v>5.4002656959875415</v>
      </c>
      <c r="AA413" s="5">
        <f t="shared" si="406"/>
        <v>0</v>
      </c>
      <c r="AB413" s="5">
        <f t="shared" si="395"/>
        <v>5.2878472984378426</v>
      </c>
      <c r="AC413" s="32"/>
      <c r="AD413" s="5">
        <f t="shared" si="411"/>
        <v>15000.404097560055</v>
      </c>
      <c r="AE413" s="5">
        <f t="shared" si="396"/>
        <v>-150.00404097560053</v>
      </c>
      <c r="AF413" s="5">
        <f t="shared" si="396"/>
        <v>-1642.762084380515</v>
      </c>
      <c r="AG413" s="5">
        <f t="shared" si="414"/>
        <v>-10391.28046499359</v>
      </c>
      <c r="AH413" s="5">
        <f t="shared" si="398"/>
        <v>2816.3575072103504</v>
      </c>
      <c r="AI413" s="42">
        <f t="shared" si="409"/>
        <v>0</v>
      </c>
      <c r="AJ413" s="42">
        <f t="shared" si="412"/>
        <v>1457.3540116157114</v>
      </c>
      <c r="AK413" s="42">
        <f t="shared" si="407"/>
        <v>4273.7115188260614</v>
      </c>
    </row>
    <row r="414" spans="1:39" ht="15" x14ac:dyDescent="0.2">
      <c r="A414" s="12"/>
      <c r="B414" s="13">
        <v>1</v>
      </c>
      <c r="C414" s="10">
        <f>$H$404*0.14+$B$417</f>
        <v>2383.4449955935938</v>
      </c>
      <c r="D414" s="1"/>
      <c r="E414" s="81" t="s">
        <v>51</v>
      </c>
      <c r="F414" s="13"/>
      <c r="G414" s="8"/>
      <c r="I414" s="2">
        <f t="shared" si="399"/>
        <v>9</v>
      </c>
      <c r="J414" s="11">
        <f t="shared" si="391"/>
        <v>17083.848775168412</v>
      </c>
      <c r="K414" s="11">
        <f t="shared" si="400"/>
        <v>170.83848775168411</v>
      </c>
      <c r="L414" s="24">
        <f t="shared" si="403"/>
        <v>1870.9295323385411</v>
      </c>
      <c r="M414" s="11">
        <f t="shared" si="390"/>
        <v>602229</v>
      </c>
      <c r="N414" s="78">
        <f t="shared" si="392"/>
        <v>0</v>
      </c>
      <c r="O414" s="35">
        <f t="shared" si="393"/>
        <v>0</v>
      </c>
      <c r="P414" s="35">
        <f t="shared" si="408"/>
        <v>6.0222899999999999</v>
      </c>
      <c r="Q414">
        <f t="shared" si="394"/>
        <v>73</v>
      </c>
      <c r="R414" s="45">
        <f>1000*VLOOKUP(Q414, '[1]Mortality (Interventions) H'!$B$136:$AV$256, 43)</f>
        <v>21.391831045543469</v>
      </c>
      <c r="S414" s="46">
        <f>VLOOKUP(I414, '[1]Lapse Rates'!$A$4:$F$24, 4)</f>
        <v>1.4424080000000001E-3</v>
      </c>
      <c r="T414" s="33">
        <f t="shared" si="413"/>
        <v>0.87804594239696909</v>
      </c>
      <c r="U414" s="33">
        <f t="shared" si="404"/>
        <v>1.8783010449980958E-2</v>
      </c>
      <c r="V414" s="39">
        <f t="shared" si="401"/>
        <v>1.2665004916809274E-3</v>
      </c>
      <c r="W414" s="32">
        <f t="shared" si="405"/>
        <v>0.85799643145530724</v>
      </c>
      <c r="X414" s="32"/>
      <c r="Y414" s="5">
        <f t="shared" si="410"/>
        <v>0</v>
      </c>
      <c r="Z414" s="5">
        <f t="shared" si="402"/>
        <v>5.2878472984378426</v>
      </c>
      <c r="AA414" s="5">
        <f t="shared" si="406"/>
        <v>0</v>
      </c>
      <c r="AB414" s="5">
        <f t="shared" si="395"/>
        <v>5.1671033291889819</v>
      </c>
      <c r="AC414" s="32"/>
      <c r="AD414" s="5">
        <f t="shared" si="411"/>
        <v>14657.881284616618</v>
      </c>
      <c r="AE414" s="5">
        <f t="shared" si="396"/>
        <v>-146.57881284616619</v>
      </c>
      <c r="AF414" s="5">
        <f t="shared" si="396"/>
        <v>-1605.2508622508151</v>
      </c>
      <c r="AG414" s="5">
        <f t="shared" si="414"/>
        <v>-11311.673600281583</v>
      </c>
      <c r="AH414" s="5">
        <f t="shared" si="398"/>
        <v>1594.378009238053</v>
      </c>
      <c r="AI414" s="42">
        <f t="shared" si="409"/>
        <v>0</v>
      </c>
      <c r="AJ414" s="42">
        <f t="shared" si="412"/>
        <v>1424.0775103006581</v>
      </c>
      <c r="AK414" s="42">
        <f t="shared" si="407"/>
        <v>3018.4555195387111</v>
      </c>
    </row>
    <row r="415" spans="1:39" ht="15" x14ac:dyDescent="0.2">
      <c r="A415" s="12"/>
      <c r="B415" s="70" t="s">
        <v>49</v>
      </c>
      <c r="C415" s="10">
        <f>$H$404*0.11+$B$417</f>
        <v>1870.9295323385411</v>
      </c>
      <c r="D415" s="1"/>
      <c r="E415" s="1"/>
      <c r="F415" s="1"/>
      <c r="I415" s="2">
        <f t="shared" si="399"/>
        <v>10</v>
      </c>
      <c r="J415" s="11">
        <f t="shared" si="391"/>
        <v>17083.848775168412</v>
      </c>
      <c r="K415" s="11">
        <f t="shared" si="400"/>
        <v>170.83848775168411</v>
      </c>
      <c r="L415" s="24">
        <f t="shared" si="403"/>
        <v>1870.9295323385411</v>
      </c>
      <c r="M415" s="11">
        <f t="shared" si="390"/>
        <v>602229</v>
      </c>
      <c r="N415" s="78">
        <f t="shared" si="392"/>
        <v>0</v>
      </c>
      <c r="O415" s="35">
        <f t="shared" si="393"/>
        <v>0</v>
      </c>
      <c r="P415" s="35">
        <f t="shared" si="408"/>
        <v>6.0222899999999999</v>
      </c>
      <c r="Q415">
        <f t="shared" si="394"/>
        <v>74</v>
      </c>
      <c r="R415" s="45">
        <f>1000*VLOOKUP(Q415, '[1]Mortality (Interventions) H'!$B$136:$AV$256, 43)</f>
        <v>23.952045981594022</v>
      </c>
      <c r="S415" s="46">
        <f>VLOOKUP(I415, '[1]Lapse Rates'!$A$4:$F$24, 4)</f>
        <v>1.4007732E-3</v>
      </c>
      <c r="T415" s="33">
        <f t="shared" si="413"/>
        <v>0.85799643145530724</v>
      </c>
      <c r="U415" s="33">
        <f t="shared" si="404"/>
        <v>2.0550769978261101E-2</v>
      </c>
      <c r="V415" s="39">
        <f t="shared" si="401"/>
        <v>1.2018584068782313E-3</v>
      </c>
      <c r="W415" s="32">
        <f t="shared" si="405"/>
        <v>0.83624380307016788</v>
      </c>
      <c r="X415" s="32"/>
      <c r="Y415" s="5">
        <f t="shared" si="410"/>
        <v>0</v>
      </c>
      <c r="Z415" s="5">
        <f t="shared" si="402"/>
        <v>5.1671033291889819</v>
      </c>
      <c r="AA415" s="5">
        <f t="shared" si="406"/>
        <v>0</v>
      </c>
      <c r="AB415" s="5">
        <f t="shared" si="395"/>
        <v>5.0361026927914416</v>
      </c>
      <c r="AC415" s="32"/>
      <c r="AD415" s="5">
        <f t="shared" si="411"/>
        <v>14286.262670822462</v>
      </c>
      <c r="AE415" s="5">
        <f t="shared" si="396"/>
        <v>-142.86262670822461</v>
      </c>
      <c r="AF415" s="5">
        <f t="shared" si="396"/>
        <v>-1564.5532273990723</v>
      </c>
      <c r="AG415" s="5">
        <f t="shared" si="414"/>
        <v>-12376.269653238205</v>
      </c>
      <c r="AH415" s="5">
        <f>SUM(AD415:AG415)</f>
        <v>202.57716347695896</v>
      </c>
      <c r="AI415" s="42">
        <f t="shared" si="409"/>
        <v>0</v>
      </c>
      <c r="AJ415" s="42">
        <f t="shared" si="412"/>
        <v>1387.9744371642003</v>
      </c>
      <c r="AK415" s="42">
        <f t="shared" si="407"/>
        <v>1590.5516006411592</v>
      </c>
    </row>
    <row r="416" spans="1:39" ht="15" x14ac:dyDescent="0.2">
      <c r="D416" s="1"/>
      <c r="E416" s="1"/>
      <c r="F416" s="1"/>
      <c r="I416" s="2">
        <f t="shared" si="399"/>
        <v>11</v>
      </c>
      <c r="J416" s="11">
        <f t="shared" si="391"/>
        <v>17083.848775168412</v>
      </c>
      <c r="K416" s="11">
        <f t="shared" si="400"/>
        <v>170.83848775168411</v>
      </c>
      <c r="L416" s="24">
        <f t="shared" si="403"/>
        <v>1870.9295323385411</v>
      </c>
      <c r="M416" s="11">
        <f t="shared" si="390"/>
        <v>602229</v>
      </c>
      <c r="N416" s="78">
        <f t="shared" si="392"/>
        <v>0</v>
      </c>
      <c r="O416" s="35">
        <f t="shared" si="393"/>
        <v>0</v>
      </c>
      <c r="P416" s="35">
        <f t="shared" si="408"/>
        <v>6.0222899999999999</v>
      </c>
      <c r="Q416">
        <f t="shared" si="394"/>
        <v>75</v>
      </c>
      <c r="R416" s="45">
        <f>1000*VLOOKUP(Q416, '[1]Mortality (Interventions) H'!$B$136:$AV$256, 43)</f>
        <v>26.904624011087332</v>
      </c>
      <c r="S416" s="46">
        <f>VLOOKUP(I416, '[1]Lapse Rates'!$A$4:$F$24, 4)</f>
        <v>1.2298243999999999E-3</v>
      </c>
      <c r="T416" s="33">
        <f t="shared" si="413"/>
        <v>0.83624380307016788</v>
      </c>
      <c r="U416" s="33">
        <f t="shared" si="404"/>
        <v>2.2498825103204622E-2</v>
      </c>
      <c r="V416" s="39">
        <f t="shared" si="401"/>
        <v>1.0284330333644874E-3</v>
      </c>
      <c r="W416" s="32">
        <f t="shared" si="405"/>
        <v>0.81271654493359879</v>
      </c>
      <c r="X416" s="31"/>
      <c r="Y416" s="5">
        <f t="shared" si="410"/>
        <v>0</v>
      </c>
      <c r="Z416" s="5">
        <f t="shared" si="402"/>
        <v>5.0361026927914416</v>
      </c>
      <c r="AA416" s="5">
        <f t="shared" si="406"/>
        <v>0</v>
      </c>
      <c r="AB416" s="5">
        <f t="shared" si="395"/>
        <v>4.8944147213881628</v>
      </c>
      <c r="AC416" s="32"/>
      <c r="AD416" s="5">
        <f t="shared" si="411"/>
        <v>13884.326550722964</v>
      </c>
      <c r="AE416" s="5">
        <f t="shared" si="396"/>
        <v>-138.84326550722966</v>
      </c>
      <c r="AF416" s="5">
        <f t="shared" si="396"/>
        <v>-1520.5353853364129</v>
      </c>
      <c r="AG416" s="5">
        <f t="shared" si="414"/>
        <v>-13549.444943077817</v>
      </c>
      <c r="AH416" s="5">
        <f t="shared" ref="AH416:AH425" si="415">SUM(AD416:AG416)</f>
        <v>-1324.4970431984948</v>
      </c>
      <c r="AI416" s="42">
        <f t="shared" si="409"/>
        <v>0</v>
      </c>
      <c r="AJ416" s="42">
        <f t="shared" si="412"/>
        <v>1348.9259519538264</v>
      </c>
      <c r="AK416" s="42">
        <f t="shared" ref="AK416:AK425" si="416">SUM(AH416:AJ416)</f>
        <v>24.428908755331577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399"/>
        <v>12</v>
      </c>
      <c r="J417" s="11">
        <f t="shared" si="391"/>
        <v>17083.848775168412</v>
      </c>
      <c r="K417" s="11">
        <f t="shared" si="400"/>
        <v>170.83848775168411</v>
      </c>
      <c r="L417" s="24">
        <f t="shared" si="403"/>
        <v>1870.9295323385411</v>
      </c>
      <c r="M417" s="11">
        <f t="shared" si="390"/>
        <v>602229</v>
      </c>
      <c r="N417" s="78">
        <f t="shared" si="392"/>
        <v>0</v>
      </c>
      <c r="O417" s="35">
        <f t="shared" si="393"/>
        <v>0</v>
      </c>
      <c r="P417" s="35">
        <f t="shared" si="408"/>
        <v>6.0222899999999999</v>
      </c>
      <c r="Q417">
        <f t="shared" si="394"/>
        <v>76</v>
      </c>
      <c r="R417" s="45">
        <f>1000*VLOOKUP(Q417, '[1]Mortality (Interventions) H'!$B$136:$AV$256, 43)</f>
        <v>30.295947859286553</v>
      </c>
      <c r="S417" s="46">
        <f>VLOOKUP(I417, '[1]Lapse Rates'!$A$4:$F$24, 4)</f>
        <v>1.0984558E-3</v>
      </c>
      <c r="T417" s="33">
        <f t="shared" si="413"/>
        <v>0.81271654493359879</v>
      </c>
      <c r="U417" s="33">
        <f t="shared" si="404"/>
        <v>2.4622018069687827E-2</v>
      </c>
      <c r="V417" s="39">
        <f t="shared" si="401"/>
        <v>8.9273320253827222E-4</v>
      </c>
      <c r="W417" s="32">
        <f t="shared" si="405"/>
        <v>0.78720179366137266</v>
      </c>
      <c r="X417" s="31"/>
      <c r="Y417" s="5">
        <f t="shared" si="410"/>
        <v>0</v>
      </c>
      <c r="Z417" s="5">
        <f t="shared" si="402"/>
        <v>4.8944147213881628</v>
      </c>
      <c r="AA417" s="5">
        <f t="shared" si="406"/>
        <v>0</v>
      </c>
      <c r="AB417" s="5">
        <f t="shared" si="395"/>
        <v>4.7407574899489475</v>
      </c>
      <c r="AC417" s="32"/>
      <c r="AD417" s="5">
        <f t="shared" si="411"/>
        <v>13448.436398452219</v>
      </c>
      <c r="AE417" s="5">
        <f t="shared" si="396"/>
        <v>-134.48436398452219</v>
      </c>
      <c r="AF417" s="5">
        <f t="shared" si="396"/>
        <v>-1472.7990836709328</v>
      </c>
      <c r="AG417" s="5">
        <f t="shared" si="414"/>
        <v>-14828.093320090031</v>
      </c>
      <c r="AH417" s="5">
        <f t="shared" si="415"/>
        <v>-2986.9403692932665</v>
      </c>
      <c r="AI417" s="42">
        <f t="shared" si="409"/>
        <v>0</v>
      </c>
      <c r="AJ417" s="42">
        <f t="shared" si="412"/>
        <v>1306.5788366654492</v>
      </c>
      <c r="AK417" s="42">
        <f t="shared" si="416"/>
        <v>-1680.3615326278173</v>
      </c>
    </row>
    <row r="418" spans="1:37" ht="15" x14ac:dyDescent="0.2">
      <c r="A418" s="48"/>
      <c r="D418" s="1"/>
      <c r="E418" s="1"/>
      <c r="F418" s="1"/>
      <c r="I418" s="2">
        <f t="shared" si="399"/>
        <v>13</v>
      </c>
      <c r="J418" s="11">
        <f t="shared" si="391"/>
        <v>17083.848775168412</v>
      </c>
      <c r="K418" s="11">
        <f t="shared" si="400"/>
        <v>170.83848775168411</v>
      </c>
      <c r="L418" s="24">
        <f t="shared" si="403"/>
        <v>1870.9295323385411</v>
      </c>
      <c r="M418" s="11">
        <f t="shared" si="390"/>
        <v>602229</v>
      </c>
      <c r="N418" s="78">
        <f t="shared" si="392"/>
        <v>0</v>
      </c>
      <c r="O418" s="35">
        <f t="shared" si="393"/>
        <v>0</v>
      </c>
      <c r="P418" s="35">
        <f t="shared" si="408"/>
        <v>6.0222899999999999</v>
      </c>
      <c r="Q418">
        <f t="shared" si="394"/>
        <v>77</v>
      </c>
      <c r="R418" s="45">
        <f>1000*VLOOKUP(Q418, '[1]Mortality (Interventions) H'!$B$136:$AV$256, 43)</f>
        <v>34.213652860410278</v>
      </c>
      <c r="S418" s="46">
        <f>VLOOKUP(I418, '[1]Lapse Rates'!$A$4:$F$24, 4)</f>
        <v>9.9047419999999994E-4</v>
      </c>
      <c r="T418" s="33">
        <f t="shared" si="413"/>
        <v>0.78720179366137266</v>
      </c>
      <c r="U418" s="33">
        <f t="shared" si="404"/>
        <v>2.6933048899422524E-2</v>
      </c>
      <c r="V418" s="39">
        <f t="shared" si="401"/>
        <v>7.7970306681531313E-4</v>
      </c>
      <c r="W418" s="32">
        <f t="shared" si="405"/>
        <v>0.75948904169513487</v>
      </c>
      <c r="X418" s="31"/>
      <c r="Y418" s="5">
        <f t="shared" si="410"/>
        <v>0</v>
      </c>
      <c r="Z418" s="5">
        <f t="shared" si="402"/>
        <v>4.7407574899489475</v>
      </c>
      <c r="AA418" s="5">
        <f t="shared" si="406"/>
        <v>0</v>
      </c>
      <c r="AB418" s="5">
        <f t="shared" si="395"/>
        <v>4.5738632609101941</v>
      </c>
      <c r="AC418" s="32"/>
      <c r="AD418" s="5">
        <f t="shared" si="411"/>
        <v>12974.995934717261</v>
      </c>
      <c r="AE418" s="5">
        <f t="shared" si="396"/>
        <v>-129.74995934717259</v>
      </c>
      <c r="AF418" s="5">
        <f t="shared" si="396"/>
        <v>-1420.9504775949254</v>
      </c>
      <c r="AG418" s="5">
        <f t="shared" si="414"/>
        <v>-16219.863105650327</v>
      </c>
      <c r="AH418" s="5">
        <f t="shared" si="415"/>
        <v>-4795.5676078751658</v>
      </c>
      <c r="AI418" s="42">
        <f t="shared" si="409"/>
        <v>0</v>
      </c>
      <c r="AJ418" s="42">
        <f t="shared" si="412"/>
        <v>1260.5836984935697</v>
      </c>
      <c r="AK418" s="42">
        <f t="shared" si="416"/>
        <v>-3534.9839093815963</v>
      </c>
    </row>
    <row r="419" spans="1:37" ht="15" x14ac:dyDescent="0.2">
      <c r="A419" s="48"/>
      <c r="D419" s="1"/>
      <c r="E419" s="1"/>
      <c r="F419" s="37"/>
      <c r="I419" s="2">
        <f t="shared" si="399"/>
        <v>14</v>
      </c>
      <c r="J419" s="11">
        <f t="shared" si="391"/>
        <v>17083.848775168412</v>
      </c>
      <c r="K419" s="11">
        <f t="shared" si="400"/>
        <v>170.83848775168411</v>
      </c>
      <c r="L419" s="24">
        <f t="shared" si="403"/>
        <v>1870.9295323385411</v>
      </c>
      <c r="M419" s="11">
        <f t="shared" si="390"/>
        <v>602229</v>
      </c>
      <c r="N419" s="78">
        <f t="shared" si="392"/>
        <v>0</v>
      </c>
      <c r="O419" s="35">
        <f t="shared" si="393"/>
        <v>0</v>
      </c>
      <c r="P419" s="35">
        <f t="shared" si="408"/>
        <v>6.0222899999999999</v>
      </c>
      <c r="Q419">
        <f t="shared" si="394"/>
        <v>78</v>
      </c>
      <c r="R419" s="45">
        <f>1000*VLOOKUP(Q419, '[1]Mortality (Interventions) H'!$B$136:$AV$256, 43)</f>
        <v>38.594644858531858</v>
      </c>
      <c r="S419" s="46">
        <f>VLOOKUP(I419, '[1]Lapse Rates'!$A$4:$F$24, 4)</f>
        <v>9.2791330000000004E-4</v>
      </c>
      <c r="T419" s="33">
        <f t="shared" si="413"/>
        <v>0.75948904169513487</v>
      </c>
      <c r="U419" s="33">
        <f t="shared" si="404"/>
        <v>2.9312209838170424E-2</v>
      </c>
      <c r="V419" s="39">
        <f t="shared" si="401"/>
        <v>7.0473998299317017E-4</v>
      </c>
      <c r="W419" s="32">
        <f t="shared" si="405"/>
        <v>0.72947209187397133</v>
      </c>
      <c r="X419" s="31"/>
      <c r="Y419" s="5">
        <f t="shared" si="410"/>
        <v>0</v>
      </c>
      <c r="Z419" s="5">
        <f t="shared" si="402"/>
        <v>4.5738632609101941</v>
      </c>
      <c r="AA419" s="5">
        <f t="shared" si="406"/>
        <v>0</v>
      </c>
      <c r="AB419" s="5">
        <f t="shared" si="395"/>
        <v>4.3930924841716985</v>
      </c>
      <c r="AC419" s="32"/>
      <c r="AD419" s="5">
        <f t="shared" si="411"/>
        <v>12462.190903280683</v>
      </c>
      <c r="AE419" s="5">
        <f t="shared" si="396"/>
        <v>-124.62190903280684</v>
      </c>
      <c r="AF419" s="5">
        <f t="shared" si="396"/>
        <v>-1364.7908797037865</v>
      </c>
      <c r="AG419" s="5">
        <f t="shared" si="414"/>
        <v>-17652.662818631536</v>
      </c>
      <c r="AH419" s="5">
        <f t="shared" si="415"/>
        <v>-6679.8847040874462</v>
      </c>
      <c r="AI419" s="42">
        <f t="shared" si="409"/>
        <v>0</v>
      </c>
      <c r="AJ419" s="42">
        <f t="shared" si="412"/>
        <v>1210.7642143216121</v>
      </c>
      <c r="AK419" s="42">
        <f t="shared" si="416"/>
        <v>-5469.1204897658336</v>
      </c>
    </row>
    <row r="420" spans="1:37" ht="15" x14ac:dyDescent="0.2">
      <c r="A420" s="48"/>
      <c r="D420" s="1"/>
      <c r="E420" s="1"/>
      <c r="F420" s="1"/>
      <c r="I420" s="2">
        <f t="shared" si="399"/>
        <v>15</v>
      </c>
      <c r="J420" s="11">
        <f t="shared" si="391"/>
        <v>17083.848775168412</v>
      </c>
      <c r="K420" s="11">
        <f t="shared" si="400"/>
        <v>170.83848775168411</v>
      </c>
      <c r="L420" s="24">
        <f t="shared" si="403"/>
        <v>1870.9295323385411</v>
      </c>
      <c r="M420" s="11">
        <f t="shared" si="390"/>
        <v>602229</v>
      </c>
      <c r="N420" s="78">
        <f t="shared" si="392"/>
        <v>0</v>
      </c>
      <c r="O420" s="35">
        <f t="shared" si="393"/>
        <v>0</v>
      </c>
      <c r="P420" s="35">
        <f t="shared" si="408"/>
        <v>6.0222899999999999</v>
      </c>
      <c r="Q420">
        <f t="shared" si="394"/>
        <v>79</v>
      </c>
      <c r="R420" s="45">
        <f>1000*VLOOKUP(Q420, '[1]Mortality (Interventions) H'!$B$136:$AV$256, 43)</f>
        <v>43.47026264167237</v>
      </c>
      <c r="S420" s="46">
        <f>VLOOKUP(I420, '[1]Lapse Rates'!$A$4:$F$24, 4)</f>
        <v>7.1178370000000003E-4</v>
      </c>
      <c r="T420" s="33">
        <f t="shared" si="413"/>
        <v>0.72947209187397133</v>
      </c>
      <c r="U420" s="33">
        <f t="shared" si="404"/>
        <v>3.1710343423531691E-2</v>
      </c>
      <c r="V420" s="39">
        <f t="shared" si="401"/>
        <v>5.1922634460079529E-4</v>
      </c>
      <c r="W420" s="32">
        <f t="shared" si="405"/>
        <v>0.69724252210583881</v>
      </c>
      <c r="X420" s="31"/>
      <c r="Y420" s="5">
        <f t="shared" si="410"/>
        <v>0</v>
      </c>
      <c r="Z420" s="5">
        <f t="shared" si="402"/>
        <v>4.3930924841716985</v>
      </c>
      <c r="AA420" s="5">
        <f t="shared" si="406"/>
        <v>0</v>
      </c>
      <c r="AB420" s="5">
        <f t="shared" si="395"/>
        <v>4.1989966684527715</v>
      </c>
      <c r="AC420" s="32"/>
      <c r="AD420" s="5">
        <f t="shared" si="411"/>
        <v>11911.585807273168</v>
      </c>
      <c r="AE420" s="5">
        <f t="shared" si="396"/>
        <v>-119.11585807273168</v>
      </c>
      <c r="AF420" s="5">
        <f t="shared" si="396"/>
        <v>-1304.491625810022</v>
      </c>
      <c r="AG420" s="5">
        <f t="shared" si="414"/>
        <v>-19096.888409610066</v>
      </c>
      <c r="AH420" s="5">
        <f t="shared" si="415"/>
        <v>-8608.9100862196519</v>
      </c>
      <c r="AI420" s="42">
        <f t="shared" si="409"/>
        <v>0</v>
      </c>
      <c r="AJ420" s="42">
        <f t="shared" si="412"/>
        <v>1157.27226438926</v>
      </c>
      <c r="AK420" s="42">
        <f t="shared" si="416"/>
        <v>-7451.6378218303917</v>
      </c>
    </row>
    <row r="421" spans="1:37" ht="15" x14ac:dyDescent="0.2">
      <c r="I421" s="2">
        <f t="shared" si="399"/>
        <v>16</v>
      </c>
      <c r="J421" s="11">
        <f t="shared" si="391"/>
        <v>17083.848775168412</v>
      </c>
      <c r="K421" s="11">
        <f t="shared" si="400"/>
        <v>170.83848775168411</v>
      </c>
      <c r="L421" s="24">
        <f t="shared" si="403"/>
        <v>1870.9295323385411</v>
      </c>
      <c r="M421" s="11">
        <f t="shared" si="390"/>
        <v>602229</v>
      </c>
      <c r="N421" s="78">
        <f t="shared" si="392"/>
        <v>0</v>
      </c>
      <c r="O421" s="35">
        <f t="shared" si="393"/>
        <v>0</v>
      </c>
      <c r="P421" s="35">
        <f t="shared" si="408"/>
        <v>6.0222899999999999</v>
      </c>
      <c r="Q421">
        <f t="shared" si="394"/>
        <v>80</v>
      </c>
      <c r="R421" s="45">
        <f>1000*VLOOKUP(Q421, '[1]Mortality (Interventions) H'!$B$136:$AV$256, 43)</f>
        <v>48.792405309300904</v>
      </c>
      <c r="S421" s="46">
        <f>VLOOKUP(I421, '[1]Lapse Rates'!$A$4:$F$24, 4)</f>
        <v>6.4944269999999999E-4</v>
      </c>
      <c r="T421" s="33">
        <f t="shared" si="413"/>
        <v>0.69724252210583881</v>
      </c>
      <c r="U421" s="33">
        <f t="shared" si="404"/>
        <v>3.402013973746728E-2</v>
      </c>
      <c r="V421" s="39">
        <f t="shared" si="401"/>
        <v>4.5281906611122563E-4</v>
      </c>
      <c r="W421" s="32">
        <f t="shared" si="405"/>
        <v>0.66276956330226033</v>
      </c>
      <c r="X421" s="31"/>
      <c r="Y421" s="5">
        <f t="shared" si="410"/>
        <v>0</v>
      </c>
      <c r="Z421" s="5">
        <f t="shared" si="402"/>
        <v>4.1989966684527715</v>
      </c>
      <c r="AA421" s="5">
        <f t="shared" si="406"/>
        <v>0</v>
      </c>
      <c r="AB421" s="5">
        <f t="shared" si="395"/>
        <v>3.9913905133795695</v>
      </c>
      <c r="AC421" s="32"/>
      <c r="AD421" s="5">
        <f t="shared" si="411"/>
        <v>11322.654992240223</v>
      </c>
      <c r="AE421" s="5">
        <f t="shared" si="396"/>
        <v>-113.22654992240223</v>
      </c>
      <c r="AF421" s="5">
        <f t="shared" si="396"/>
        <v>-1239.9951491173169</v>
      </c>
      <c r="AG421" s="5">
        <f t="shared" si="414"/>
        <v>-20487.914733955182</v>
      </c>
      <c r="AH421" s="5">
        <f t="shared" si="415"/>
        <v>-10518.481440754676</v>
      </c>
      <c r="AI421" s="42">
        <f t="shared" si="409"/>
        <v>0</v>
      </c>
      <c r="AJ421" s="42">
        <f t="shared" si="412"/>
        <v>1100.0568517645536</v>
      </c>
      <c r="AK421" s="42">
        <f t="shared" si="416"/>
        <v>-9418.4245889901231</v>
      </c>
    </row>
    <row r="422" spans="1:37" ht="15" x14ac:dyDescent="0.2">
      <c r="I422" s="2">
        <f t="shared" si="399"/>
        <v>17</v>
      </c>
      <c r="J422" s="11">
        <f t="shared" si="391"/>
        <v>17083.848775168412</v>
      </c>
      <c r="K422" s="11">
        <f t="shared" si="400"/>
        <v>170.83848775168411</v>
      </c>
      <c r="L422" s="24">
        <f t="shared" si="403"/>
        <v>1870.9295323385411</v>
      </c>
      <c r="M422" s="11">
        <f t="shared" si="390"/>
        <v>602229</v>
      </c>
      <c r="N422" s="78">
        <f t="shared" si="392"/>
        <v>0</v>
      </c>
      <c r="O422" s="35">
        <f t="shared" si="393"/>
        <v>0</v>
      </c>
      <c r="P422" s="35">
        <f t="shared" si="408"/>
        <v>6.0222899999999999</v>
      </c>
      <c r="Q422">
        <f t="shared" si="394"/>
        <v>81</v>
      </c>
      <c r="R422" s="45">
        <f>1000*VLOOKUP(Q422, '[1]Mortality (Interventions) H'!$B$136:$AV$256, 43)</f>
        <v>54.643196802821436</v>
      </c>
      <c r="S422" s="46">
        <f>VLOOKUP(I422, '[1]Lapse Rates'!$A$4:$F$24, 4)</f>
        <v>5.2983399999999997E-4</v>
      </c>
      <c r="T422" s="33">
        <f t="shared" si="413"/>
        <v>0.66276956330226033</v>
      </c>
      <c r="U422" s="33">
        <f t="shared" si="404"/>
        <v>3.6215847682445429E-2</v>
      </c>
      <c r="V422" s="39">
        <f t="shared" si="401"/>
        <v>3.5115784880268975E-4</v>
      </c>
      <c r="W422" s="32">
        <f t="shared" si="405"/>
        <v>0.62620255777101219</v>
      </c>
      <c r="X422" s="31"/>
      <c r="Y422" s="5">
        <f t="shared" si="410"/>
        <v>0</v>
      </c>
      <c r="Z422" s="5">
        <f t="shared" si="402"/>
        <v>3.9913905133795695</v>
      </c>
      <c r="AA422" s="5">
        <f t="shared" si="406"/>
        <v>0</v>
      </c>
      <c r="AB422" s="5">
        <f t="shared" si="395"/>
        <v>3.771173401638789</v>
      </c>
      <c r="AC422" s="32"/>
      <c r="AD422" s="5">
        <f t="shared" si="411"/>
        <v>10697.949799583634</v>
      </c>
      <c r="AE422" s="5">
        <f t="shared" si="396"/>
        <v>-106.97949799583633</v>
      </c>
      <c r="AF422" s="5">
        <f t="shared" si="396"/>
        <v>-1171.5808585597181</v>
      </c>
      <c r="AG422" s="5">
        <f t="shared" si="414"/>
        <v>-21810.233733951427</v>
      </c>
      <c r="AH422" s="5">
        <f t="shared" si="415"/>
        <v>-12390.844290923349</v>
      </c>
      <c r="AI422" s="42">
        <f t="shared" si="409"/>
        <v>0</v>
      </c>
      <c r="AJ422" s="42">
        <f t="shared" si="412"/>
        <v>1039.3657419951255</v>
      </c>
      <c r="AK422" s="42">
        <f t="shared" si="416"/>
        <v>-11351.478548928224</v>
      </c>
    </row>
    <row r="423" spans="1:37" ht="15" x14ac:dyDescent="0.2">
      <c r="I423" s="2">
        <f t="shared" si="399"/>
        <v>18</v>
      </c>
      <c r="J423" s="11">
        <f t="shared" si="391"/>
        <v>17083.848775168412</v>
      </c>
      <c r="K423" s="11">
        <f t="shared" si="400"/>
        <v>170.83848775168411</v>
      </c>
      <c r="L423" s="24">
        <f t="shared" si="403"/>
        <v>1870.9295323385411</v>
      </c>
      <c r="M423" s="11">
        <f t="shared" si="390"/>
        <v>602229</v>
      </c>
      <c r="N423" s="78">
        <f t="shared" si="392"/>
        <v>0</v>
      </c>
      <c r="O423" s="35">
        <f t="shared" si="393"/>
        <v>0</v>
      </c>
      <c r="P423" s="35">
        <f t="shared" si="408"/>
        <v>6.0222899999999999</v>
      </c>
      <c r="Q423">
        <f t="shared" si="394"/>
        <v>82</v>
      </c>
      <c r="R423" s="45">
        <f>1000*VLOOKUP(Q423, '[1]Mortality (Interventions) H'!$B$136:$AV$256, 43)</f>
        <v>61.226096295155855</v>
      </c>
      <c r="S423" s="46">
        <f>VLOOKUP(I423, '[1]Lapse Rates'!$A$4:$F$24, 4)</f>
        <v>4.565131E-4</v>
      </c>
      <c r="T423" s="33">
        <f t="shared" si="413"/>
        <v>0.62620255777101219</v>
      </c>
      <c r="U423" s="33">
        <f t="shared" si="404"/>
        <v>3.8339938102360888E-2</v>
      </c>
      <c r="V423" s="39">
        <f t="shared" si="401"/>
        <v>2.8586967087597387E-4</v>
      </c>
      <c r="W423" s="32">
        <f t="shared" si="405"/>
        <v>0.58757674999777532</v>
      </c>
      <c r="X423" s="31"/>
      <c r="Y423" s="5">
        <f t="shared" si="410"/>
        <v>0</v>
      </c>
      <c r="Z423" s="5">
        <f t="shared" si="410"/>
        <v>3.771173401638789</v>
      </c>
      <c r="AA423" s="5">
        <f t="shared" si="406"/>
        <v>0</v>
      </c>
      <c r="AB423" s="5">
        <f t="shared" si="395"/>
        <v>3.5385575857441021</v>
      </c>
      <c r="AC423" s="32"/>
      <c r="AD423" s="5">
        <f t="shared" si="411"/>
        <v>10038.07234076693</v>
      </c>
      <c r="AE423" s="5">
        <f t="shared" si="396"/>
        <v>-100.38072340766929</v>
      </c>
      <c r="AF423" s="5">
        <f t="shared" si="396"/>
        <v>-1099.3146940863376</v>
      </c>
      <c r="AG423" s="5">
        <f t="shared" si="414"/>
        <v>-23089.422583446696</v>
      </c>
      <c r="AH423" s="5">
        <f t="shared" si="415"/>
        <v>-14251.045660173771</v>
      </c>
      <c r="AI423" s="42">
        <f t="shared" si="409"/>
        <v>0</v>
      </c>
      <c r="AJ423" s="42">
        <f t="shared" si="412"/>
        <v>975.25749977364444</v>
      </c>
      <c r="AK423" s="42">
        <f t="shared" si="416"/>
        <v>-13275.788160400127</v>
      </c>
    </row>
    <row r="424" spans="1:37" ht="15" x14ac:dyDescent="0.2">
      <c r="I424" s="2">
        <f t="shared" si="399"/>
        <v>19</v>
      </c>
      <c r="J424" s="11">
        <f t="shared" si="391"/>
        <v>17083.848775168412</v>
      </c>
      <c r="K424" s="11">
        <f t="shared" si="400"/>
        <v>170.83848775168411</v>
      </c>
      <c r="L424" s="24">
        <f t="shared" si="403"/>
        <v>1870.9295323385411</v>
      </c>
      <c r="M424" s="11">
        <f t="shared" si="390"/>
        <v>602229</v>
      </c>
      <c r="N424" s="78">
        <f t="shared" si="392"/>
        <v>0</v>
      </c>
      <c r="O424" s="35">
        <f t="shared" si="393"/>
        <v>0</v>
      </c>
      <c r="P424" s="35">
        <f t="shared" si="408"/>
        <v>6.0222899999999999</v>
      </c>
      <c r="Q424">
        <f t="shared" si="394"/>
        <v>83</v>
      </c>
      <c r="R424" s="45">
        <f>1000*VLOOKUP(Q424, '[1]Mortality (Interventions) H'!$B$136:$AV$256, 43)</f>
        <v>68.623571982133797</v>
      </c>
      <c r="S424" s="46">
        <f>VLOOKUP(I424, '[1]Lapse Rates'!$A$4:$F$24, 4)</f>
        <v>3.5534066900000001E-2</v>
      </c>
      <c r="T424" s="33">
        <f t="shared" si="413"/>
        <v>0.58757674999777532</v>
      </c>
      <c r="U424" s="33">
        <f t="shared" si="404"/>
        <v>4.0321615398500571E-2</v>
      </c>
      <c r="V424" s="39">
        <f t="shared" si="401"/>
        <v>2.0878991543305525E-2</v>
      </c>
      <c r="W424" s="32">
        <f t="shared" si="405"/>
        <v>0.52637614305596925</v>
      </c>
      <c r="X424" s="31"/>
      <c r="Y424" s="5">
        <f t="shared" si="410"/>
        <v>0</v>
      </c>
      <c r="Z424" s="5">
        <f t="shared" si="410"/>
        <v>3.5385575857441021</v>
      </c>
      <c r="AA424" s="5">
        <f t="shared" si="406"/>
        <v>0</v>
      </c>
      <c r="AB424" s="5">
        <f t="shared" si="395"/>
        <v>3.1699897825645329</v>
      </c>
      <c r="AC424" s="32"/>
      <c r="AD424" s="5">
        <f t="shared" si="411"/>
        <v>8992.5304268245927</v>
      </c>
      <c r="AE424" s="5">
        <f t="shared" si="396"/>
        <v>-89.925304268245924</v>
      </c>
      <c r="AF424" s="5">
        <f t="shared" si="396"/>
        <v>-984.8126711618695</v>
      </c>
      <c r="AG424" s="5">
        <f t="shared" si="414"/>
        <v>-24282.8461198236</v>
      </c>
      <c r="AH424" s="5">
        <f t="shared" si="415"/>
        <v>-16365.053668429124</v>
      </c>
      <c r="AI424" s="42">
        <f t="shared" si="409"/>
        <v>0</v>
      </c>
      <c r="AJ424" s="42">
        <f t="shared" si="412"/>
        <v>873.69269502193902</v>
      </c>
      <c r="AK424" s="42">
        <f t="shared" si="416"/>
        <v>-15491.360973407185</v>
      </c>
    </row>
    <row r="425" spans="1:37" ht="15" x14ac:dyDescent="0.2">
      <c r="I425" s="2">
        <f t="shared" si="399"/>
        <v>20</v>
      </c>
      <c r="J425" s="11">
        <f t="shared" si="391"/>
        <v>17083.848775168412</v>
      </c>
      <c r="K425" s="11">
        <f t="shared" si="400"/>
        <v>170.83848775168411</v>
      </c>
      <c r="L425" s="24">
        <f t="shared" si="403"/>
        <v>1870.9295323385411</v>
      </c>
      <c r="M425" s="11">
        <f t="shared" si="390"/>
        <v>602229</v>
      </c>
      <c r="N425" s="78">
        <f t="shared" si="392"/>
        <v>0</v>
      </c>
      <c r="O425" s="35">
        <f t="shared" si="393"/>
        <v>0</v>
      </c>
      <c r="P425" s="35">
        <f t="shared" si="408"/>
        <v>6.0222899999999999</v>
      </c>
      <c r="Q425">
        <f t="shared" si="394"/>
        <v>84</v>
      </c>
      <c r="R425" s="45">
        <f>1000*VLOOKUP(Q425, '[1]Mortality (Interventions) H'!$B$136:$AV$256, 43)</f>
        <v>76.966987781516451</v>
      </c>
      <c r="S425" s="46">
        <f>VLOOKUP(I425, '[1]Lapse Rates'!$A$4:$F$24, 4)</f>
        <v>0</v>
      </c>
      <c r="T425" s="33">
        <f t="shared" si="413"/>
        <v>0.52637614305596925</v>
      </c>
      <c r="U425" s="33">
        <f t="shared" si="404"/>
        <v>4.0513586171070544E-2</v>
      </c>
      <c r="V425" s="39">
        <f t="shared" si="401"/>
        <v>0</v>
      </c>
      <c r="W425" s="32">
        <f t="shared" si="405"/>
        <v>0.48586255688489871</v>
      </c>
      <c r="X425" s="31"/>
      <c r="Y425" s="5">
        <f t="shared" si="410"/>
        <v>0</v>
      </c>
      <c r="Z425" s="5">
        <f t="shared" si="410"/>
        <v>3.1699897825645329</v>
      </c>
      <c r="AA425" s="5">
        <f t="shared" si="406"/>
        <v>0</v>
      </c>
      <c r="AB425" s="5">
        <f t="shared" si="395"/>
        <v>2.9260052177023566</v>
      </c>
      <c r="AC425" s="32"/>
      <c r="AD425" s="5">
        <f>$W425*J425</f>
        <v>8300.4024473382688</v>
      </c>
      <c r="AE425" s="5">
        <f t="shared" si="396"/>
        <v>-83.0040244733827</v>
      </c>
      <c r="AF425" s="5">
        <f t="shared" si="396"/>
        <v>-909.01460633347142</v>
      </c>
      <c r="AG425" s="5">
        <f t="shared" si="414"/>
        <v>-24398.456486217641</v>
      </c>
      <c r="AH425" s="5">
        <f t="shared" si="415"/>
        <v>-17090.072669686226</v>
      </c>
      <c r="AI425" s="42">
        <f t="shared" si="409"/>
        <v>0</v>
      </c>
      <c r="AJ425" s="42">
        <f t="shared" si="412"/>
        <v>806.43776128071488</v>
      </c>
      <c r="AK425" s="42">
        <f t="shared" si="416"/>
        <v>-16283.634908405511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287983.60929303244</v>
      </c>
      <c r="AE428" s="21">
        <f t="shared" ref="AE428:AK428" si="417">SUM(AE405:AE425)</f>
        <v>-9373.839229130077</v>
      </c>
      <c r="AF428" s="21">
        <f t="shared" si="417"/>
        <v>-30203.415939692946</v>
      </c>
      <c r="AG428" s="21">
        <f t="shared" si="417"/>
        <v>-282823.23011080734</v>
      </c>
      <c r="AH428" s="21">
        <f t="shared" si="417"/>
        <v>-34416.875986597937</v>
      </c>
      <c r="AI428" s="21">
        <f t="shared" si="417"/>
        <v>0</v>
      </c>
      <c r="AJ428" s="21">
        <f t="shared" si="417"/>
        <v>26335.734994270155</v>
      </c>
      <c r="AK428" s="21">
        <f t="shared" si="417"/>
        <v>-8081.140992327777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144433.2516488609</v>
      </c>
      <c r="AE430" s="21">
        <f t="shared" ref="AE430:AK430" si="418">AE405+NPV($D$6,AE406:AE425)</f>
        <v>-7953.4064683043998</v>
      </c>
      <c r="AF430" s="21">
        <f t="shared" si="418"/>
        <v>-14647.614457812137</v>
      </c>
      <c r="AG430" s="21">
        <f t="shared" si="418"/>
        <v>-95970.899997999819</v>
      </c>
      <c r="AH430" s="21">
        <f t="shared" si="418"/>
        <v>25861.330724744537</v>
      </c>
      <c r="AI430" s="21">
        <f t="shared" si="418"/>
        <v>0</v>
      </c>
      <c r="AJ430" s="21">
        <f t="shared" si="418"/>
        <v>12387.625772730222</v>
      </c>
      <c r="AK430" s="21">
        <f t="shared" si="418"/>
        <v>38248.956497474777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214186.53013728157</v>
      </c>
      <c r="AE432" s="21">
        <f t="shared" ref="AE432:AK432" si="419">AE405+NPV($D$7,AE406:AE425)</f>
        <v>-8641.7973698399965</v>
      </c>
      <c r="AF432" s="21">
        <f t="shared" si="419"/>
        <v>-22186.494510111155</v>
      </c>
      <c r="AG432" s="21">
        <f t="shared" si="419"/>
        <v>-181104.97879427255</v>
      </c>
      <c r="AH432" s="21">
        <f t="shared" si="419"/>
        <v>2253.2594630579015</v>
      </c>
      <c r="AI432" s="21">
        <f t="shared" si="419"/>
        <v>0</v>
      </c>
      <c r="AJ432" s="21">
        <f t="shared" si="419"/>
        <v>19165.394130324206</v>
      </c>
      <c r="AK432" s="21">
        <f t="shared" si="419"/>
        <v>21418.653593382107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14891.157607414898</v>
      </c>
    </row>
    <row r="436" spans="1:39" ht="15" x14ac:dyDescent="0.2">
      <c r="G436" s="58" t="s">
        <v>123</v>
      </c>
      <c r="H436" s="57"/>
      <c r="I436" s="57"/>
      <c r="J436" s="11">
        <f>H$435</f>
        <v>14891.157607414898</v>
      </c>
      <c r="K436" s="11">
        <f>J436*$C$10</f>
        <v>5956.4630429659592</v>
      </c>
      <c r="L436" s="24">
        <f>$C$445</f>
        <v>2260.6218571081017</v>
      </c>
      <c r="M436" s="11">
        <f t="shared" ref="M436:M456" si="420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>O436*W436</f>
        <v>0</v>
      </c>
      <c r="AB436" s="5">
        <f>P436*W436</f>
        <v>6.0222899999999999</v>
      </c>
      <c r="AC436" s="32"/>
      <c r="AD436" s="5">
        <f>$W436*J436</f>
        <v>14891.157607414898</v>
      </c>
      <c r="AE436" s="5">
        <f>-$W436*K436</f>
        <v>-5956.4630429659592</v>
      </c>
      <c r="AF436" s="5">
        <f>-$W436*L436</f>
        <v>-2260.6218571081017</v>
      </c>
      <c r="AG436" s="5"/>
      <c r="AH436" s="5">
        <f>SUM(AD436:AG436)</f>
        <v>6674.072707340837</v>
      </c>
      <c r="AI436" s="42">
        <f>Y436-AA436</f>
        <v>0</v>
      </c>
      <c r="AJ436" s="42"/>
      <c r="AK436" s="42">
        <f>SUM(AH436:AJ436)</f>
        <v>6674.072707340837</v>
      </c>
      <c r="AL436" s="6" t="s">
        <v>39</v>
      </c>
      <c r="AM436" s="36">
        <f>AK463</f>
        <v>19136.283392157493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421">H$435</f>
        <v>14891.157607414898</v>
      </c>
      <c r="K437" s="11"/>
      <c r="L437" s="24"/>
      <c r="M437" s="11">
        <f t="shared" si="420"/>
        <v>602229</v>
      </c>
      <c r="N437" s="78">
        <f t="shared" ref="N437:N456" si="422">N405</f>
        <v>0</v>
      </c>
      <c r="O437" s="35">
        <f t="shared" ref="O437:O456" si="423">M437*N437/1000</f>
        <v>0</v>
      </c>
      <c r="P437" s="35">
        <f>$H$14*M437/1000</f>
        <v>6.0222899999999999</v>
      </c>
      <c r="Q437">
        <f t="shared" ref="Q437:Q456" si="424">Q5</f>
        <v>65</v>
      </c>
      <c r="R437" s="45">
        <f>1000*VLOOKUP(Q437, '[1]Mortality (Interventions) H'!$B$136:$AV$256, 46)</f>
        <v>7.9988428315619071</v>
      </c>
      <c r="S437" s="46">
        <f>AVERAGE(VLOOKUP(I436,'[1]Lapse Rates'!$A$4:$F$24,4),VLOOKUP(I437,'[1]Lapse Rates'!$A$4:$F$24,4))</f>
        <v>2.6703721500000001E-3</v>
      </c>
      <c r="T437" s="33">
        <f>W436</f>
        <v>1</v>
      </c>
      <c r="U437" s="33">
        <f>T437*R437/1000</f>
        <v>7.9988428315619069E-3</v>
      </c>
      <c r="V437" s="39">
        <f>MIN(S437*T437,T437-U437)</f>
        <v>2.6703721500000001E-3</v>
      </c>
      <c r="W437" s="32">
        <f>T437-SUM(U437:V437)</f>
        <v>0.98933078501843807</v>
      </c>
      <c r="X437" s="32"/>
      <c r="Y437" s="5">
        <f>AA436</f>
        <v>0</v>
      </c>
      <c r="Z437" s="5">
        <f>AB436</f>
        <v>6.0222899999999999</v>
      </c>
      <c r="AA437" s="5">
        <f>O437*W437</f>
        <v>0</v>
      </c>
      <c r="AB437" s="5">
        <f t="shared" ref="AB437:AB456" si="425">P437*W437</f>
        <v>5.9580368933086891</v>
      </c>
      <c r="AC437" s="32"/>
      <c r="AD437" s="5">
        <f>$W437*J437</f>
        <v>14732.280645577068</v>
      </c>
      <c r="AE437" s="5">
        <f t="shared" ref="AE437:AF456" si="426">-$W437*K437</f>
        <v>0</v>
      </c>
      <c r="AF437" s="5">
        <f t="shared" si="426"/>
        <v>0</v>
      </c>
      <c r="AG437" s="5">
        <f t="shared" ref="AG437:AG442" si="427">-U437*M437</f>
        <v>-4817.1351196086953</v>
      </c>
      <c r="AH437" s="5">
        <f t="shared" ref="AH437:AH445" si="428">SUM(AD437:AG437)</f>
        <v>9915.1455259683717</v>
      </c>
      <c r="AI437" s="42">
        <f>-M437*$W436*(N437-N436)/1000</f>
        <v>0</v>
      </c>
      <c r="AJ437" s="42">
        <f>$D$6*SUM(Y437:Z437,AD437:AE437)</f>
        <v>1445.8275179801105</v>
      </c>
      <c r="AK437" s="42">
        <f>SUM(AH437:AJ437)</f>
        <v>11360.973043948483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429">I437+1</f>
        <v>2</v>
      </c>
      <c r="J438" s="11">
        <f t="shared" si="421"/>
        <v>14891.157607414898</v>
      </c>
      <c r="K438" s="11">
        <f t="shared" ref="K438:K456" si="430">J438*$C$11</f>
        <v>148.911576074149</v>
      </c>
      <c r="L438" s="24">
        <f>$C$446</f>
        <v>1813.8871288856546</v>
      </c>
      <c r="M438" s="11">
        <f t="shared" si="420"/>
        <v>602229</v>
      </c>
      <c r="N438" s="78">
        <f t="shared" si="422"/>
        <v>0</v>
      </c>
      <c r="O438" s="35">
        <f t="shared" si="423"/>
        <v>0</v>
      </c>
      <c r="P438" s="35">
        <f>$H$14*M438/1000</f>
        <v>6.0222899999999999</v>
      </c>
      <c r="Q438">
        <f t="shared" si="424"/>
        <v>66</v>
      </c>
      <c r="R438" s="45">
        <f>1000*VLOOKUP(Q438, '[1]Mortality (Interventions) H'!$B$136:$AV$256, 46)</f>
        <v>8.8216792811956957</v>
      </c>
      <c r="S438" s="46">
        <f>VLOOKUP(I438, '[1]Lapse Rates'!$A$4:$F$24, 4)</f>
        <v>2.4152155999999998E-3</v>
      </c>
      <c r="T438" s="33">
        <f>W437</f>
        <v>0.98933078501843807</v>
      </c>
      <c r="U438" s="33">
        <f>T438*R438/1000</f>
        <v>8.7275588884462279E-3</v>
      </c>
      <c r="V438" s="39">
        <f t="shared" ref="V438:V456" si="431">MIN(S438*T438,T438-U438)</f>
        <v>2.3894471455367778E-3</v>
      </c>
      <c r="W438" s="32">
        <f>T438-SUM(U438:V438)</f>
        <v>0.97821377898445505</v>
      </c>
      <c r="X438" s="32"/>
      <c r="Y438" s="5">
        <f t="shared" ref="Y438:Z453" si="432">AA437</f>
        <v>0</v>
      </c>
      <c r="Z438" s="5">
        <f t="shared" si="432"/>
        <v>5.9580368933086891</v>
      </c>
      <c r="AA438" s="5">
        <f>O438*W438</f>
        <v>0</v>
      </c>
      <c r="AB438" s="5">
        <f t="shared" si="425"/>
        <v>5.8910870590402942</v>
      </c>
      <c r="AC438" s="32"/>
      <c r="AD438" s="5">
        <f>$W438*J438</f>
        <v>14566.735556602443</v>
      </c>
      <c r="AE438" s="5">
        <f t="shared" si="426"/>
        <v>-145.66735556602444</v>
      </c>
      <c r="AF438" s="5">
        <f t="shared" si="426"/>
        <v>-1774.3693829984995</v>
      </c>
      <c r="AG438" s="5">
        <f t="shared" si="427"/>
        <v>-5255.9890618300833</v>
      </c>
      <c r="AH438" s="5">
        <f t="shared" si="428"/>
        <v>7390.7097562078361</v>
      </c>
      <c r="AI438" s="42">
        <f>-M438*($W437*N438-$W436*N437)/1000</f>
        <v>0</v>
      </c>
      <c r="AJ438" s="42">
        <f>$D$6*SUM(Y438:Z438,AD438:AE438)</f>
        <v>1415.2912739409064</v>
      </c>
      <c r="AK438" s="42">
        <f>SUM(AH438:AJ438)</f>
        <v>8806.0010301487418</v>
      </c>
      <c r="AL438" s="48" t="s">
        <v>59</v>
      </c>
      <c r="AM438" s="54">
        <f>AK463/AD463</f>
        <v>0.10000000529381455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429"/>
        <v>3</v>
      </c>
      <c r="J439" s="11">
        <f t="shared" si="421"/>
        <v>14891.157607414898</v>
      </c>
      <c r="K439" s="11">
        <f t="shared" si="430"/>
        <v>148.911576074149</v>
      </c>
      <c r="L439" s="24">
        <f t="shared" ref="L439:L456" si="433">$C$446</f>
        <v>1813.8871288856546</v>
      </c>
      <c r="M439" s="11">
        <f t="shared" si="420"/>
        <v>602229</v>
      </c>
      <c r="N439" s="78">
        <f t="shared" si="422"/>
        <v>0</v>
      </c>
      <c r="O439" s="35">
        <f t="shared" si="423"/>
        <v>0</v>
      </c>
      <c r="P439" s="35">
        <f>$H$14*M439/1000</f>
        <v>6.0222899999999999</v>
      </c>
      <c r="Q439">
        <f t="shared" si="424"/>
        <v>67</v>
      </c>
      <c r="R439" s="45">
        <f>1000*VLOOKUP(Q439, '[1]Mortality (Interventions) H'!$B$136:$AV$256, 46)</f>
        <v>9.7049695912210616</v>
      </c>
      <c r="S439" s="46">
        <f>VLOOKUP(I439, '[1]Lapse Rates'!$A$4:$F$24, 4)</f>
        <v>2.3963082999999999E-3</v>
      </c>
      <c r="T439" s="33">
        <f>W438</f>
        <v>0.97821377898445505</v>
      </c>
      <c r="U439" s="33">
        <f t="shared" ref="U439:U456" si="434">T439*R439/1000</f>
        <v>9.4935349787575764E-3</v>
      </c>
      <c r="V439" s="39">
        <f t="shared" si="431"/>
        <v>2.3441017977548152E-3</v>
      </c>
      <c r="W439" s="32">
        <f t="shared" ref="W439:W456" si="435">T439-SUM(U439:V439)</f>
        <v>0.96637614220794266</v>
      </c>
      <c r="X439" s="32"/>
      <c r="Y439" s="5">
        <f t="shared" si="432"/>
        <v>0</v>
      </c>
      <c r="Z439" s="5">
        <f t="shared" si="432"/>
        <v>5.8910870590402942</v>
      </c>
      <c r="AA439" s="5">
        <f t="shared" ref="AA439:AA456" si="436">O439*W439</f>
        <v>0</v>
      </c>
      <c r="AB439" s="5">
        <f t="shared" si="425"/>
        <v>5.8197973774574709</v>
      </c>
      <c r="AC439" s="32"/>
      <c r="AD439" s="5">
        <f>$W439*J439</f>
        <v>14390.459441664067</v>
      </c>
      <c r="AE439" s="5">
        <f t="shared" si="426"/>
        <v>-143.90459441664069</v>
      </c>
      <c r="AF439" s="5">
        <f>-$W439*L439</f>
        <v>-1752.8972460131602</v>
      </c>
      <c r="AG439" s="5">
        <f t="shared" si="427"/>
        <v>-5717.2820767221965</v>
      </c>
      <c r="AH439" s="5">
        <f t="shared" si="428"/>
        <v>6776.3755245120683</v>
      </c>
      <c r="AI439" s="42">
        <f>-M439*($W438*N439-$W437*N438)/1000</f>
        <v>0</v>
      </c>
      <c r="AJ439" s="42">
        <f>$D$6*SUM(Y439:Z439,AD439:AE439)</f>
        <v>1398.1649461554643</v>
      </c>
      <c r="AK439" s="42">
        <f t="shared" ref="AK439:AK446" si="437">SUM(AH439:AJ439)</f>
        <v>8174.5404706675326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429"/>
        <v>4</v>
      </c>
      <c r="J440" s="11">
        <f t="shared" si="421"/>
        <v>14891.157607414898</v>
      </c>
      <c r="K440" s="11">
        <f t="shared" si="430"/>
        <v>148.911576074149</v>
      </c>
      <c r="L440" s="24">
        <f t="shared" si="433"/>
        <v>1813.8871288856546</v>
      </c>
      <c r="M440" s="11">
        <f t="shared" si="420"/>
        <v>602229</v>
      </c>
      <c r="N440" s="78">
        <f t="shared" si="422"/>
        <v>0</v>
      </c>
      <c r="O440" s="35">
        <f t="shared" si="423"/>
        <v>0</v>
      </c>
      <c r="P440" s="35">
        <f t="shared" ref="P440:P456" si="438">$H$14*M440/1000</f>
        <v>6.0222899999999999</v>
      </c>
      <c r="Q440">
        <f t="shared" si="424"/>
        <v>68</v>
      </c>
      <c r="R440" s="45">
        <f>1000*VLOOKUP(Q440, '[1]Mortality (Interventions) H'!$B$136:$AV$256, 46)</f>
        <v>10.649542057686931</v>
      </c>
      <c r="S440" s="46">
        <f>VLOOKUP(I440, '[1]Lapse Rates'!$A$4:$F$24, 4)</f>
        <v>2.1941491999999999E-3</v>
      </c>
      <c r="T440" s="33">
        <f>W439</f>
        <v>0.96637614220794266</v>
      </c>
      <c r="U440" s="33">
        <f t="shared" si="434"/>
        <v>1.0291463369988731E-2</v>
      </c>
      <c r="V440" s="39">
        <f t="shared" si="431"/>
        <v>2.1203734393246436E-3</v>
      </c>
      <c r="W440" s="32">
        <f t="shared" si="435"/>
        <v>0.95396430539862931</v>
      </c>
      <c r="X440" s="32"/>
      <c r="Y440" s="5">
        <f>AA439</f>
        <v>0</v>
      </c>
      <c r="Z440" s="5">
        <f t="shared" si="432"/>
        <v>5.8197973774574709</v>
      </c>
      <c r="AA440" s="5">
        <f t="shared" si="436"/>
        <v>0</v>
      </c>
      <c r="AB440" s="5">
        <f t="shared" si="425"/>
        <v>5.7450496967591116</v>
      </c>
      <c r="AC440" s="32"/>
      <c r="AD440" s="5">
        <f>$W440*J440</f>
        <v>14205.632823539068</v>
      </c>
      <c r="AE440" s="5">
        <f t="shared" si="426"/>
        <v>-142.05632823539071</v>
      </c>
      <c r="AF440" s="5">
        <f t="shared" si="426"/>
        <v>-1730.3835749789175</v>
      </c>
      <c r="AG440" s="5">
        <f t="shared" si="427"/>
        <v>-6197.8176938449433</v>
      </c>
      <c r="AH440" s="5">
        <f t="shared" si="428"/>
        <v>6135.3752264798168</v>
      </c>
      <c r="AI440" s="42">
        <f t="shared" ref="AI440:AI456" si="439">-M440*($W439*N440-$W438*N439)/1000</f>
        <v>0</v>
      </c>
      <c r="AJ440" s="42">
        <f>$D$6*SUM(Y440:Z440,AD440:AE440)</f>
        <v>1380.2077763120194</v>
      </c>
      <c r="AK440" s="42">
        <f t="shared" si="437"/>
        <v>7515.5830027918364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429"/>
        <v>5</v>
      </c>
      <c r="J441" s="11">
        <f t="shared" si="421"/>
        <v>14891.157607414898</v>
      </c>
      <c r="K441" s="11">
        <f t="shared" si="430"/>
        <v>148.911576074149</v>
      </c>
      <c r="L441" s="24">
        <f t="shared" si="433"/>
        <v>1813.8871288856546</v>
      </c>
      <c r="M441" s="11">
        <f t="shared" si="420"/>
        <v>602229</v>
      </c>
      <c r="N441" s="78">
        <f t="shared" si="422"/>
        <v>0</v>
      </c>
      <c r="O441" s="35">
        <f t="shared" si="423"/>
        <v>0</v>
      </c>
      <c r="P441" s="35">
        <f t="shared" si="438"/>
        <v>6.0222899999999999</v>
      </c>
      <c r="Q441">
        <f t="shared" si="424"/>
        <v>69</v>
      </c>
      <c r="R441" s="45">
        <f>1000*VLOOKUP(Q441, '[1]Mortality (Interventions) H'!$B$136:$AV$256, 46)</f>
        <v>11.715645905809479</v>
      </c>
      <c r="S441" s="46">
        <f>VLOOKUP(I441, '[1]Lapse Rates'!$A$4:$F$24, 4)</f>
        <v>1.9313649E-3</v>
      </c>
      <c r="T441" s="33">
        <f>W440</f>
        <v>0.95396430539862931</v>
      </c>
      <c r="U441" s="33">
        <f t="shared" si="434"/>
        <v>1.1176308008831836E-2</v>
      </c>
      <c r="V441" s="39">
        <f t="shared" si="431"/>
        <v>1.8424531752997931E-3</v>
      </c>
      <c r="W441" s="32">
        <f t="shared" si="435"/>
        <v>0.94094554421449772</v>
      </c>
      <c r="X441" s="32"/>
      <c r="Y441" s="5">
        <f t="shared" ref="Y441:Z456" si="440">AA440</f>
        <v>0</v>
      </c>
      <c r="Z441" s="5">
        <f t="shared" si="432"/>
        <v>5.7450496967591116</v>
      </c>
      <c r="AA441" s="5">
        <f t="shared" si="436"/>
        <v>0</v>
      </c>
      <c r="AB441" s="5">
        <f t="shared" si="425"/>
        <v>5.6666469414675271</v>
      </c>
      <c r="AC441" s="32"/>
      <c r="AD441" s="5">
        <f t="shared" ref="AD441:AD455" si="441">$W441*J441</f>
        <v>14011.768398892869</v>
      </c>
      <c r="AE441" s="5">
        <f t="shared" si="426"/>
        <v>-140.11768398892872</v>
      </c>
      <c r="AF441" s="5">
        <f t="shared" si="426"/>
        <v>-1706.769011632985</v>
      </c>
      <c r="AG441" s="5">
        <f t="shared" si="427"/>
        <v>-6730.6967958507876</v>
      </c>
      <c r="AH441" s="5">
        <f t="shared" si="428"/>
        <v>5434.1849074201682</v>
      </c>
      <c r="AI441" s="42">
        <f t="shared" si="439"/>
        <v>0</v>
      </c>
      <c r="AJ441" s="42">
        <f t="shared" ref="AJ441:AJ456" si="442">$D$6*SUM(Y441:Z441,AD441:AE441)</f>
        <v>1361.3725245073288</v>
      </c>
      <c r="AK441" s="42">
        <f t="shared" si="437"/>
        <v>6795.5574319274965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429"/>
        <v>6</v>
      </c>
      <c r="J442" s="11">
        <f t="shared" si="421"/>
        <v>14891.157607414898</v>
      </c>
      <c r="K442" s="11">
        <f t="shared" si="430"/>
        <v>148.911576074149</v>
      </c>
      <c r="L442" s="24">
        <f t="shared" si="433"/>
        <v>1813.8871288856546</v>
      </c>
      <c r="M442" s="11">
        <f t="shared" si="420"/>
        <v>602229</v>
      </c>
      <c r="N442" s="78">
        <f t="shared" si="422"/>
        <v>0</v>
      </c>
      <c r="O442" s="35">
        <f t="shared" si="423"/>
        <v>0</v>
      </c>
      <c r="P442" s="35">
        <f t="shared" si="438"/>
        <v>6.0222899999999999</v>
      </c>
      <c r="Q442">
        <f t="shared" si="424"/>
        <v>70</v>
      </c>
      <c r="R442" s="45">
        <f>1000*VLOOKUP(Q442, '[1]Mortality (Interventions) H'!$B$136:$AV$256, 46)</f>
        <v>13.058370282082306</v>
      </c>
      <c r="S442" s="46">
        <f>VLOOKUP(I442, '[1]Lapse Rates'!$A$4:$F$24, 4)</f>
        <v>1.9726812000000001E-3</v>
      </c>
      <c r="T442" s="33">
        <f t="shared" ref="T442:T456" si="443">W441</f>
        <v>0.94094554421449772</v>
      </c>
      <c r="U442" s="33">
        <f t="shared" si="434"/>
        <v>1.2287215331628361E-2</v>
      </c>
      <c r="V442" s="39">
        <f t="shared" si="431"/>
        <v>1.8561855852957084E-3</v>
      </c>
      <c r="W442" s="32">
        <f t="shared" si="435"/>
        <v>0.9268021432975736</v>
      </c>
      <c r="X442" s="32"/>
      <c r="Y442" s="5">
        <f t="shared" si="440"/>
        <v>0</v>
      </c>
      <c r="Z442" s="5">
        <f t="shared" si="432"/>
        <v>5.6666469414675271</v>
      </c>
      <c r="AA442" s="5">
        <f t="shared" si="436"/>
        <v>0</v>
      </c>
      <c r="AB442" s="5">
        <f t="shared" si="425"/>
        <v>5.581471279559544</v>
      </c>
      <c r="AC442" s="32"/>
      <c r="AD442" s="5">
        <f t="shared" si="441"/>
        <v>13801.156786734095</v>
      </c>
      <c r="AE442" s="5">
        <f t="shared" si="426"/>
        <v>-138.01156786734097</v>
      </c>
      <c r="AF442" s="5">
        <f t="shared" si="426"/>
        <v>-1681.1144787511068</v>
      </c>
      <c r="AG442" s="5">
        <f t="shared" si="427"/>
        <v>-7399.7174019512158</v>
      </c>
      <c r="AH442" s="5">
        <f t="shared" si="428"/>
        <v>4582.3133381644302</v>
      </c>
      <c r="AI442" s="42">
        <f t="shared" si="439"/>
        <v>0</v>
      </c>
      <c r="AJ442" s="42">
        <f t="shared" si="442"/>
        <v>1340.9104440357864</v>
      </c>
      <c r="AK442" s="42">
        <f t="shared" si="437"/>
        <v>5923.2237822002171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429"/>
        <v>7</v>
      </c>
      <c r="J443" s="11">
        <f t="shared" si="421"/>
        <v>14891.157607414898</v>
      </c>
      <c r="K443" s="11">
        <f t="shared" si="430"/>
        <v>148.911576074149</v>
      </c>
      <c r="L443" s="24">
        <f t="shared" si="433"/>
        <v>1813.8871288856546</v>
      </c>
      <c r="M443" s="11">
        <f t="shared" si="420"/>
        <v>602229</v>
      </c>
      <c r="N443" s="78">
        <f t="shared" si="422"/>
        <v>0</v>
      </c>
      <c r="O443" s="35">
        <f t="shared" si="423"/>
        <v>0</v>
      </c>
      <c r="P443" s="35">
        <f t="shared" si="438"/>
        <v>6.0222899999999999</v>
      </c>
      <c r="Q443">
        <f t="shared" si="424"/>
        <v>71</v>
      </c>
      <c r="R443" s="45">
        <f>1000*VLOOKUP(Q443, '[1]Mortality (Interventions) H'!$B$136:$AV$256, 46)</f>
        <v>14.456710143605484</v>
      </c>
      <c r="S443" s="46">
        <f>VLOOKUP(I443, '[1]Lapse Rates'!$A$4:$F$24, 4)</f>
        <v>1.7228968999999999E-3</v>
      </c>
      <c r="T443" s="33">
        <f t="shared" si="443"/>
        <v>0.9268021432975736</v>
      </c>
      <c r="U443" s="33">
        <f t="shared" si="434"/>
        <v>1.3398509946125335E-2</v>
      </c>
      <c r="V443" s="39">
        <f t="shared" si="431"/>
        <v>1.5967845396007451E-3</v>
      </c>
      <c r="W443" s="32">
        <f t="shared" si="435"/>
        <v>0.91180684881184748</v>
      </c>
      <c r="X443" s="32"/>
      <c r="Y443" s="5">
        <f t="shared" si="440"/>
        <v>0</v>
      </c>
      <c r="Z443" s="5">
        <f t="shared" si="432"/>
        <v>5.581471279559544</v>
      </c>
      <c r="AA443" s="5">
        <f t="shared" si="436"/>
        <v>0</v>
      </c>
      <c r="AB443" s="5">
        <f t="shared" si="425"/>
        <v>5.4911652675311009</v>
      </c>
      <c r="AC443" s="32"/>
      <c r="AD443" s="5">
        <f t="shared" si="441"/>
        <v>13577.859493177548</v>
      </c>
      <c r="AE443" s="5">
        <f t="shared" si="426"/>
        <v>-135.7785949317755</v>
      </c>
      <c r="AF443" s="5">
        <f t="shared" si="426"/>
        <v>-1653.9147070895983</v>
      </c>
      <c r="AG443" s="5">
        <f t="shared" ref="AG443:AG456" si="444">-U443*M443</f>
        <v>-8068.9712463451151</v>
      </c>
      <c r="AH443" s="5">
        <f t="shared" si="428"/>
        <v>3719.1949448110599</v>
      </c>
      <c r="AI443" s="42">
        <f t="shared" si="439"/>
        <v>0</v>
      </c>
      <c r="AJ443" s="42">
        <f t="shared" si="442"/>
        <v>1319.2156784504352</v>
      </c>
      <c r="AK443" s="42">
        <f t="shared" si="437"/>
        <v>5038.4106232614949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429"/>
        <v>8</v>
      </c>
      <c r="J444" s="11">
        <f t="shared" si="421"/>
        <v>14891.157607414898</v>
      </c>
      <c r="K444" s="11">
        <f t="shared" si="430"/>
        <v>148.911576074149</v>
      </c>
      <c r="L444" s="24">
        <f t="shared" si="433"/>
        <v>1813.8871288856546</v>
      </c>
      <c r="M444" s="11">
        <f t="shared" si="420"/>
        <v>602229</v>
      </c>
      <c r="N444" s="78">
        <f t="shared" si="422"/>
        <v>0</v>
      </c>
      <c r="O444" s="35">
        <f t="shared" si="423"/>
        <v>0</v>
      </c>
      <c r="P444" s="35">
        <f t="shared" si="438"/>
        <v>6.0222899999999999</v>
      </c>
      <c r="Q444">
        <f t="shared" si="424"/>
        <v>72</v>
      </c>
      <c r="R444" s="45">
        <f>1000*VLOOKUP(Q444, '[1]Mortality (Interventions) H'!$B$136:$AV$256, 46)</f>
        <v>16.072867402948532</v>
      </c>
      <c r="S444" s="46">
        <f>VLOOKUP(I444, '[1]Lapse Rates'!$A$4:$F$24, 4)</f>
        <v>1.5750323E-3</v>
      </c>
      <c r="T444" s="33">
        <f t="shared" si="443"/>
        <v>0.91180684881184748</v>
      </c>
      <c r="U444" s="33">
        <f t="shared" si="434"/>
        <v>1.4655350578053164E-2</v>
      </c>
      <c r="V444" s="39">
        <f t="shared" si="431"/>
        <v>1.4361252382398763E-3</v>
      </c>
      <c r="W444" s="32">
        <f t="shared" si="435"/>
        <v>0.89571537299555448</v>
      </c>
      <c r="X444" s="32"/>
      <c r="Y444" s="5">
        <f t="shared" si="440"/>
        <v>0</v>
      </c>
      <c r="Z444" s="5">
        <f t="shared" si="432"/>
        <v>5.4911652675311009</v>
      </c>
      <c r="AA444" s="5">
        <f t="shared" si="436"/>
        <v>0</v>
      </c>
      <c r="AB444" s="5">
        <f t="shared" si="425"/>
        <v>5.3942577336373976</v>
      </c>
      <c r="AC444" s="32"/>
      <c r="AD444" s="5">
        <f t="shared" si="441"/>
        <v>13338.238790661224</v>
      </c>
      <c r="AE444" s="5">
        <f t="shared" si="426"/>
        <v>-133.38238790661225</v>
      </c>
      <c r="AF444" s="5">
        <f t="shared" si="426"/>
        <v>-1624.7265862216495</v>
      </c>
      <c r="AG444" s="5">
        <f t="shared" si="444"/>
        <v>-8825.8771232703784</v>
      </c>
      <c r="AH444" s="5">
        <f t="shared" si="428"/>
        <v>2754.2526932625824</v>
      </c>
      <c r="AI444" s="42">
        <f t="shared" si="439"/>
        <v>0</v>
      </c>
      <c r="AJ444" s="42">
        <f t="shared" si="442"/>
        <v>1295.9350964229723</v>
      </c>
      <c r="AK444" s="42">
        <f t="shared" si="437"/>
        <v>4050.1877896855549</v>
      </c>
    </row>
    <row r="445" spans="1:39" ht="15" x14ac:dyDescent="0.2">
      <c r="A445" s="12"/>
      <c r="B445" s="13">
        <v>1</v>
      </c>
      <c r="C445" s="10">
        <f>$H$435*0.14+$B$448</f>
        <v>2260.6218571081017</v>
      </c>
      <c r="D445" s="1"/>
      <c r="E445" s="81" t="s">
        <v>51</v>
      </c>
      <c r="F445" s="13"/>
      <c r="G445" s="8"/>
      <c r="I445" s="2">
        <f t="shared" si="429"/>
        <v>9</v>
      </c>
      <c r="J445" s="11">
        <f t="shared" si="421"/>
        <v>14891.157607414898</v>
      </c>
      <c r="K445" s="11">
        <f t="shared" si="430"/>
        <v>148.911576074149</v>
      </c>
      <c r="L445" s="24">
        <f t="shared" si="433"/>
        <v>1813.8871288856546</v>
      </c>
      <c r="M445" s="11">
        <f t="shared" si="420"/>
        <v>602229</v>
      </c>
      <c r="N445" s="78">
        <f t="shared" si="422"/>
        <v>0</v>
      </c>
      <c r="O445" s="35">
        <f t="shared" si="423"/>
        <v>0</v>
      </c>
      <c r="P445" s="35">
        <f t="shared" si="438"/>
        <v>6.0222899999999999</v>
      </c>
      <c r="Q445">
        <f t="shared" si="424"/>
        <v>73</v>
      </c>
      <c r="R445" s="45">
        <f>1000*VLOOKUP(Q445, '[1]Mortality (Interventions) H'!$B$136:$AV$256, 46)</f>
        <v>17.941873979865118</v>
      </c>
      <c r="S445" s="46">
        <f>VLOOKUP(I445, '[1]Lapse Rates'!$A$4:$F$24, 4)</f>
        <v>1.4424080000000001E-3</v>
      </c>
      <c r="T445" s="33">
        <f t="shared" si="443"/>
        <v>0.89571537299555448</v>
      </c>
      <c r="U445" s="33">
        <f t="shared" si="434"/>
        <v>1.6070812344114116E-2</v>
      </c>
      <c r="V445" s="39">
        <f t="shared" si="431"/>
        <v>1.2919870197317719E-3</v>
      </c>
      <c r="W445" s="32">
        <f t="shared" si="435"/>
        <v>0.8783525736317086</v>
      </c>
      <c r="X445" s="32"/>
      <c r="Y445" s="5">
        <f t="shared" si="440"/>
        <v>0</v>
      </c>
      <c r="Z445" s="5">
        <f t="shared" si="432"/>
        <v>5.3942577336373976</v>
      </c>
      <c r="AA445" s="5">
        <f t="shared" si="436"/>
        <v>0</v>
      </c>
      <c r="AB445" s="5">
        <f t="shared" si="425"/>
        <v>5.2896939206565019</v>
      </c>
      <c r="AC445" s="32"/>
      <c r="AD445" s="5">
        <f t="shared" si="441"/>
        <v>13079.686608828271</v>
      </c>
      <c r="AE445" s="5">
        <f t="shared" si="426"/>
        <v>-130.79686608828274</v>
      </c>
      <c r="AF445" s="5">
        <f t="shared" si="426"/>
        <v>-1593.2324279341456</v>
      </c>
      <c r="AG445" s="5">
        <f t="shared" si="444"/>
        <v>-9678.3092471835007</v>
      </c>
      <c r="AH445" s="5">
        <f t="shared" si="428"/>
        <v>1677.3480676223407</v>
      </c>
      <c r="AI445" s="42">
        <f t="shared" si="439"/>
        <v>0</v>
      </c>
      <c r="AJ445" s="42">
        <f t="shared" si="442"/>
        <v>1270.8152604464626</v>
      </c>
      <c r="AK445" s="42">
        <f t="shared" si="437"/>
        <v>2948.1633280688034</v>
      </c>
    </row>
    <row r="446" spans="1:39" ht="15" x14ac:dyDescent="0.2">
      <c r="A446" s="12"/>
      <c r="B446" s="70" t="s">
        <v>49</v>
      </c>
      <c r="C446" s="10">
        <f>$H$435*0.11+$B$448</f>
        <v>1813.8871288856546</v>
      </c>
      <c r="D446" s="1"/>
      <c r="E446" s="1"/>
      <c r="F446" s="1"/>
      <c r="I446" s="2">
        <f t="shared" si="429"/>
        <v>10</v>
      </c>
      <c r="J446" s="11">
        <f t="shared" si="421"/>
        <v>14891.157607414898</v>
      </c>
      <c r="K446" s="11">
        <f t="shared" si="430"/>
        <v>148.911576074149</v>
      </c>
      <c r="L446" s="24">
        <f t="shared" si="433"/>
        <v>1813.8871288856546</v>
      </c>
      <c r="M446" s="11">
        <f t="shared" si="420"/>
        <v>602229</v>
      </c>
      <c r="N446" s="78">
        <f t="shared" si="422"/>
        <v>0</v>
      </c>
      <c r="O446" s="35">
        <f t="shared" si="423"/>
        <v>0</v>
      </c>
      <c r="P446" s="35">
        <f t="shared" si="438"/>
        <v>6.0222899999999999</v>
      </c>
      <c r="Q446">
        <f t="shared" si="424"/>
        <v>74</v>
      </c>
      <c r="R446" s="45">
        <f>1000*VLOOKUP(Q446, '[1]Mortality (Interventions) H'!$B$136:$AV$256, 46)</f>
        <v>20.171379900185542</v>
      </c>
      <c r="S446" s="46">
        <f>VLOOKUP(I446, '[1]Lapse Rates'!$A$4:$F$24, 4)</f>
        <v>1.4007732E-3</v>
      </c>
      <c r="T446" s="33">
        <f t="shared" si="443"/>
        <v>0.8783525736317086</v>
      </c>
      <c r="U446" s="33">
        <f t="shared" si="434"/>
        <v>1.7717583449030887E-2</v>
      </c>
      <c r="V446" s="39">
        <f t="shared" si="431"/>
        <v>1.2303727452943241E-3</v>
      </c>
      <c r="W446" s="32">
        <f t="shared" si="435"/>
        <v>0.85940461743738339</v>
      </c>
      <c r="X446" s="32"/>
      <c r="Y446" s="5">
        <f t="shared" si="440"/>
        <v>0</v>
      </c>
      <c r="Z446" s="5">
        <f t="shared" si="432"/>
        <v>5.2896939206565019</v>
      </c>
      <c r="AA446" s="5">
        <f t="shared" si="436"/>
        <v>0</v>
      </c>
      <c r="AB446" s="5">
        <f t="shared" si="425"/>
        <v>5.1755838335469795</v>
      </c>
      <c r="AC446" s="32"/>
      <c r="AD446" s="5">
        <f t="shared" si="441"/>
        <v>12797.529606800183</v>
      </c>
      <c r="AE446" s="5">
        <f t="shared" si="426"/>
        <v>-127.97529606800182</v>
      </c>
      <c r="AF446" s="5">
        <f t="shared" si="426"/>
        <v>-1558.8629740745698</v>
      </c>
      <c r="AG446" s="5">
        <f t="shared" si="444"/>
        <v>-10670.042562926423</v>
      </c>
      <c r="AH446" s="5">
        <f>SUM(AD446:AG446)</f>
        <v>440.64877373118907</v>
      </c>
      <c r="AI446" s="42">
        <f t="shared" si="439"/>
        <v>0</v>
      </c>
      <c r="AJ446" s="42">
        <f t="shared" si="442"/>
        <v>1243.4021968564434</v>
      </c>
      <c r="AK446" s="42">
        <f t="shared" si="437"/>
        <v>1684.0509705876325</v>
      </c>
    </row>
    <row r="447" spans="1:39" ht="15" x14ac:dyDescent="0.2">
      <c r="D447" s="1"/>
      <c r="E447" s="1"/>
      <c r="F447" s="1"/>
      <c r="I447" s="2">
        <f t="shared" si="429"/>
        <v>11</v>
      </c>
      <c r="J447" s="11">
        <f t="shared" si="421"/>
        <v>14891.157607414898</v>
      </c>
      <c r="K447" s="11">
        <f t="shared" si="430"/>
        <v>148.911576074149</v>
      </c>
      <c r="L447" s="24">
        <f t="shared" si="433"/>
        <v>1813.8871288856546</v>
      </c>
      <c r="M447" s="11">
        <f t="shared" si="420"/>
        <v>602229</v>
      </c>
      <c r="N447" s="78">
        <f t="shared" si="422"/>
        <v>0</v>
      </c>
      <c r="O447" s="35">
        <f t="shared" si="423"/>
        <v>0</v>
      </c>
      <c r="P447" s="35">
        <f t="shared" si="438"/>
        <v>6.0222899999999999</v>
      </c>
      <c r="Q447">
        <f t="shared" si="424"/>
        <v>75</v>
      </c>
      <c r="R447" s="45">
        <f>1000*VLOOKUP(Q447, '[1]Mortality (Interventions) H'!$B$136:$AV$256, 46)</f>
        <v>22.750233538787064</v>
      </c>
      <c r="S447" s="46">
        <f>VLOOKUP(I447, '[1]Lapse Rates'!$A$4:$F$24, 4)</f>
        <v>1.2298243999999999E-3</v>
      </c>
      <c r="T447" s="33">
        <f t="shared" si="443"/>
        <v>0.85940461743738339</v>
      </c>
      <c r="U447" s="33">
        <f t="shared" si="434"/>
        <v>1.9551655751012427E-2</v>
      </c>
      <c r="V447" s="39">
        <f t="shared" si="431"/>
        <v>1.0569167679971595E-3</v>
      </c>
      <c r="W447" s="32">
        <f t="shared" si="435"/>
        <v>0.83879604491837378</v>
      </c>
      <c r="X447" s="31"/>
      <c r="Y447" s="5">
        <f t="shared" si="440"/>
        <v>0</v>
      </c>
      <c r="Z447" s="5">
        <f t="shared" si="432"/>
        <v>5.1755838335469795</v>
      </c>
      <c r="AA447" s="5">
        <f t="shared" si="436"/>
        <v>0</v>
      </c>
      <c r="AB447" s="5">
        <f t="shared" si="425"/>
        <v>5.0514730333514732</v>
      </c>
      <c r="AC447" s="32"/>
      <c r="AD447" s="5">
        <f t="shared" si="441"/>
        <v>12490.64410535577</v>
      </c>
      <c r="AE447" s="5">
        <f t="shared" si="426"/>
        <v>-124.90644105355771</v>
      </c>
      <c r="AF447" s="5">
        <f t="shared" si="426"/>
        <v>-1521.4813496376316</v>
      </c>
      <c r="AG447" s="5">
        <f t="shared" si="444"/>
        <v>-11774.574091276463</v>
      </c>
      <c r="AH447" s="5">
        <f t="shared" ref="AH447:AH456" si="445">SUM(AD447:AG447)</f>
        <v>-930.31777661188244</v>
      </c>
      <c r="AI447" s="42">
        <f t="shared" si="439"/>
        <v>0</v>
      </c>
      <c r="AJ447" s="42">
        <f t="shared" si="442"/>
        <v>1213.586589642118</v>
      </c>
      <c r="AK447" s="42">
        <f t="shared" ref="AK447:AK456" si="446">SUM(AH447:AJ447)</f>
        <v>283.26881303023561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429"/>
        <v>12</v>
      </c>
      <c r="J448" s="11">
        <f t="shared" si="421"/>
        <v>14891.157607414898</v>
      </c>
      <c r="K448" s="11">
        <f t="shared" si="430"/>
        <v>148.911576074149</v>
      </c>
      <c r="L448" s="24">
        <f t="shared" si="433"/>
        <v>1813.8871288856546</v>
      </c>
      <c r="M448" s="11">
        <f t="shared" si="420"/>
        <v>602229</v>
      </c>
      <c r="N448" s="78">
        <f t="shared" si="422"/>
        <v>0</v>
      </c>
      <c r="O448" s="35">
        <f t="shared" si="423"/>
        <v>0</v>
      </c>
      <c r="P448" s="35">
        <f t="shared" si="438"/>
        <v>6.0222899999999999</v>
      </c>
      <c r="Q448">
        <f t="shared" si="424"/>
        <v>76</v>
      </c>
      <c r="R448" s="45">
        <f>1000*VLOOKUP(Q448, '[1]Mortality (Interventions) H'!$B$136:$AV$256, 46)</f>
        <v>25.721853770727581</v>
      </c>
      <c r="S448" s="46">
        <f>VLOOKUP(I448, '[1]Lapse Rates'!$A$4:$F$24, 4)</f>
        <v>1.0984558E-3</v>
      </c>
      <c r="T448" s="33">
        <f t="shared" si="443"/>
        <v>0.83879604491837378</v>
      </c>
      <c r="U448" s="33">
        <f t="shared" si="434"/>
        <v>2.1575389210855053E-2</v>
      </c>
      <c r="V448" s="39">
        <f t="shared" si="431"/>
        <v>9.2138038055764818E-4</v>
      </c>
      <c r="W448" s="32">
        <f t="shared" si="435"/>
        <v>0.81629927532696112</v>
      </c>
      <c r="X448" s="31"/>
      <c r="Y448" s="5">
        <f t="shared" si="440"/>
        <v>0</v>
      </c>
      <c r="Z448" s="5">
        <f t="shared" si="432"/>
        <v>5.0514730333514732</v>
      </c>
      <c r="AA448" s="5">
        <f t="shared" si="436"/>
        <v>0</v>
      </c>
      <c r="AB448" s="5">
        <f t="shared" si="425"/>
        <v>4.915990962808805</v>
      </c>
      <c r="AC448" s="32"/>
      <c r="AD448" s="5">
        <f t="shared" si="441"/>
        <v>12155.641163712346</v>
      </c>
      <c r="AE448" s="5">
        <f t="shared" si="426"/>
        <v>-121.55641163712346</v>
      </c>
      <c r="AF448" s="5">
        <f t="shared" si="426"/>
        <v>-1480.6747488342621</v>
      </c>
      <c r="AG448" s="5">
        <f t="shared" si="444"/>
        <v>-12993.325069064027</v>
      </c>
      <c r="AH448" s="5">
        <f t="shared" si="445"/>
        <v>-2439.9150658230683</v>
      </c>
      <c r="AI448" s="42">
        <f t="shared" si="439"/>
        <v>0</v>
      </c>
      <c r="AJ448" s="42">
        <f t="shared" si="442"/>
        <v>1181.0392636831509</v>
      </c>
      <c r="AK448" s="42">
        <f t="shared" si="446"/>
        <v>-1258.8758021399174</v>
      </c>
    </row>
    <row r="449" spans="1:37" ht="15" x14ac:dyDescent="0.2">
      <c r="A449" s="48" t="s">
        <v>53</v>
      </c>
      <c r="D449" s="1"/>
      <c r="E449" s="1"/>
      <c r="F449" s="1"/>
      <c r="I449" s="2">
        <f t="shared" si="429"/>
        <v>13</v>
      </c>
      <c r="J449" s="11">
        <f t="shared" si="421"/>
        <v>14891.157607414898</v>
      </c>
      <c r="K449" s="11">
        <f t="shared" si="430"/>
        <v>148.911576074149</v>
      </c>
      <c r="L449" s="24">
        <f t="shared" si="433"/>
        <v>1813.8871288856546</v>
      </c>
      <c r="M449" s="11">
        <f t="shared" si="420"/>
        <v>602229</v>
      </c>
      <c r="N449" s="78">
        <f t="shared" si="422"/>
        <v>0</v>
      </c>
      <c r="O449" s="35">
        <f t="shared" si="423"/>
        <v>0</v>
      </c>
      <c r="P449" s="35">
        <f t="shared" si="438"/>
        <v>6.0222899999999999</v>
      </c>
      <c r="Q449">
        <f t="shared" si="424"/>
        <v>77</v>
      </c>
      <c r="R449" s="45">
        <f>1000*VLOOKUP(Q449, '[1]Mortality (Interventions) H'!$B$136:$AV$256, 46)</f>
        <v>29.165461923653641</v>
      </c>
      <c r="S449" s="46">
        <f>VLOOKUP(I449, '[1]Lapse Rates'!$A$4:$F$24, 4)</f>
        <v>9.9047419999999994E-4</v>
      </c>
      <c r="T449" s="33">
        <f t="shared" si="443"/>
        <v>0.81629927532696112</v>
      </c>
      <c r="U449" s="33">
        <f t="shared" si="434"/>
        <v>2.3807745432854546E-2</v>
      </c>
      <c r="V449" s="39">
        <f t="shared" si="431"/>
        <v>8.0852337169005147E-4</v>
      </c>
      <c r="W449" s="32">
        <f t="shared" si="435"/>
        <v>0.79168300652241652</v>
      </c>
      <c r="X449" s="31"/>
      <c r="Y449" s="5">
        <f t="shared" si="440"/>
        <v>0</v>
      </c>
      <c r="Z449" s="5">
        <f t="shared" si="432"/>
        <v>4.915990962808805</v>
      </c>
      <c r="AA449" s="5">
        <f t="shared" si="436"/>
        <v>0</v>
      </c>
      <c r="AB449" s="5">
        <f t="shared" si="425"/>
        <v>4.767744653349884</v>
      </c>
      <c r="AC449" s="32"/>
      <c r="AD449" s="5">
        <f t="shared" si="441"/>
        <v>11789.076425237381</v>
      </c>
      <c r="AE449" s="5">
        <f t="shared" si="426"/>
        <v>-117.89076425237383</v>
      </c>
      <c r="AF449" s="5">
        <f t="shared" si="426"/>
        <v>-1436.0236156885092</v>
      </c>
      <c r="AG449" s="5">
        <f t="shared" si="444"/>
        <v>-14337.714724282559</v>
      </c>
      <c r="AH449" s="5">
        <f t="shared" si="445"/>
        <v>-4102.5526789860614</v>
      </c>
      <c r="AI449" s="42">
        <f t="shared" si="439"/>
        <v>0</v>
      </c>
      <c r="AJ449" s="42">
        <f t="shared" si="442"/>
        <v>1145.4255720560809</v>
      </c>
      <c r="AK449" s="42">
        <f t="shared" si="446"/>
        <v>-2957.1271069299805</v>
      </c>
    </row>
    <row r="450" spans="1:37" ht="15" x14ac:dyDescent="0.2">
      <c r="A450" s="48" t="s">
        <v>54</v>
      </c>
      <c r="D450" s="1"/>
      <c r="E450" s="1"/>
      <c r="F450" s="37"/>
      <c r="I450" s="2">
        <f t="shared" si="429"/>
        <v>14</v>
      </c>
      <c r="J450" s="11">
        <f t="shared" si="421"/>
        <v>14891.157607414898</v>
      </c>
      <c r="K450" s="11">
        <f t="shared" si="430"/>
        <v>148.911576074149</v>
      </c>
      <c r="L450" s="24">
        <f t="shared" si="433"/>
        <v>1813.8871288856546</v>
      </c>
      <c r="M450" s="11">
        <f t="shared" si="420"/>
        <v>602229</v>
      </c>
      <c r="N450" s="78">
        <f t="shared" si="422"/>
        <v>0</v>
      </c>
      <c r="O450" s="35">
        <f t="shared" si="423"/>
        <v>0</v>
      </c>
      <c r="P450" s="35">
        <f t="shared" si="438"/>
        <v>6.0222899999999999</v>
      </c>
      <c r="Q450">
        <f t="shared" si="424"/>
        <v>78</v>
      </c>
      <c r="R450" s="45">
        <f>1000*VLOOKUP(Q450, '[1]Mortality (Interventions) H'!$B$136:$AV$256, 46)</f>
        <v>33.032475452449297</v>
      </c>
      <c r="S450" s="46">
        <f>VLOOKUP(I450, '[1]Lapse Rates'!$A$4:$F$24, 4)</f>
        <v>9.2791330000000004E-4</v>
      </c>
      <c r="T450" s="33">
        <f t="shared" si="443"/>
        <v>0.79168300652241652</v>
      </c>
      <c r="U450" s="33">
        <f t="shared" si="434"/>
        <v>2.6151249479072981E-2</v>
      </c>
      <c r="V450" s="39">
        <f t="shared" si="431"/>
        <v>7.3461319113613704E-4</v>
      </c>
      <c r="W450" s="32">
        <f t="shared" si="435"/>
        <v>0.76479714385220743</v>
      </c>
      <c r="X450" s="31"/>
      <c r="Y450" s="5">
        <f t="shared" si="440"/>
        <v>0</v>
      </c>
      <c r="Z450" s="5">
        <f t="shared" si="432"/>
        <v>4.767744653349884</v>
      </c>
      <c r="AA450" s="5">
        <f t="shared" si="436"/>
        <v>0</v>
      </c>
      <c r="AB450" s="5">
        <f t="shared" si="425"/>
        <v>4.6058301914497104</v>
      </c>
      <c r="AC450" s="32"/>
      <c r="AD450" s="5">
        <f t="shared" si="441"/>
        <v>11388.714806803984</v>
      </c>
      <c r="AE450" s="5">
        <f t="shared" si="426"/>
        <v>-113.88714806803986</v>
      </c>
      <c r="AF450" s="5">
        <f t="shared" si="426"/>
        <v>-1387.2556954420295</v>
      </c>
      <c r="AG450" s="5">
        <f t="shared" si="444"/>
        <v>-15749.040822532643</v>
      </c>
      <c r="AH450" s="5">
        <f t="shared" si="445"/>
        <v>-5861.4688592387265</v>
      </c>
      <c r="AI450" s="42">
        <f t="shared" si="439"/>
        <v>0</v>
      </c>
      <c r="AJ450" s="42">
        <f t="shared" si="442"/>
        <v>1106.5283090724899</v>
      </c>
      <c r="AK450" s="42">
        <f t="shared" si="446"/>
        <v>-4754.9405501662368</v>
      </c>
    </row>
    <row r="451" spans="1:37" ht="15" x14ac:dyDescent="0.2">
      <c r="A451" s="48" t="s">
        <v>55</v>
      </c>
      <c r="D451" s="1"/>
      <c r="E451" s="1"/>
      <c r="F451" s="1"/>
      <c r="I451" s="2">
        <f t="shared" si="429"/>
        <v>15</v>
      </c>
      <c r="J451" s="11">
        <f t="shared" si="421"/>
        <v>14891.157607414898</v>
      </c>
      <c r="K451" s="11">
        <f t="shared" si="430"/>
        <v>148.911576074149</v>
      </c>
      <c r="L451" s="24">
        <f t="shared" si="433"/>
        <v>1813.8871288856546</v>
      </c>
      <c r="M451" s="11">
        <f t="shared" si="420"/>
        <v>602229</v>
      </c>
      <c r="N451" s="78">
        <f t="shared" si="422"/>
        <v>0</v>
      </c>
      <c r="O451" s="35">
        <f t="shared" si="423"/>
        <v>0</v>
      </c>
      <c r="P451" s="35">
        <f t="shared" si="438"/>
        <v>6.0222899999999999</v>
      </c>
      <c r="Q451">
        <f t="shared" si="424"/>
        <v>79</v>
      </c>
      <c r="R451" s="45">
        <f>1000*VLOOKUP(Q451, '[1]Mortality (Interventions) H'!$B$136:$AV$256, 46)</f>
        <v>37.354593338652741</v>
      </c>
      <c r="S451" s="46">
        <f>VLOOKUP(I451, '[1]Lapse Rates'!$A$4:$F$24, 4)</f>
        <v>7.1178370000000003E-4</v>
      </c>
      <c r="T451" s="33">
        <f t="shared" si="443"/>
        <v>0.76479714385220743</v>
      </c>
      <c r="U451" s="33">
        <f t="shared" si="434"/>
        <v>2.8568686295162307E-2</v>
      </c>
      <c r="V451" s="39">
        <f t="shared" si="431"/>
        <v>5.4437014080055651E-4</v>
      </c>
      <c r="W451" s="32">
        <f t="shared" si="435"/>
        <v>0.73568408741624458</v>
      </c>
      <c r="X451" s="31"/>
      <c r="Y451" s="5">
        <f t="shared" si="440"/>
        <v>0</v>
      </c>
      <c r="Z451" s="5">
        <f t="shared" si="432"/>
        <v>4.6058301914497104</v>
      </c>
      <c r="AA451" s="5">
        <f t="shared" si="436"/>
        <v>0</v>
      </c>
      <c r="AB451" s="5">
        <f t="shared" si="425"/>
        <v>4.4305029228059754</v>
      </c>
      <c r="AC451" s="32"/>
      <c r="AD451" s="5">
        <f t="shared" si="441"/>
        <v>10955.187694982496</v>
      </c>
      <c r="AE451" s="5">
        <f t="shared" si="426"/>
        <v>-109.55187694982499</v>
      </c>
      <c r="AF451" s="5">
        <f t="shared" si="426"/>
        <v>-1334.4478970903149</v>
      </c>
      <c r="AG451" s="5">
        <f t="shared" si="444"/>
        <v>-17204.891378849301</v>
      </c>
      <c r="AH451" s="5">
        <f t="shared" si="445"/>
        <v>-7693.7034579069441</v>
      </c>
      <c r="AI451" s="42">
        <f t="shared" si="439"/>
        <v>0</v>
      </c>
      <c r="AJ451" s="42">
        <f t="shared" si="442"/>
        <v>1064.4087056907863</v>
      </c>
      <c r="AK451" s="42">
        <f t="shared" si="446"/>
        <v>-6629.2947522161576</v>
      </c>
    </row>
    <row r="452" spans="1:37" ht="15" x14ac:dyDescent="0.2">
      <c r="I452" s="2">
        <f t="shared" si="429"/>
        <v>16</v>
      </c>
      <c r="J452" s="11">
        <f t="shared" si="421"/>
        <v>14891.157607414898</v>
      </c>
      <c r="K452" s="11">
        <f t="shared" si="430"/>
        <v>148.911576074149</v>
      </c>
      <c r="L452" s="24">
        <f t="shared" si="433"/>
        <v>1813.8871288856546</v>
      </c>
      <c r="M452" s="11">
        <f t="shared" si="420"/>
        <v>602229</v>
      </c>
      <c r="N452" s="78">
        <f t="shared" si="422"/>
        <v>0</v>
      </c>
      <c r="O452" s="35">
        <f t="shared" si="423"/>
        <v>0</v>
      </c>
      <c r="P452" s="35">
        <f t="shared" si="438"/>
        <v>6.0222899999999999</v>
      </c>
      <c r="Q452">
        <f t="shared" si="424"/>
        <v>80</v>
      </c>
      <c r="R452" s="45">
        <f>1000*VLOOKUP(Q452, '[1]Mortality (Interventions) H'!$B$136:$AV$256, 46)</f>
        <v>42.095408502141922</v>
      </c>
      <c r="S452" s="46">
        <f>VLOOKUP(I452, '[1]Lapse Rates'!$A$4:$F$24, 4)</f>
        <v>6.4944269999999999E-4</v>
      </c>
      <c r="T452" s="33">
        <f t="shared" si="443"/>
        <v>0.73568408741624458</v>
      </c>
      <c r="U452" s="33">
        <f t="shared" si="434"/>
        <v>3.0968922188312303E-2</v>
      </c>
      <c r="V452" s="39">
        <f t="shared" si="431"/>
        <v>4.777846600786419E-4</v>
      </c>
      <c r="W452" s="32">
        <f t="shared" si="435"/>
        <v>0.70423738056785368</v>
      </c>
      <c r="X452" s="31"/>
      <c r="Y452" s="5">
        <f t="shared" si="440"/>
        <v>0</v>
      </c>
      <c r="Z452" s="5">
        <f t="shared" si="432"/>
        <v>4.4305029228059754</v>
      </c>
      <c r="AA452" s="5">
        <f t="shared" si="436"/>
        <v>0</v>
      </c>
      <c r="AB452" s="5">
        <f t="shared" si="425"/>
        <v>4.2411217346199797</v>
      </c>
      <c r="AC452" s="32"/>
      <c r="AD452" s="5">
        <f t="shared" si="441"/>
        <v>10486.909827068936</v>
      </c>
      <c r="AE452" s="5">
        <f t="shared" si="426"/>
        <v>-104.86909827068936</v>
      </c>
      <c r="AF452" s="5">
        <f t="shared" si="426"/>
        <v>-1277.4071202921782</v>
      </c>
      <c r="AG452" s="5">
        <f t="shared" si="444"/>
        <v>-18650.38304054513</v>
      </c>
      <c r="AH452" s="5">
        <f t="shared" si="445"/>
        <v>-9545.7494320390615</v>
      </c>
      <c r="AI452" s="42">
        <f t="shared" si="439"/>
        <v>0</v>
      </c>
      <c r="AJ452" s="42">
        <f t="shared" si="442"/>
        <v>1018.9128278318353</v>
      </c>
      <c r="AK452" s="42">
        <f t="shared" si="446"/>
        <v>-8526.8366042072266</v>
      </c>
    </row>
    <row r="453" spans="1:37" ht="15" x14ac:dyDescent="0.2">
      <c r="I453" s="2">
        <f t="shared" si="429"/>
        <v>17</v>
      </c>
      <c r="J453" s="11">
        <f t="shared" si="421"/>
        <v>14891.157607414898</v>
      </c>
      <c r="K453" s="11">
        <f t="shared" si="430"/>
        <v>148.911576074149</v>
      </c>
      <c r="L453" s="24">
        <f t="shared" si="433"/>
        <v>1813.8871288856546</v>
      </c>
      <c r="M453" s="11">
        <f t="shared" si="420"/>
        <v>602229</v>
      </c>
      <c r="N453" s="78">
        <f t="shared" si="422"/>
        <v>0</v>
      </c>
      <c r="O453" s="35">
        <f t="shared" si="423"/>
        <v>0</v>
      </c>
      <c r="P453" s="35">
        <f t="shared" si="438"/>
        <v>6.0222899999999999</v>
      </c>
      <c r="Q453">
        <f t="shared" si="424"/>
        <v>81</v>
      </c>
      <c r="R453" s="45">
        <f>1000*VLOOKUP(Q453, '[1]Mortality (Interventions) H'!$B$136:$AV$256, 46)</f>
        <v>47.330651348326171</v>
      </c>
      <c r="S453" s="46">
        <f>VLOOKUP(I453, '[1]Lapse Rates'!$A$4:$F$24, 4)</f>
        <v>5.2983399999999997E-4</v>
      </c>
      <c r="T453" s="33">
        <f t="shared" si="443"/>
        <v>0.70423738056785368</v>
      </c>
      <c r="U453" s="33">
        <f t="shared" si="434"/>
        <v>3.3332013926115574E-2</v>
      </c>
      <c r="V453" s="39">
        <f t="shared" si="431"/>
        <v>3.7312890829578816E-4</v>
      </c>
      <c r="W453" s="32">
        <f t="shared" si="435"/>
        <v>0.67053223773344228</v>
      </c>
      <c r="X453" s="31"/>
      <c r="Y453" s="5">
        <f t="shared" si="440"/>
        <v>0</v>
      </c>
      <c r="Z453" s="5">
        <f t="shared" si="432"/>
        <v>4.2411217346199797</v>
      </c>
      <c r="AA453" s="5">
        <f t="shared" si="436"/>
        <v>0</v>
      </c>
      <c r="AB453" s="5">
        <f t="shared" si="425"/>
        <v>4.0381395899797319</v>
      </c>
      <c r="AC453" s="32"/>
      <c r="AD453" s="5">
        <f t="shared" si="441"/>
        <v>9985.0012329412839</v>
      </c>
      <c r="AE453" s="5">
        <f t="shared" si="426"/>
        <v>-99.850012329412849</v>
      </c>
      <c r="AF453" s="5">
        <f t="shared" si="426"/>
        <v>-1216.2697955275869</v>
      </c>
      <c r="AG453" s="5">
        <f t="shared" si="444"/>
        <v>-20073.505414710657</v>
      </c>
      <c r="AH453" s="5">
        <f t="shared" si="445"/>
        <v>-11404.623989626372</v>
      </c>
      <c r="AI453" s="42">
        <f t="shared" si="439"/>
        <v>0</v>
      </c>
      <c r="AJ453" s="42">
        <f t="shared" si="442"/>
        <v>970.14938878419082</v>
      </c>
      <c r="AK453" s="42">
        <f t="shared" si="446"/>
        <v>-10434.474600842181</v>
      </c>
    </row>
    <row r="454" spans="1:37" ht="15" x14ac:dyDescent="0.2">
      <c r="I454" s="2">
        <f t="shared" si="429"/>
        <v>18</v>
      </c>
      <c r="J454" s="11">
        <f t="shared" si="421"/>
        <v>14891.157607414898</v>
      </c>
      <c r="K454" s="11">
        <f t="shared" si="430"/>
        <v>148.911576074149</v>
      </c>
      <c r="L454" s="24">
        <f t="shared" si="433"/>
        <v>1813.8871288856546</v>
      </c>
      <c r="M454" s="11">
        <f t="shared" si="420"/>
        <v>602229</v>
      </c>
      <c r="N454" s="78">
        <f t="shared" si="422"/>
        <v>0</v>
      </c>
      <c r="O454" s="35">
        <f t="shared" si="423"/>
        <v>0</v>
      </c>
      <c r="P454" s="35">
        <f t="shared" si="438"/>
        <v>6.0222899999999999</v>
      </c>
      <c r="Q454">
        <f t="shared" si="424"/>
        <v>82</v>
      </c>
      <c r="R454" s="45">
        <f>1000*VLOOKUP(Q454, '[1]Mortality (Interventions) H'!$B$136:$AV$256, 46)</f>
        <v>53.242693542944309</v>
      </c>
      <c r="S454" s="46">
        <f>VLOOKUP(I454, '[1]Lapse Rates'!$A$4:$F$24, 4)</f>
        <v>4.565131E-4</v>
      </c>
      <c r="T454" s="33">
        <f t="shared" si="443"/>
        <v>0.67053223773344228</v>
      </c>
      <c r="U454" s="33">
        <f t="shared" si="434"/>
        <v>3.5700942444306341E-2</v>
      </c>
      <c r="V454" s="39">
        <f t="shared" si="431"/>
        <v>3.0610675049763073E-4</v>
      </c>
      <c r="W454" s="32">
        <f t="shared" si="435"/>
        <v>0.63452518853863826</v>
      </c>
      <c r="X454" s="31"/>
      <c r="Y454" s="5">
        <f t="shared" si="440"/>
        <v>0</v>
      </c>
      <c r="Z454" s="5">
        <f t="shared" si="440"/>
        <v>4.0381395899797319</v>
      </c>
      <c r="AA454" s="5">
        <f t="shared" si="436"/>
        <v>0</v>
      </c>
      <c r="AB454" s="5">
        <f t="shared" si="425"/>
        <v>3.8212946976843556</v>
      </c>
      <c r="AC454" s="32"/>
      <c r="AD454" s="5">
        <f t="shared" si="441"/>
        <v>9448.8145884035148</v>
      </c>
      <c r="AE454" s="5">
        <f t="shared" si="426"/>
        <v>-94.488145884035163</v>
      </c>
      <c r="AF454" s="5">
        <f t="shared" si="426"/>
        <v>-1150.9570724439793</v>
      </c>
      <c r="AG454" s="5">
        <f t="shared" si="444"/>
        <v>-21500.142867292165</v>
      </c>
      <c r="AH454" s="5">
        <f t="shared" si="445"/>
        <v>-13296.773497216665</v>
      </c>
      <c r="AI454" s="42">
        <f t="shared" si="439"/>
        <v>0</v>
      </c>
      <c r="AJ454" s="42">
        <f t="shared" si="442"/>
        <v>918.05556550493804</v>
      </c>
      <c r="AK454" s="42">
        <f t="shared" si="446"/>
        <v>-12378.717931711728</v>
      </c>
    </row>
    <row r="455" spans="1:37" ht="15" x14ac:dyDescent="0.2">
      <c r="I455" s="2">
        <f t="shared" si="429"/>
        <v>19</v>
      </c>
      <c r="J455" s="11">
        <f t="shared" si="421"/>
        <v>14891.157607414898</v>
      </c>
      <c r="K455" s="11">
        <f t="shared" si="430"/>
        <v>148.911576074149</v>
      </c>
      <c r="L455" s="24">
        <f t="shared" si="433"/>
        <v>1813.8871288856546</v>
      </c>
      <c r="M455" s="11">
        <f t="shared" si="420"/>
        <v>602229</v>
      </c>
      <c r="N455" s="78">
        <f t="shared" si="422"/>
        <v>0</v>
      </c>
      <c r="O455" s="35">
        <f t="shared" si="423"/>
        <v>0</v>
      </c>
      <c r="P455" s="35">
        <f t="shared" si="438"/>
        <v>6.0222899999999999</v>
      </c>
      <c r="Q455">
        <f t="shared" si="424"/>
        <v>83</v>
      </c>
      <c r="R455" s="45">
        <f>1000*VLOOKUP(Q455, '[1]Mortality (Interventions) H'!$B$136:$AV$256, 46)</f>
        <v>59.911069460872639</v>
      </c>
      <c r="S455" s="46">
        <f>VLOOKUP(I455, '[1]Lapse Rates'!$A$4:$F$24, 4)</f>
        <v>3.5534066900000001E-2</v>
      </c>
      <c r="T455" s="33">
        <f t="shared" si="443"/>
        <v>0.63452518853863826</v>
      </c>
      <c r="U455" s="33">
        <f t="shared" si="434"/>
        <v>3.8015082645211661E-2</v>
      </c>
      <c r="V455" s="39">
        <f t="shared" si="431"/>
        <v>2.2547260499267086E-2</v>
      </c>
      <c r="W455" s="32">
        <f t="shared" si="435"/>
        <v>0.57396284539415954</v>
      </c>
      <c r="X455" s="31"/>
      <c r="Y455" s="5">
        <f t="shared" si="440"/>
        <v>0</v>
      </c>
      <c r="Z455" s="5">
        <f t="shared" si="440"/>
        <v>3.8212946976843556</v>
      </c>
      <c r="AA455" s="5">
        <f t="shared" si="436"/>
        <v>0</v>
      </c>
      <c r="AB455" s="5">
        <f t="shared" si="425"/>
        <v>3.4565707041887932</v>
      </c>
      <c r="AC455" s="32"/>
      <c r="AD455" s="5">
        <f t="shared" si="441"/>
        <v>8546.9711915647404</v>
      </c>
      <c r="AE455" s="5">
        <f t="shared" si="426"/>
        <v>-85.469711915647409</v>
      </c>
      <c r="AF455" s="5">
        <f t="shared" si="426"/>
        <v>-1041.103817719053</v>
      </c>
      <c r="AG455" s="5">
        <f t="shared" si="444"/>
        <v>-22893.785206343175</v>
      </c>
      <c r="AH455" s="5">
        <f t="shared" si="445"/>
        <v>-15473.387544413135</v>
      </c>
      <c r="AI455" s="42">
        <f t="shared" si="439"/>
        <v>0</v>
      </c>
      <c r="AJ455" s="42">
        <f t="shared" si="442"/>
        <v>830.44816416341882</v>
      </c>
      <c r="AK455" s="42">
        <f t="shared" si="446"/>
        <v>-14642.939380249716</v>
      </c>
    </row>
    <row r="456" spans="1:37" ht="15" x14ac:dyDescent="0.2">
      <c r="I456" s="2">
        <f t="shared" si="429"/>
        <v>20</v>
      </c>
      <c r="J456" s="11">
        <f t="shared" si="421"/>
        <v>14891.157607414898</v>
      </c>
      <c r="K456" s="11">
        <f t="shared" si="430"/>
        <v>148.911576074149</v>
      </c>
      <c r="L456" s="24">
        <f t="shared" si="433"/>
        <v>1813.8871288856546</v>
      </c>
      <c r="M456" s="11">
        <f t="shared" si="420"/>
        <v>602229</v>
      </c>
      <c r="N456" s="78">
        <f t="shared" si="422"/>
        <v>0</v>
      </c>
      <c r="O456" s="35">
        <f t="shared" si="423"/>
        <v>0</v>
      </c>
      <c r="P456" s="35">
        <f t="shared" si="438"/>
        <v>6.0222899999999999</v>
      </c>
      <c r="Q456">
        <f t="shared" si="424"/>
        <v>84</v>
      </c>
      <c r="R456" s="45">
        <f>1000*VLOOKUP(Q456, '[1]Mortality (Interventions) H'!$B$136:$AV$256, 46)</f>
        <v>67.459301055564353</v>
      </c>
      <c r="S456" s="46">
        <f>VLOOKUP(I456, '[1]Lapse Rates'!$A$4:$F$24, 4)</f>
        <v>0</v>
      </c>
      <c r="T456" s="33">
        <f t="shared" si="443"/>
        <v>0.57396284539415954</v>
      </c>
      <c r="U456" s="33">
        <f t="shared" si="434"/>
        <v>3.8719132382152951E-2</v>
      </c>
      <c r="V456" s="39">
        <f t="shared" si="431"/>
        <v>0</v>
      </c>
      <c r="W456" s="32">
        <f t="shared" si="435"/>
        <v>0.53524371301200657</v>
      </c>
      <c r="X456" s="31"/>
      <c r="Y456" s="5">
        <f t="shared" si="440"/>
        <v>0</v>
      </c>
      <c r="Z456" s="5">
        <f t="shared" si="440"/>
        <v>3.4565707041887932</v>
      </c>
      <c r="AA456" s="5">
        <f t="shared" si="436"/>
        <v>0</v>
      </c>
      <c r="AB456" s="5">
        <f t="shared" si="425"/>
        <v>3.223392860435077</v>
      </c>
      <c r="AC456" s="32"/>
      <c r="AD456" s="5">
        <f>$W456*J456</f>
        <v>7970.3984888397381</v>
      </c>
      <c r="AE456" s="5">
        <f t="shared" si="426"/>
        <v>-79.703984888397386</v>
      </c>
      <c r="AF456" s="5">
        <f t="shared" si="426"/>
        <v>-970.87168184944596</v>
      </c>
      <c r="AG456" s="5">
        <f t="shared" si="444"/>
        <v>-23317.78437537159</v>
      </c>
      <c r="AH456" s="5">
        <f t="shared" si="445"/>
        <v>-16397.961553269695</v>
      </c>
      <c r="AI456" s="42">
        <f t="shared" si="439"/>
        <v>0</v>
      </c>
      <c r="AJ456" s="42">
        <f t="shared" si="442"/>
        <v>774.41622042370739</v>
      </c>
      <c r="AK456" s="42">
        <f t="shared" si="446"/>
        <v>-15623.545332845988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258609.86528480196</v>
      </c>
      <c r="AE459" s="21">
        <f t="shared" ref="AE459:AK459" si="447">SUM(AE436:AE456)</f>
        <v>-8246.3273132840586</v>
      </c>
      <c r="AF459" s="21">
        <f t="shared" si="447"/>
        <v>-30153.385041327721</v>
      </c>
      <c r="AG459" s="21">
        <f t="shared" si="447"/>
        <v>-251856.98531980102</v>
      </c>
      <c r="AH459" s="21">
        <f t="shared" si="447"/>
        <v>-31646.8323896109</v>
      </c>
      <c r="AI459" s="21">
        <f t="shared" si="447"/>
        <v>0</v>
      </c>
      <c r="AJ459" s="21">
        <f t="shared" si="447"/>
        <v>23694.113321960645</v>
      </c>
      <c r="AK459" s="21">
        <f t="shared" si="447"/>
        <v>-7952.7190676502778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128165.64602249983</v>
      </c>
      <c r="AE461" s="21">
        <f t="shared" ref="AE461:AK461" si="448">AE436+NPV($D$6,AE437:AE456)</f>
        <v>-6955.0463694665305</v>
      </c>
      <c r="AF461" s="21">
        <f t="shared" si="448"/>
        <v>-14424.333307971261</v>
      </c>
      <c r="AG461" s="21">
        <f t="shared" si="448"/>
        <v>-83346.51918474742</v>
      </c>
      <c r="AH461" s="21">
        <f t="shared" si="448"/>
        <v>23439.747160314582</v>
      </c>
      <c r="AI461" s="21">
        <f t="shared" si="448"/>
        <v>0</v>
      </c>
      <c r="AJ461" s="21">
        <f t="shared" si="448"/>
        <v>11018.852522430583</v>
      </c>
      <c r="AK461" s="21">
        <f t="shared" si="448"/>
        <v>34458.59968274516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191362.82379118193</v>
      </c>
      <c r="AE463" s="21">
        <f t="shared" ref="AE463:AK463" si="449">AE436+NPV($D$7,AE437:AE456)</f>
        <v>-7579.0345977312627</v>
      </c>
      <c r="AF463" s="21">
        <f t="shared" si="449"/>
        <v>-22025.113889743971</v>
      </c>
      <c r="AG463" s="21">
        <f t="shared" si="449"/>
        <v>-159782.26416177643</v>
      </c>
      <c r="AH463" s="21">
        <f t="shared" si="449"/>
        <v>1976.411141930228</v>
      </c>
      <c r="AI463" s="21">
        <f t="shared" si="449"/>
        <v>0</v>
      </c>
      <c r="AJ463" s="21">
        <f t="shared" si="449"/>
        <v>17159.872250227258</v>
      </c>
      <c r="AK463" s="21">
        <f t="shared" si="449"/>
        <v>19136.283392157493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D5BF-112F-644E-9ECC-18778262460B}">
  <sheetPr codeName="Sheet11"/>
  <dimension ref="A1:R102"/>
  <sheetViews>
    <sheetView workbookViewId="0">
      <selection activeCell="B19" sqref="B19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465.71527387756095</v>
      </c>
      <c r="C19" s="60">
        <v>369.40142917605488</v>
      </c>
      <c r="D19" s="60">
        <v>343.67320666591132</v>
      </c>
      <c r="E19" s="60">
        <v>355.57899824296908</v>
      </c>
      <c r="F19" s="60">
        <v>453.62271049214036</v>
      </c>
      <c r="G19" s="60">
        <v>435.40268009351502</v>
      </c>
      <c r="H19" s="60">
        <v>444.70220811087086</v>
      </c>
      <c r="I19" s="60">
        <v>328.58794044649773</v>
      </c>
      <c r="J19" s="60">
        <v>340.21002790698009</v>
      </c>
      <c r="K19" s="60">
        <v>316.24842330136124</v>
      </c>
      <c r="L19" s="60">
        <v>424.19428268388754</v>
      </c>
      <c r="M19" s="60">
        <v>433.30106534792083</v>
      </c>
      <c r="N19" s="60">
        <v>416.28533482197219</v>
      </c>
      <c r="O19" s="60">
        <v>302.07919068726301</v>
      </c>
      <c r="P19" s="60">
        <v>405.70224018959829</v>
      </c>
    </row>
    <row r="20" spans="1:16" x14ac:dyDescent="0.15">
      <c r="A20">
        <f t="shared" si="0"/>
        <v>19</v>
      </c>
      <c r="B20" s="60">
        <v>480.90243526716188</v>
      </c>
      <c r="C20" s="60">
        <v>388.84332403677269</v>
      </c>
      <c r="D20" s="60">
        <v>362.09957891548788</v>
      </c>
      <c r="E20" s="60">
        <v>374.21607215764516</v>
      </c>
      <c r="F20" s="60">
        <v>468.27813776168148</v>
      </c>
      <c r="G20" s="60">
        <v>449.28165603721135</v>
      </c>
      <c r="H20" s="60">
        <v>458.75119442253629</v>
      </c>
      <c r="I20" s="60">
        <v>346.37014405210317</v>
      </c>
      <c r="J20" s="60">
        <v>358.19544021393722</v>
      </c>
      <c r="K20" s="60">
        <v>333.29419245019983</v>
      </c>
      <c r="L20" s="60">
        <v>437.58759316808016</v>
      </c>
      <c r="M20" s="60">
        <v>446.85859494332311</v>
      </c>
      <c r="N20" s="60">
        <v>429.12386543256878</v>
      </c>
      <c r="O20" s="60">
        <v>318.52914419124858</v>
      </c>
      <c r="P20" s="60">
        <v>418.09180305266528</v>
      </c>
    </row>
    <row r="21" spans="1:16" x14ac:dyDescent="0.15">
      <c r="A21">
        <f t="shared" si="0"/>
        <v>20</v>
      </c>
      <c r="B21" s="60">
        <v>496.69703640601091</v>
      </c>
      <c r="C21" s="60">
        <v>408.82894421825398</v>
      </c>
      <c r="D21" s="60">
        <v>381.06555855227941</v>
      </c>
      <c r="E21" s="60">
        <v>393.37464589759117</v>
      </c>
      <c r="F21" s="60">
        <v>483.52065570313363</v>
      </c>
      <c r="G21" s="60">
        <v>463.73197043006621</v>
      </c>
      <c r="H21" s="60">
        <v>473.362677492042</v>
      </c>
      <c r="I21" s="60">
        <v>364.67339150098439</v>
      </c>
      <c r="J21" s="60">
        <v>376.68456271323925</v>
      </c>
      <c r="K21" s="60">
        <v>350.83991527343005</v>
      </c>
      <c r="L21" s="60">
        <v>451.53275964700572</v>
      </c>
      <c r="M21" s="60">
        <v>460.95929969466414</v>
      </c>
      <c r="N21" s="60">
        <v>442.49164897804297</v>
      </c>
      <c r="O21" s="60">
        <v>335.46168931859108</v>
      </c>
      <c r="P21" s="60">
        <v>430.99223949939329</v>
      </c>
    </row>
    <row r="22" spans="1:16" x14ac:dyDescent="0.15">
      <c r="A22">
        <f t="shared" si="0"/>
        <v>21</v>
      </c>
      <c r="B22" s="60">
        <v>513.54645640256558</v>
      </c>
      <c r="C22" s="60">
        <v>429.99492967459662</v>
      </c>
      <c r="D22" s="60">
        <v>401.43459982159828</v>
      </c>
      <c r="E22" s="60">
        <v>413.6652915034029</v>
      </c>
      <c r="F22" s="60">
        <v>499.78136169122672</v>
      </c>
      <c r="G22" s="60">
        <v>479.35209241487416</v>
      </c>
      <c r="H22" s="60">
        <v>488.95045938706602</v>
      </c>
      <c r="I22" s="60">
        <v>384.33110577365522</v>
      </c>
      <c r="J22" s="60">
        <v>396.2665739470321</v>
      </c>
      <c r="K22" s="60">
        <v>369.68452265785368</v>
      </c>
      <c r="L22" s="60">
        <v>466.60705742061305</v>
      </c>
      <c r="M22" s="60">
        <v>476.00237910655051</v>
      </c>
      <c r="N22" s="60">
        <v>456.94205291590839</v>
      </c>
      <c r="O22" s="60">
        <v>353.6480964595641</v>
      </c>
      <c r="P22" s="60">
        <v>444.93763305994582</v>
      </c>
    </row>
    <row r="23" spans="1:16" x14ac:dyDescent="0.15">
      <c r="A23">
        <f t="shared" si="0"/>
        <v>22</v>
      </c>
      <c r="B23" s="60">
        <v>531.72912502961412</v>
      </c>
      <c r="C23" s="60">
        <v>452.6946843137452</v>
      </c>
      <c r="D23" s="60">
        <v>423.31796318426962</v>
      </c>
      <c r="E23" s="60">
        <v>435.4268671687467</v>
      </c>
      <c r="F23" s="60">
        <v>517.32903259768318</v>
      </c>
      <c r="G23" s="60">
        <v>496.23517578430437</v>
      </c>
      <c r="H23" s="60">
        <v>505.77227381127705</v>
      </c>
      <c r="I23" s="60">
        <v>405.45074507165788</v>
      </c>
      <c r="J23" s="60">
        <v>417.26869866406878</v>
      </c>
      <c r="K23" s="60">
        <v>389.93111523155994</v>
      </c>
      <c r="L23" s="60">
        <v>482.90043264503566</v>
      </c>
      <c r="M23" s="60">
        <v>492.23662517118555</v>
      </c>
      <c r="N23" s="60">
        <v>472.56135004397964</v>
      </c>
      <c r="O23" s="60">
        <v>373.18793644711849</v>
      </c>
      <c r="P23" s="60">
        <v>460.0112822301154</v>
      </c>
    </row>
    <row r="24" spans="1:16" x14ac:dyDescent="0.15">
      <c r="A24">
        <f t="shared" si="0"/>
        <v>23</v>
      </c>
      <c r="B24" s="60">
        <v>551.66366541925561</v>
      </c>
      <c r="C24" s="60">
        <v>477.51536143232613</v>
      </c>
      <c r="D24" s="60">
        <v>447.25687513160227</v>
      </c>
      <c r="E24" s="60">
        <v>459.22221635085526</v>
      </c>
      <c r="F24" s="60">
        <v>536.56763456774468</v>
      </c>
      <c r="G24" s="60">
        <v>514.75381538291992</v>
      </c>
      <c r="H24" s="60">
        <v>524.21533638764447</v>
      </c>
      <c r="I24" s="60">
        <v>428.55456159299888</v>
      </c>
      <c r="J24" s="60">
        <v>440.23397609570321</v>
      </c>
      <c r="K24" s="60">
        <v>412.08026284344413</v>
      </c>
      <c r="L24" s="60">
        <v>500.77243555365601</v>
      </c>
      <c r="M24" s="60">
        <v>510.03569653947409</v>
      </c>
      <c r="N24" s="60">
        <v>489.69418266967551</v>
      </c>
      <c r="O24" s="60">
        <v>394.5642323606923</v>
      </c>
      <c r="P24" s="60">
        <v>476.54576359641828</v>
      </c>
    </row>
    <row r="25" spans="1:16" x14ac:dyDescent="0.15">
      <c r="A25">
        <f t="shared" si="0"/>
        <v>24</v>
      </c>
      <c r="B25" s="60">
        <v>573.84047902931013</v>
      </c>
      <c r="C25" s="60">
        <v>505.10421722565826</v>
      </c>
      <c r="D25" s="60">
        <v>473.8647749033729</v>
      </c>
      <c r="E25" s="60">
        <v>485.67185425924106</v>
      </c>
      <c r="F25" s="60">
        <v>557.97047398844882</v>
      </c>
      <c r="G25" s="60">
        <v>535.35703577446543</v>
      </c>
      <c r="H25" s="60">
        <v>544.733406102304</v>
      </c>
      <c r="I25" s="60">
        <v>454.23461525381975</v>
      </c>
      <c r="J25" s="60">
        <v>465.76131699470767</v>
      </c>
      <c r="K25" s="60">
        <v>436.69957841405238</v>
      </c>
      <c r="L25" s="60">
        <v>520.65643353573955</v>
      </c>
      <c r="M25" s="60">
        <v>529.83752983154636</v>
      </c>
      <c r="N25" s="60">
        <v>508.75601539358433</v>
      </c>
      <c r="O25" s="60">
        <v>418.32480880836135</v>
      </c>
      <c r="P25" s="60">
        <v>494.94205087034692</v>
      </c>
    </row>
    <row r="26" spans="1:16" x14ac:dyDescent="0.15">
      <c r="A26">
        <f t="shared" si="0"/>
        <v>25</v>
      </c>
      <c r="B26" s="60">
        <v>599.09038912843448</v>
      </c>
      <c r="C26" s="60">
        <v>536.59992047914102</v>
      </c>
      <c r="D26" s="60">
        <v>504.21124548934722</v>
      </c>
      <c r="E26" s="60">
        <v>515.86716254468251</v>
      </c>
      <c r="F26" s="60">
        <v>582.33927517328289</v>
      </c>
      <c r="G26" s="60">
        <v>558.79871392443363</v>
      </c>
      <c r="H26" s="60">
        <v>568.09495494022713</v>
      </c>
      <c r="I26" s="60">
        <v>483.52298675897185</v>
      </c>
      <c r="J26" s="60">
        <v>494.90383179390034</v>
      </c>
      <c r="K26" s="60">
        <v>464.77829322590162</v>
      </c>
      <c r="L26" s="60">
        <v>543.27990322099811</v>
      </c>
      <c r="M26" s="60">
        <v>552.3836832217462</v>
      </c>
      <c r="N26" s="60">
        <v>530.44415596437159</v>
      </c>
      <c r="O26" s="60">
        <v>445.42421647320958</v>
      </c>
      <c r="P26" s="60">
        <v>515.87303344653924</v>
      </c>
    </row>
    <row r="27" spans="1:16" x14ac:dyDescent="0.15">
      <c r="A27">
        <f t="shared" si="0"/>
        <v>26</v>
      </c>
      <c r="B27" s="60">
        <v>627.73147072451047</v>
      </c>
      <c r="C27" s="60">
        <v>572.38290869544483</v>
      </c>
      <c r="D27" s="60">
        <v>538.66028118706595</v>
      </c>
      <c r="E27" s="60">
        <v>550.17291820310925</v>
      </c>
      <c r="F27" s="60">
        <v>609.98101000137217</v>
      </c>
      <c r="G27" s="60">
        <v>585.37243725981637</v>
      </c>
      <c r="H27" s="60">
        <v>594.59430486475776</v>
      </c>
      <c r="I27" s="60">
        <v>516.77101585278444</v>
      </c>
      <c r="J27" s="60">
        <v>528.01361679127081</v>
      </c>
      <c r="K27" s="60">
        <v>496.65327511302377</v>
      </c>
      <c r="L27" s="60">
        <v>568.92621279815967</v>
      </c>
      <c r="M27" s="60">
        <v>577.95823462831208</v>
      </c>
      <c r="N27" s="60">
        <v>555.03028932998893</v>
      </c>
      <c r="O27" s="60">
        <v>476.18760609602282</v>
      </c>
      <c r="P27" s="60">
        <v>539.60093546659277</v>
      </c>
    </row>
    <row r="28" spans="1:16" x14ac:dyDescent="0.15">
      <c r="A28">
        <f t="shared" si="0"/>
        <v>27</v>
      </c>
      <c r="B28" s="60">
        <v>659.82763394367032</v>
      </c>
      <c r="C28" s="60">
        <v>612.47047837894274</v>
      </c>
      <c r="D28" s="60">
        <v>577.23669278770717</v>
      </c>
      <c r="E28" s="60">
        <v>588.60588694165358</v>
      </c>
      <c r="F28" s="60">
        <v>640.95755837765455</v>
      </c>
      <c r="G28" s="60">
        <v>615.14288193036248</v>
      </c>
      <c r="H28" s="60">
        <v>624.29087717456207</v>
      </c>
      <c r="I28" s="60">
        <v>554.00278511933493</v>
      </c>
      <c r="J28" s="60">
        <v>565.10699654469465</v>
      </c>
      <c r="K28" s="60">
        <v>532.34776187872626</v>
      </c>
      <c r="L28" s="60">
        <v>597.65785205666623</v>
      </c>
      <c r="M28" s="60">
        <v>606.6186091115718</v>
      </c>
      <c r="N28" s="60">
        <v>582.57440344484905</v>
      </c>
      <c r="O28" s="60">
        <v>510.63752197454926</v>
      </c>
      <c r="P28" s="60">
        <v>566.18372532472358</v>
      </c>
    </row>
    <row r="29" spans="1:16" x14ac:dyDescent="0.15">
      <c r="A29">
        <f t="shared" si="0"/>
        <v>28</v>
      </c>
      <c r="B29" s="60">
        <v>695.90587487878213</v>
      </c>
      <c r="C29" s="60">
        <v>657.49850003420158</v>
      </c>
      <c r="D29" s="60">
        <v>620.55008517447516</v>
      </c>
      <c r="E29" s="60">
        <v>631.7758759019282</v>
      </c>
      <c r="F29" s="60">
        <v>675.77755005214055</v>
      </c>
      <c r="G29" s="60">
        <v>648.59734418196069</v>
      </c>
      <c r="H29" s="60">
        <v>657.67241116474099</v>
      </c>
      <c r="I29" s="60">
        <v>595.80678773555496</v>
      </c>
      <c r="J29" s="60">
        <v>606.77266527781023</v>
      </c>
      <c r="K29" s="60">
        <v>572.42609834184816</v>
      </c>
      <c r="L29" s="60">
        <v>629.94522409621516</v>
      </c>
      <c r="M29" s="60">
        <v>638.83563034671192</v>
      </c>
      <c r="N29" s="60">
        <v>613.52756239551468</v>
      </c>
      <c r="O29" s="60">
        <v>549.31874900445939</v>
      </c>
      <c r="P29" s="60">
        <v>596.05677729124295</v>
      </c>
    </row>
    <row r="30" spans="1:16" x14ac:dyDescent="0.15">
      <c r="A30">
        <f t="shared" si="0"/>
        <v>29</v>
      </c>
      <c r="B30" s="60">
        <v>736.53201507259723</v>
      </c>
      <c r="C30" s="60">
        <v>708.14388163240289</v>
      </c>
      <c r="D30" s="60">
        <v>669.24953522123906</v>
      </c>
      <c r="E30" s="60">
        <v>680.33208567338693</v>
      </c>
      <c r="F30" s="60">
        <v>714.9872171876217</v>
      </c>
      <c r="G30" s="60">
        <v>686.25923997911434</v>
      </c>
      <c r="H30" s="60">
        <v>695.26270732297814</v>
      </c>
      <c r="I30" s="60">
        <v>642.80965090915436</v>
      </c>
      <c r="J30" s="60">
        <v>653.63737693137364</v>
      </c>
      <c r="K30" s="60">
        <v>617.48922985505135</v>
      </c>
      <c r="L30" s="60">
        <v>666.29357066327054</v>
      </c>
      <c r="M30" s="60">
        <v>675.11492528024837</v>
      </c>
      <c r="N30" s="60">
        <v>648.37424255598069</v>
      </c>
      <c r="O30" s="60">
        <v>592.81142891089314</v>
      </c>
      <c r="P30" s="60">
        <v>629.68777686982321</v>
      </c>
    </row>
    <row r="31" spans="1:16" x14ac:dyDescent="0.15">
      <c r="A31">
        <f t="shared" si="0"/>
        <v>30</v>
      </c>
      <c r="B31" s="60">
        <v>782.09185848048207</v>
      </c>
      <c r="C31" s="60">
        <v>764.85157472043215</v>
      </c>
      <c r="D31" s="60">
        <v>723.76197328395585</v>
      </c>
      <c r="E31" s="60">
        <v>734.70123211909765</v>
      </c>
      <c r="F31" s="60">
        <v>758.95900634661734</v>
      </c>
      <c r="G31" s="60">
        <v>728.48572286397064</v>
      </c>
      <c r="H31" s="60">
        <v>737.4189665915618</v>
      </c>
      <c r="I31" s="60">
        <v>695.42351539604169</v>
      </c>
      <c r="J31" s="60">
        <v>706.11307479113145</v>
      </c>
      <c r="K31" s="60">
        <v>667.93238333397812</v>
      </c>
      <c r="L31" s="60">
        <v>707.04766497222056</v>
      </c>
      <c r="M31" s="60">
        <v>715.80131360930443</v>
      </c>
      <c r="N31" s="60">
        <v>687.44508721757995</v>
      </c>
      <c r="O31" s="60">
        <v>641.49708650557079</v>
      </c>
      <c r="P31" s="60">
        <v>667.39588250469342</v>
      </c>
    </row>
    <row r="32" spans="1:16" x14ac:dyDescent="0.15">
      <c r="A32">
        <f t="shared" si="0"/>
        <v>31</v>
      </c>
      <c r="B32" s="60">
        <v>833.00893573006726</v>
      </c>
      <c r="C32" s="60">
        <v>828.09390388750035</v>
      </c>
      <c r="D32" s="60">
        <v>784.86790815481254</v>
      </c>
      <c r="E32" s="60">
        <v>795.33642497866163</v>
      </c>
      <c r="F32" s="60">
        <v>808.10184054732974</v>
      </c>
      <c r="G32" s="60">
        <v>775.94003836764477</v>
      </c>
      <c r="H32" s="60">
        <v>784.5332838616564</v>
      </c>
      <c r="I32" s="60">
        <v>754.40224743114936</v>
      </c>
      <c r="J32" s="60">
        <v>764.63729276353195</v>
      </c>
      <c r="K32" s="60">
        <v>724.478914040267</v>
      </c>
      <c r="L32" s="60">
        <v>752.84793854860629</v>
      </c>
      <c r="M32" s="60">
        <v>761.27335584625746</v>
      </c>
      <c r="N32" s="60">
        <v>731.35431478282317</v>
      </c>
      <c r="O32" s="60">
        <v>696.07433770534544</v>
      </c>
      <c r="P32" s="60">
        <v>709.77416093039278</v>
      </c>
    </row>
    <row r="33" spans="1:16" x14ac:dyDescent="0.15">
      <c r="A33">
        <f t="shared" si="0"/>
        <v>32</v>
      </c>
      <c r="B33" s="60">
        <v>889.48540639534554</v>
      </c>
      <c r="C33" s="60">
        <v>898.03482722486967</v>
      </c>
      <c r="D33" s="60">
        <v>852.48701262753923</v>
      </c>
      <c r="E33" s="60">
        <v>862.39528494450349</v>
      </c>
      <c r="F33" s="60">
        <v>862.61107694893497</v>
      </c>
      <c r="G33" s="60">
        <v>828.60881161304997</v>
      </c>
      <c r="H33" s="60">
        <v>836.79333000740689</v>
      </c>
      <c r="I33" s="60">
        <v>819.66839397527474</v>
      </c>
      <c r="J33" s="60">
        <v>829.36249442338965</v>
      </c>
      <c r="K33" s="60">
        <v>787.05464760689915</v>
      </c>
      <c r="L33" s="60">
        <v>803.68155912428131</v>
      </c>
      <c r="M33" s="60">
        <v>811.71238396472972</v>
      </c>
      <c r="N33" s="60">
        <v>780.08980706448699</v>
      </c>
      <c r="O33" s="60">
        <v>756.47165787206643</v>
      </c>
      <c r="P33" s="60">
        <v>756.81097782960262</v>
      </c>
    </row>
    <row r="34" spans="1:16" x14ac:dyDescent="0.15">
      <c r="A34">
        <f t="shared" si="0"/>
        <v>33</v>
      </c>
      <c r="B34" s="60">
        <v>952.22560983626784</v>
      </c>
      <c r="C34" s="60">
        <v>975.4827969361678</v>
      </c>
      <c r="D34" s="60">
        <v>927.38553943289457</v>
      </c>
      <c r="E34" s="60">
        <v>936.65352244983228</v>
      </c>
      <c r="F34" s="60">
        <v>923.16685159160681</v>
      </c>
      <c r="G34" s="60">
        <v>887.13749408990304</v>
      </c>
      <c r="H34" s="60">
        <v>894.85150076354353</v>
      </c>
      <c r="I34" s="60">
        <v>891.96198853461692</v>
      </c>
      <c r="J34" s="60">
        <v>901.03784401108146</v>
      </c>
      <c r="K34" s="60">
        <v>856.36959686524347</v>
      </c>
      <c r="L34" s="60">
        <v>860.17177019843291</v>
      </c>
      <c r="M34" s="60">
        <v>867.74834532691227</v>
      </c>
      <c r="N34" s="60">
        <v>834.24935777422331</v>
      </c>
      <c r="O34" s="60">
        <v>823.3747227677336</v>
      </c>
      <c r="P34" s="60">
        <v>809.08353323590859</v>
      </c>
    </row>
    <row r="35" spans="1:16" x14ac:dyDescent="0.15">
      <c r="A35">
        <f t="shared" si="0"/>
        <v>34</v>
      </c>
      <c r="B35" s="60">
        <v>1022.2427472189605</v>
      </c>
      <c r="C35" s="60">
        <v>1061.6493324488692</v>
      </c>
      <c r="D35" s="60">
        <v>1010.7333516104334</v>
      </c>
      <c r="E35" s="60">
        <v>1019.2732531692117</v>
      </c>
      <c r="F35" s="60">
        <v>990.74739867173969</v>
      </c>
      <c r="G35" s="60">
        <v>952.47068963904746</v>
      </c>
      <c r="H35" s="60">
        <v>959.64602480240785</v>
      </c>
      <c r="I35" s="60">
        <v>972.41259237707425</v>
      </c>
      <c r="J35" s="60">
        <v>980.78541869697096</v>
      </c>
      <c r="K35" s="60">
        <v>933.50720788446642</v>
      </c>
      <c r="L35" s="60">
        <v>923.23054367852114</v>
      </c>
      <c r="M35" s="60">
        <v>930.28705439803275</v>
      </c>
      <c r="N35" s="60">
        <v>894.70760762662132</v>
      </c>
      <c r="O35" s="60">
        <v>897.829608713006</v>
      </c>
      <c r="P35" s="60">
        <v>867.43622283216098</v>
      </c>
    </row>
    <row r="36" spans="1:16" x14ac:dyDescent="0.15">
      <c r="A36">
        <f t="shared" si="0"/>
        <v>35</v>
      </c>
      <c r="B36" s="60">
        <v>1100.1665746751733</v>
      </c>
      <c r="C36" s="60">
        <v>1157.2153729741308</v>
      </c>
      <c r="D36" s="60">
        <v>1103.1981434675456</v>
      </c>
      <c r="E36" s="60">
        <v>1110.9082055729718</v>
      </c>
      <c r="F36" s="60">
        <v>1065.9610447407956</v>
      </c>
      <c r="G36" s="60">
        <v>1025.2029561659642</v>
      </c>
      <c r="H36" s="60">
        <v>1031.7606809538154</v>
      </c>
      <c r="I36" s="60">
        <v>1061.6653294451664</v>
      </c>
      <c r="J36" s="60">
        <v>1069.2368620545205</v>
      </c>
      <c r="K36" s="60">
        <v>1019.0867359817377</v>
      </c>
      <c r="L36" s="60">
        <v>993.43215513893733</v>
      </c>
      <c r="M36" s="60">
        <v>999.89238164453081</v>
      </c>
      <c r="N36" s="60">
        <v>962.01560329209292</v>
      </c>
      <c r="O36" s="60">
        <v>980.43458117637726</v>
      </c>
      <c r="P36" s="60">
        <v>932.40125803172282</v>
      </c>
    </row>
    <row r="37" spans="1:16" x14ac:dyDescent="0.15">
      <c r="A37">
        <f t="shared" si="0"/>
        <v>36</v>
      </c>
      <c r="B37" s="60">
        <v>1187.175016652106</v>
      </c>
      <c r="C37" s="60">
        <v>1263.5614643605556</v>
      </c>
      <c r="D37" s="60">
        <v>1206.115750959425</v>
      </c>
      <c r="E37" s="60">
        <v>1212.8830112312671</v>
      </c>
      <c r="F37" s="60">
        <v>1149.9452887939506</v>
      </c>
      <c r="G37" s="60">
        <v>1106.4346196132158</v>
      </c>
      <c r="H37" s="60">
        <v>1112.2866964444322</v>
      </c>
      <c r="I37" s="60">
        <v>1161.0103119381299</v>
      </c>
      <c r="J37" s="60">
        <v>1167.6714676154972</v>
      </c>
      <c r="K37" s="60">
        <v>1114.3459463743372</v>
      </c>
      <c r="L37" s="60">
        <v>1071.8391109220227</v>
      </c>
      <c r="M37" s="60">
        <v>1077.6180479357031</v>
      </c>
      <c r="N37" s="60">
        <v>1037.1925671537547</v>
      </c>
      <c r="O37" s="60">
        <v>1072.3849660442002</v>
      </c>
      <c r="P37" s="60">
        <v>1004.962780736554</v>
      </c>
    </row>
    <row r="38" spans="1:16" x14ac:dyDescent="0.15">
      <c r="A38">
        <f t="shared" si="0"/>
        <v>37</v>
      </c>
      <c r="B38" s="60">
        <v>1284.3630489120092</v>
      </c>
      <c r="C38" s="60">
        <v>1381.9219910604795</v>
      </c>
      <c r="D38" s="60">
        <v>1320.688171462454</v>
      </c>
      <c r="E38" s="60">
        <v>1326.3826899808705</v>
      </c>
      <c r="F38" s="60">
        <v>1243.7578546525672</v>
      </c>
      <c r="G38" s="60">
        <v>1197.1940778651719</v>
      </c>
      <c r="H38" s="60">
        <v>1202.239128255158</v>
      </c>
      <c r="I38" s="60">
        <v>1271.6088525764701</v>
      </c>
      <c r="J38" s="60">
        <v>1277.2341614273425</v>
      </c>
      <c r="K38" s="60">
        <v>1220.3995349042418</v>
      </c>
      <c r="L38" s="60">
        <v>1159.4447369582551</v>
      </c>
      <c r="M38" s="60">
        <v>1164.4445012413294</v>
      </c>
      <c r="N38" s="60">
        <v>1121.1916627637709</v>
      </c>
      <c r="O38" s="60">
        <v>1174.7576526473154</v>
      </c>
      <c r="P38" s="60">
        <v>1086.0413830881691</v>
      </c>
    </row>
    <row r="39" spans="1:16" x14ac:dyDescent="0.15">
      <c r="A39">
        <f t="shared" si="0"/>
        <v>38</v>
      </c>
      <c r="B39" s="60">
        <v>1391.8662842106703</v>
      </c>
      <c r="C39" s="60">
        <v>1512.2879160708653</v>
      </c>
      <c r="D39" s="60">
        <v>1446.9310028085542</v>
      </c>
      <c r="E39" s="60">
        <v>1451.4001870782085</v>
      </c>
      <c r="F39" s="60">
        <v>1347.530639085149</v>
      </c>
      <c r="G39" s="60">
        <v>1297.6260651783055</v>
      </c>
      <c r="H39" s="60">
        <v>1301.7455329312188</v>
      </c>
      <c r="I39" s="60">
        <v>1393.4772965251695</v>
      </c>
      <c r="J39" s="60">
        <v>1397.9194407107775</v>
      </c>
      <c r="K39" s="60">
        <v>1337.2645853437737</v>
      </c>
      <c r="L39" s="60">
        <v>1256.3896167291612</v>
      </c>
      <c r="M39" s="60">
        <v>1260.4957158195928</v>
      </c>
      <c r="N39" s="60">
        <v>1214.1486070940703</v>
      </c>
      <c r="O39" s="60">
        <v>1287.5701687763176</v>
      </c>
      <c r="P39" s="60">
        <v>1175.768784196787</v>
      </c>
    </row>
    <row r="40" spans="1:16" x14ac:dyDescent="0.15">
      <c r="A40">
        <f t="shared" si="0"/>
        <v>39</v>
      </c>
      <c r="B40" s="60">
        <v>1510.3014773772113</v>
      </c>
      <c r="C40" s="60">
        <v>1655.2700760580346</v>
      </c>
      <c r="D40" s="60">
        <v>1585.451098060712</v>
      </c>
      <c r="E40" s="60">
        <v>1588.5230270232539</v>
      </c>
      <c r="F40" s="60">
        <v>1461.8600541512997</v>
      </c>
      <c r="G40" s="60">
        <v>1408.3189243528707</v>
      </c>
      <c r="H40" s="60">
        <v>1411.3789598787689</v>
      </c>
      <c r="I40" s="60">
        <v>1527.2027933081984</v>
      </c>
      <c r="J40" s="60">
        <v>1530.2958147474362</v>
      </c>
      <c r="K40" s="60">
        <v>1465.5055853776239</v>
      </c>
      <c r="L40" s="60">
        <v>1363.2424518496448</v>
      </c>
      <c r="M40" s="60">
        <v>1366.3257492437376</v>
      </c>
      <c r="N40" s="60">
        <v>1316.6096862419608</v>
      </c>
      <c r="O40" s="60">
        <v>1411.3686259612471</v>
      </c>
      <c r="P40" s="60">
        <v>1274.6730574106887</v>
      </c>
    </row>
    <row r="41" spans="1:16" x14ac:dyDescent="0.15">
      <c r="A41">
        <f t="shared" si="0"/>
        <v>40</v>
      </c>
      <c r="B41" s="60">
        <v>1640.9958818528764</v>
      </c>
      <c r="C41" s="60">
        <v>1812.3792804718898</v>
      </c>
      <c r="D41" s="60">
        <v>1737.714421508651</v>
      </c>
      <c r="E41" s="60">
        <v>1739.2017577554182</v>
      </c>
      <c r="F41" s="60">
        <v>1588.0284209601014</v>
      </c>
      <c r="G41" s="60">
        <v>1530.5161167619444</v>
      </c>
      <c r="H41" s="60">
        <v>1532.3702420333675</v>
      </c>
      <c r="I41" s="60">
        <v>1674.2018235347805</v>
      </c>
      <c r="J41" s="60">
        <v>1675.7649123843357</v>
      </c>
      <c r="K41" s="60">
        <v>1606.4823051729322</v>
      </c>
      <c r="L41" s="60">
        <v>1481.2045831986002</v>
      </c>
      <c r="M41" s="60">
        <v>1483.1236581715127</v>
      </c>
      <c r="N41" s="60">
        <v>1429.7278612753587</v>
      </c>
      <c r="O41" s="60">
        <v>1547.4667435093627</v>
      </c>
      <c r="P41" s="60">
        <v>1383.8679162114056</v>
      </c>
    </row>
    <row r="42" spans="1:16" x14ac:dyDescent="0.15">
      <c r="A42">
        <f t="shared" si="0"/>
        <v>41</v>
      </c>
      <c r="B42" s="60">
        <v>1786.3886876565414</v>
      </c>
      <c r="C42" s="60">
        <v>1986.4446602032995</v>
      </c>
      <c r="D42" s="60">
        <v>1907.4491410073924</v>
      </c>
      <c r="E42" s="60">
        <v>1906.1529003324556</v>
      </c>
      <c r="F42" s="60">
        <v>1728.3924116447577</v>
      </c>
      <c r="G42" s="60">
        <v>1667.3373596876677</v>
      </c>
      <c r="H42" s="60">
        <v>1666.981493784032</v>
      </c>
      <c r="I42" s="60">
        <v>1838.0780856087176</v>
      </c>
      <c r="J42" s="60">
        <v>1836.9517945987723</v>
      </c>
      <c r="K42" s="60">
        <v>1763.65565602995</v>
      </c>
      <c r="L42" s="60">
        <v>1613.2904018247796</v>
      </c>
      <c r="M42" s="60">
        <v>1613.0748273459453</v>
      </c>
      <c r="N42" s="60">
        <v>1556.3968442162979</v>
      </c>
      <c r="O42" s="60">
        <v>1699.2094551152479</v>
      </c>
      <c r="P42" s="60">
        <v>1506.149133191052</v>
      </c>
    </row>
    <row r="43" spans="1:16" x14ac:dyDescent="0.15">
      <c r="A43">
        <f t="shared" si="0"/>
        <v>42</v>
      </c>
      <c r="B43" s="60">
        <v>1947.4218153340087</v>
      </c>
      <c r="C43" s="60">
        <v>2178.4087061681485</v>
      </c>
      <c r="D43" s="60">
        <v>2094.7925563588601</v>
      </c>
      <c r="E43" s="60">
        <v>2090.2835384116888</v>
      </c>
      <c r="F43" s="60">
        <v>1883.8634186570728</v>
      </c>
      <c r="G43" s="60">
        <v>1819.0069078872748</v>
      </c>
      <c r="H43" s="60">
        <v>1816.0889965852664</v>
      </c>
      <c r="I43" s="60">
        <v>2018.9654220467573</v>
      </c>
      <c r="J43" s="60">
        <v>2014.7347602317282</v>
      </c>
      <c r="K43" s="60">
        <v>1937.1554039144546</v>
      </c>
      <c r="L43" s="60">
        <v>1759.7174527018533</v>
      </c>
      <c r="M43" s="60">
        <v>1757.0269574713063</v>
      </c>
      <c r="N43" s="60">
        <v>1696.8264066763143</v>
      </c>
      <c r="O43" s="60">
        <v>1866.7231395973786</v>
      </c>
      <c r="P43" s="60">
        <v>1641.7201134933541</v>
      </c>
    </row>
    <row r="44" spans="1:16" x14ac:dyDescent="0.15">
      <c r="A44">
        <f t="shared" si="0"/>
        <v>43</v>
      </c>
      <c r="B44" s="60">
        <v>2124.7382520706578</v>
      </c>
      <c r="C44" s="60">
        <v>2388.9229799926197</v>
      </c>
      <c r="D44" s="60">
        <v>2300.3300270426057</v>
      </c>
      <c r="E44" s="60">
        <v>2292.2198073263366</v>
      </c>
      <c r="F44" s="60">
        <v>2055.0630951353869</v>
      </c>
      <c r="G44" s="60">
        <v>1986.0917812006992</v>
      </c>
      <c r="H44" s="60">
        <v>1980.28991870803</v>
      </c>
      <c r="I44" s="60">
        <v>2217.4297871847812</v>
      </c>
      <c r="J44" s="60">
        <v>2209.7190888775503</v>
      </c>
      <c r="K44" s="60">
        <v>2127.5252311139652</v>
      </c>
      <c r="L44" s="60">
        <v>1921.0339395263461</v>
      </c>
      <c r="M44" s="60">
        <v>1915.5573182558899</v>
      </c>
      <c r="N44" s="60">
        <v>1851.5431574127015</v>
      </c>
      <c r="O44" s="60">
        <v>2050.5333771642918</v>
      </c>
      <c r="P44" s="60">
        <v>1791.0899161396644</v>
      </c>
    </row>
    <row r="45" spans="1:16" x14ac:dyDescent="0.15">
      <c r="A45">
        <f t="shared" si="0"/>
        <v>44</v>
      </c>
      <c r="B45" s="60">
        <v>2319.7844632172496</v>
      </c>
      <c r="C45" s="60">
        <v>2619.5186042852729</v>
      </c>
      <c r="D45" s="60">
        <v>2525.5754920993345</v>
      </c>
      <c r="E45" s="60">
        <v>2513.4339485350724</v>
      </c>
      <c r="F45" s="60">
        <v>2243.3904373136138</v>
      </c>
      <c r="G45" s="60">
        <v>2169.9720489362471</v>
      </c>
      <c r="H45" s="60">
        <v>2160.9287234672784</v>
      </c>
      <c r="I45" s="60">
        <v>2434.9359780116056</v>
      </c>
      <c r="J45" s="60">
        <v>2423.3292295020669</v>
      </c>
      <c r="K45" s="60">
        <v>2336.1734288057401</v>
      </c>
      <c r="L45" s="60">
        <v>2098.574418298012</v>
      </c>
      <c r="M45" s="60">
        <v>2089.9660212436852</v>
      </c>
      <c r="N45" s="60">
        <v>2021.8293872340946</v>
      </c>
      <c r="O45" s="60">
        <v>2252.0024635105783</v>
      </c>
      <c r="P45" s="60">
        <v>1955.4983407301299</v>
      </c>
    </row>
    <row r="46" spans="1:16" x14ac:dyDescent="0.15">
      <c r="A46">
        <f t="shared" si="0"/>
        <v>45</v>
      </c>
      <c r="B46" s="60">
        <v>2533.9260727021292</v>
      </c>
      <c r="C46" s="60">
        <v>2871.6420991333703</v>
      </c>
      <c r="D46" s="60">
        <v>2771.9557050068315</v>
      </c>
      <c r="E46" s="60">
        <v>2755.3166345897548</v>
      </c>
      <c r="F46" s="60">
        <v>2450.1661319841992</v>
      </c>
      <c r="G46" s="60">
        <v>2371.9481023150338</v>
      </c>
      <c r="H46" s="60">
        <v>2359.2744859446575</v>
      </c>
      <c r="I46" s="60">
        <v>2672.8640672411443</v>
      </c>
      <c r="J46" s="60">
        <v>2656.9103481686461</v>
      </c>
      <c r="K46" s="60">
        <v>2564.4264302613333</v>
      </c>
      <c r="L46" s="60">
        <v>2293.5962905425972</v>
      </c>
      <c r="M46" s="60">
        <v>2281.4801736362301</v>
      </c>
      <c r="N46" s="60">
        <v>2208.8931411565454</v>
      </c>
      <c r="O46" s="60">
        <v>2472.4131959277638</v>
      </c>
      <c r="P46" s="60">
        <v>2136.1133126607679</v>
      </c>
    </row>
    <row r="47" spans="1:16" x14ac:dyDescent="0.15">
      <c r="A47">
        <f t="shared" si="0"/>
        <v>46</v>
      </c>
      <c r="B47" s="60">
        <v>2769.2859148222733</v>
      </c>
      <c r="C47" s="60">
        <v>3147.6067698981146</v>
      </c>
      <c r="D47" s="60">
        <v>3041.7468398581354</v>
      </c>
      <c r="E47" s="60">
        <v>3020.091790121704</v>
      </c>
      <c r="F47" s="60">
        <v>2677.4431297708761</v>
      </c>
      <c r="G47" s="60">
        <v>2594.037373948338</v>
      </c>
      <c r="H47" s="60">
        <v>2577.2998968147067</v>
      </c>
      <c r="I47" s="60">
        <v>2933.4157774856512</v>
      </c>
      <c r="J47" s="60">
        <v>2912.6136278437039</v>
      </c>
      <c r="K47" s="60">
        <v>2814.4004076920792</v>
      </c>
      <c r="L47" s="60">
        <v>2508.0502606031628</v>
      </c>
      <c r="M47" s="60">
        <v>2492.0072058197661</v>
      </c>
      <c r="N47" s="60">
        <v>2414.6085166533362</v>
      </c>
      <c r="O47" s="60">
        <v>2713.8121503398743</v>
      </c>
      <c r="P47" s="60">
        <v>2334.7466621700337</v>
      </c>
    </row>
    <row r="48" spans="1:16" x14ac:dyDescent="0.15">
      <c r="A48">
        <f t="shared" si="0"/>
        <v>47</v>
      </c>
      <c r="B48" s="60">
        <v>3029.1100835472748</v>
      </c>
      <c r="C48" s="60">
        <v>3451.0298642427124</v>
      </c>
      <c r="D48" s="60">
        <v>3338.4969595057732</v>
      </c>
      <c r="E48" s="60">
        <v>3311.2366417839862</v>
      </c>
      <c r="F48" s="60">
        <v>2928.360535881357</v>
      </c>
      <c r="G48" s="60">
        <v>2839.3166190042016</v>
      </c>
      <c r="H48" s="60">
        <v>2818.0212072872832</v>
      </c>
      <c r="I48" s="60">
        <v>3220.0229292445729</v>
      </c>
      <c r="J48" s="60">
        <v>3193.8023524809128</v>
      </c>
      <c r="K48" s="60">
        <v>3089.3936391022976</v>
      </c>
      <c r="L48" s="60">
        <v>2744.9112199809138</v>
      </c>
      <c r="M48" s="60">
        <v>2724.4634796021273</v>
      </c>
      <c r="N48" s="60">
        <v>2641.8334781539475</v>
      </c>
      <c r="O48" s="60">
        <v>2979.3889748220063</v>
      </c>
      <c r="P48" s="60">
        <v>2554.1613162109584</v>
      </c>
    </row>
    <row r="49" spans="1:16" x14ac:dyDescent="0.15">
      <c r="A49">
        <f t="shared" si="0"/>
        <v>48</v>
      </c>
      <c r="B49" s="60">
        <v>3314.8598508900809</v>
      </c>
      <c r="C49" s="60">
        <v>3783.3241551612145</v>
      </c>
      <c r="D49" s="60">
        <v>3663.624290833166</v>
      </c>
      <c r="E49" s="60">
        <v>3630.1139311294087</v>
      </c>
      <c r="F49" s="60">
        <v>3204.3344061406592</v>
      </c>
      <c r="G49" s="60">
        <v>3109.1973747057855</v>
      </c>
      <c r="H49" s="60">
        <v>3082.8022742340518</v>
      </c>
      <c r="I49" s="60">
        <v>3534.0608625351888</v>
      </c>
      <c r="J49" s="60">
        <v>3501.7982258593593</v>
      </c>
      <c r="K49" s="60">
        <v>3390.7318561332713</v>
      </c>
      <c r="L49" s="60">
        <v>3005.5464778467631</v>
      </c>
      <c r="M49" s="60">
        <v>2980.1701988293662</v>
      </c>
      <c r="N49" s="60">
        <v>2891.8843308921855</v>
      </c>
      <c r="O49" s="60">
        <v>3270.4287893910641</v>
      </c>
      <c r="P49" s="60">
        <v>2795.6319455794132</v>
      </c>
    </row>
    <row r="50" spans="1:16" x14ac:dyDescent="0.15">
      <c r="A50">
        <f t="shared" si="0"/>
        <v>49</v>
      </c>
      <c r="B50" s="60">
        <v>3627.97516578362</v>
      </c>
      <c r="C50" s="60">
        <v>4145.8604856604206</v>
      </c>
      <c r="D50" s="60">
        <v>4018.5101274830481</v>
      </c>
      <c r="E50" s="60">
        <v>3978.0469223759642</v>
      </c>
      <c r="F50" s="60">
        <v>3506.7608495031745</v>
      </c>
      <c r="G50" s="60">
        <v>3405.0749002816356</v>
      </c>
      <c r="H50" s="60">
        <v>3372.9885210794419</v>
      </c>
      <c r="I50" s="60">
        <v>3876.8698137587935</v>
      </c>
      <c r="J50" s="60">
        <v>3837.8854331655484</v>
      </c>
      <c r="K50" s="60">
        <v>3719.7077260839328</v>
      </c>
      <c r="L50" s="60">
        <v>3291.3081565428006</v>
      </c>
      <c r="M50" s="60">
        <v>3260.4313198955815</v>
      </c>
      <c r="N50" s="60">
        <v>3166.0633907173046</v>
      </c>
      <c r="O50" s="60">
        <v>3588.1852684499281</v>
      </c>
      <c r="P50" s="60">
        <v>3060.4201690028581</v>
      </c>
    </row>
    <row r="51" spans="1:16" x14ac:dyDescent="0.15">
      <c r="A51">
        <f t="shared" si="0"/>
        <v>50</v>
      </c>
      <c r="B51" s="60">
        <v>3971.9629703538367</v>
      </c>
      <c r="C51" s="60">
        <v>4542.456698293332</v>
      </c>
      <c r="D51" s="60">
        <v>4406.9126702345266</v>
      </c>
      <c r="E51" s="60">
        <v>4358.7095471458124</v>
      </c>
      <c r="F51" s="60">
        <v>3839.0340682949059</v>
      </c>
      <c r="G51" s="60">
        <v>3730.2861348309721</v>
      </c>
      <c r="H51" s="60">
        <v>3691.8444282459186</v>
      </c>
      <c r="I51" s="60">
        <v>4252.0877655830373</v>
      </c>
      <c r="J51" s="60">
        <v>4205.6205550261384</v>
      </c>
      <c r="K51" s="60">
        <v>4079.8208633738841</v>
      </c>
      <c r="L51" s="60">
        <v>3605.4250919403498</v>
      </c>
      <c r="M51" s="60">
        <v>3568.4056495307696</v>
      </c>
      <c r="N51" s="60">
        <v>3467.475127625612</v>
      </c>
      <c r="O51" s="60">
        <v>3936.0452580982401</v>
      </c>
      <c r="P51" s="60">
        <v>3351.5292539036709</v>
      </c>
    </row>
    <row r="52" spans="1:16" x14ac:dyDescent="0.15">
      <c r="A52">
        <f t="shared" si="0"/>
        <v>51</v>
      </c>
      <c r="B52" s="60">
        <v>4350.5723692275114</v>
      </c>
      <c r="C52" s="60">
        <v>4977.1253915572352</v>
      </c>
      <c r="D52" s="60">
        <v>4835.0614704725031</v>
      </c>
      <c r="E52" s="60">
        <v>4775.9668587295719</v>
      </c>
      <c r="F52" s="60">
        <v>4204.7851039904281</v>
      </c>
      <c r="G52" s="60">
        <v>4090.4568487372735</v>
      </c>
      <c r="H52" s="60">
        <v>4042.8649560826793</v>
      </c>
      <c r="I52" s="60">
        <v>4665.7560535357579</v>
      </c>
      <c r="J52" s="60">
        <v>4608.748204352396</v>
      </c>
      <c r="K52" s="60">
        <v>4476.8948865247758</v>
      </c>
      <c r="L52" s="60">
        <v>3953.3474422953827</v>
      </c>
      <c r="M52" s="60">
        <v>3907.4771172879055</v>
      </c>
      <c r="N52" s="60">
        <v>3801.3673208590189</v>
      </c>
      <c r="O52" s="60">
        <v>4319.6541555704189</v>
      </c>
      <c r="P52" s="60">
        <v>3674.0415783387807</v>
      </c>
    </row>
    <row r="53" spans="1:16" x14ac:dyDescent="0.15">
      <c r="A53">
        <f t="shared" si="0"/>
        <v>52</v>
      </c>
      <c r="B53" s="60">
        <v>4768.7423182712619</v>
      </c>
      <c r="C53" s="60">
        <v>5455.2134997046142</v>
      </c>
      <c r="D53" s="60">
        <v>5306.3476780890132</v>
      </c>
      <c r="E53" s="60">
        <v>5234.9702108047513</v>
      </c>
      <c r="F53" s="60">
        <v>4608.7978259189913</v>
      </c>
      <c r="G53" s="60">
        <v>4488.612179792357</v>
      </c>
      <c r="H53" s="60">
        <v>4430.6551930711366</v>
      </c>
      <c r="I53" s="60">
        <v>5121.1575903902294</v>
      </c>
      <c r="J53" s="60">
        <v>5052.2594450728966</v>
      </c>
      <c r="K53" s="60">
        <v>4914.0881209708859</v>
      </c>
      <c r="L53" s="60">
        <v>4338.0036061059782</v>
      </c>
      <c r="M53" s="60">
        <v>4282.1049045263853</v>
      </c>
      <c r="N53" s="60">
        <v>4170.5568241400842</v>
      </c>
      <c r="O53" s="60">
        <v>4742.0686456237772</v>
      </c>
      <c r="P53" s="60">
        <v>4030.6832585340544</v>
      </c>
    </row>
    <row r="54" spans="1:16" x14ac:dyDescent="0.15">
      <c r="A54">
        <f t="shared" si="0"/>
        <v>53</v>
      </c>
      <c r="B54" s="60">
        <v>5231.5754229042104</v>
      </c>
      <c r="C54" s="60">
        <v>5982.0786882775446</v>
      </c>
      <c r="D54" s="60">
        <v>5825.9827468146168</v>
      </c>
      <c r="E54" s="60">
        <v>5740.8916466383898</v>
      </c>
      <c r="F54" s="60">
        <v>5056.0216500954721</v>
      </c>
      <c r="G54" s="60">
        <v>4929.569066972218</v>
      </c>
      <c r="H54" s="60">
        <v>4859.9872784868276</v>
      </c>
      <c r="I54" s="60">
        <v>5623.3515448700964</v>
      </c>
      <c r="J54" s="60">
        <v>5541.1742526152493</v>
      </c>
      <c r="K54" s="60">
        <v>5396.283102685552</v>
      </c>
      <c r="L54" s="60">
        <v>4764.0646934844408</v>
      </c>
      <c r="M54" s="60">
        <v>4696.9158238032778</v>
      </c>
      <c r="N54" s="60">
        <v>4579.5461773187144</v>
      </c>
      <c r="O54" s="60">
        <v>5208.0264856080121</v>
      </c>
      <c r="P54" s="60">
        <v>4425.8188030027259</v>
      </c>
    </row>
    <row r="55" spans="1:16" x14ac:dyDescent="0.15">
      <c r="A55">
        <f t="shared" si="0"/>
        <v>54</v>
      </c>
      <c r="B55" s="60">
        <v>5744.9456655853955</v>
      </c>
      <c r="C55" s="60">
        <v>6563.8617151608842</v>
      </c>
      <c r="D55" s="60">
        <v>6400.0872325965329</v>
      </c>
      <c r="E55" s="60">
        <v>6299.6666611757255</v>
      </c>
      <c r="F55" s="60">
        <v>5552.1588665414756</v>
      </c>
      <c r="G55" s="60">
        <v>5418.9998337348316</v>
      </c>
      <c r="H55" s="60">
        <v>5336.3643587240922</v>
      </c>
      <c r="I55" s="60">
        <v>6178.2846631690654</v>
      </c>
      <c r="J55" s="60">
        <v>6081.258864952033</v>
      </c>
      <c r="K55" s="60">
        <v>5929.2244724065467</v>
      </c>
      <c r="L55" s="60">
        <v>5237.0351471954355</v>
      </c>
      <c r="M55" s="60">
        <v>5157.2498538845512</v>
      </c>
      <c r="N55" s="60">
        <v>5033.6453077201868</v>
      </c>
      <c r="O55" s="60">
        <v>5723.1059384443151</v>
      </c>
      <c r="P55" s="60">
        <v>4864.5986394715665</v>
      </c>
    </row>
    <row r="56" spans="1:16" x14ac:dyDescent="0.15">
      <c r="A56">
        <f t="shared" si="0"/>
        <v>55</v>
      </c>
      <c r="B56" s="60">
        <v>6317.552876656051</v>
      </c>
      <c r="C56" s="60">
        <v>7209.833739158712</v>
      </c>
      <c r="D56" s="60">
        <v>7037.8713406296065</v>
      </c>
      <c r="E56" s="60">
        <v>6920.2552168417451</v>
      </c>
      <c r="F56" s="60">
        <v>6105.6553254632017</v>
      </c>
      <c r="G56" s="60">
        <v>5965.2842311374543</v>
      </c>
      <c r="H56" s="60">
        <v>5867.9377128896786</v>
      </c>
      <c r="I56" s="60">
        <v>6794.9049631170146</v>
      </c>
      <c r="J56" s="60">
        <v>6681.2170572877931</v>
      </c>
      <c r="K56" s="60">
        <v>6521.5555061828272</v>
      </c>
      <c r="L56" s="60">
        <v>5765.0470826340525</v>
      </c>
      <c r="M56" s="60">
        <v>5671.0162281051225</v>
      </c>
      <c r="N56" s="60">
        <v>5540.6993864104497</v>
      </c>
      <c r="O56" s="60">
        <v>6295.6995547549377</v>
      </c>
      <c r="P56" s="60">
        <v>5354.6326359418836</v>
      </c>
    </row>
    <row r="57" spans="1:16" x14ac:dyDescent="0.15">
      <c r="A57">
        <f t="shared" si="0"/>
        <v>56</v>
      </c>
      <c r="B57" s="60">
        <v>6957.2448389964866</v>
      </c>
      <c r="C57" s="60">
        <v>7928.088769805403</v>
      </c>
      <c r="D57" s="60">
        <v>7747.4144471905447</v>
      </c>
      <c r="E57" s="60">
        <v>7610.5059514377517</v>
      </c>
      <c r="F57" s="60">
        <v>6724.1468376062439</v>
      </c>
      <c r="G57" s="60">
        <v>6576.0261076913566</v>
      </c>
      <c r="H57" s="60">
        <v>6462.095499276993</v>
      </c>
      <c r="I57" s="60">
        <v>7481.0829544889175</v>
      </c>
      <c r="J57" s="60">
        <v>7348.6932136233518</v>
      </c>
      <c r="K57" s="60">
        <v>7180.9017095176268</v>
      </c>
      <c r="L57" s="60">
        <v>6355.4948402979953</v>
      </c>
      <c r="M57" s="60">
        <v>6245.3986648565706</v>
      </c>
      <c r="N57" s="60">
        <v>6107.858507521918</v>
      </c>
      <c r="O57" s="60">
        <v>6933.2296345554123</v>
      </c>
      <c r="P57" s="60">
        <v>5902.8693944824281</v>
      </c>
    </row>
    <row r="58" spans="1:16" x14ac:dyDescent="0.15">
      <c r="A58">
        <f t="shared" si="0"/>
        <v>57</v>
      </c>
      <c r="B58" s="60">
        <v>7672.5728406796679</v>
      </c>
      <c r="C58" s="60">
        <v>8727.3559018039759</v>
      </c>
      <c r="D58" s="60">
        <v>8537.4451319315976</v>
      </c>
      <c r="E58" s="60">
        <v>8378.9023736639338</v>
      </c>
      <c r="F58" s="60">
        <v>7415.9670958858906</v>
      </c>
      <c r="G58" s="60">
        <v>7259.535297657947</v>
      </c>
      <c r="H58" s="60">
        <v>7126.9158733166969</v>
      </c>
      <c r="I58" s="60">
        <v>8245.3369295444591</v>
      </c>
      <c r="J58" s="60">
        <v>8091.9652270583983</v>
      </c>
      <c r="K58" s="60">
        <v>7915.5330579866222</v>
      </c>
      <c r="L58" s="60">
        <v>7016.471211517076</v>
      </c>
      <c r="M58" s="60">
        <v>6888.2629347204829</v>
      </c>
      <c r="N58" s="60">
        <v>6742.9611162075244</v>
      </c>
      <c r="O58" s="60">
        <v>7643.7592029416501</v>
      </c>
      <c r="P58" s="60">
        <v>6516.9366237302311</v>
      </c>
    </row>
    <row r="59" spans="1:16" x14ac:dyDescent="0.15">
      <c r="A59">
        <f t="shared" si="0"/>
        <v>58</v>
      </c>
      <c r="B59" s="60">
        <v>8475.1473717038443</v>
      </c>
      <c r="C59" s="60">
        <v>9619.8198020453092</v>
      </c>
      <c r="D59" s="60">
        <v>9420.0760363069985</v>
      </c>
      <c r="E59" s="60">
        <v>9237.27017180232</v>
      </c>
      <c r="F59" s="60">
        <v>8192.4251360898634</v>
      </c>
      <c r="G59" s="60">
        <v>8027.0382287872208</v>
      </c>
      <c r="H59" s="60">
        <v>7873.3545639521681</v>
      </c>
      <c r="I59" s="60">
        <v>9099.4759878972909</v>
      </c>
      <c r="J59" s="60">
        <v>8922.5599069128057</v>
      </c>
      <c r="K59" s="60">
        <v>8736.9018487082612</v>
      </c>
      <c r="L59" s="60">
        <v>7758.9045875073671</v>
      </c>
      <c r="M59" s="60">
        <v>7610.2719019144815</v>
      </c>
      <c r="N59" s="60">
        <v>7456.5870360116805</v>
      </c>
      <c r="O59" s="60">
        <v>8438.4435736219912</v>
      </c>
      <c r="P59" s="60">
        <v>7207.1257791357602</v>
      </c>
    </row>
    <row r="60" spans="1:16" x14ac:dyDescent="0.15">
      <c r="A60">
        <f t="shared" si="0"/>
        <v>59</v>
      </c>
      <c r="B60" s="60">
        <v>9374.8662322416458</v>
      </c>
      <c r="C60" s="60">
        <v>10615.547113621362</v>
      </c>
      <c r="D60" s="60">
        <v>10405.366571790995</v>
      </c>
      <c r="E60" s="60">
        <v>10195.424716801423</v>
      </c>
      <c r="F60" s="60">
        <v>9063.1933245773016</v>
      </c>
      <c r="G60" s="60">
        <v>8888.1755869614954</v>
      </c>
      <c r="H60" s="60">
        <v>8710.8163374846499</v>
      </c>
      <c r="I60" s="60">
        <v>10053.343361153004</v>
      </c>
      <c r="J60" s="60">
        <v>9850.0797464746884</v>
      </c>
      <c r="K60" s="60">
        <v>9654.593124442059</v>
      </c>
      <c r="L60" s="60">
        <v>8592.2076676818615</v>
      </c>
      <c r="M60" s="60">
        <v>8420.6061908480751</v>
      </c>
      <c r="N60" s="60">
        <v>8257.8793469715474</v>
      </c>
      <c r="O60" s="60">
        <v>9326.6505046413386</v>
      </c>
      <c r="P60" s="60">
        <v>7982.3546021157745</v>
      </c>
    </row>
    <row r="61" spans="1:16" x14ac:dyDescent="0.15">
      <c r="A61">
        <f t="shared" si="0"/>
        <v>60</v>
      </c>
      <c r="B61" s="60">
        <v>10381.23399092716</v>
      </c>
      <c r="C61" s="60">
        <v>11723.933279712197</v>
      </c>
      <c r="D61" s="60">
        <v>11502.776348798545</v>
      </c>
      <c r="E61" s="60">
        <v>11262.574014018499</v>
      </c>
      <c r="F61" s="60">
        <v>10037.592590066723</v>
      </c>
      <c r="G61" s="60">
        <v>9852.2892773358417</v>
      </c>
      <c r="H61" s="60">
        <v>9648.4001754775672</v>
      </c>
      <c r="I61" s="60">
        <v>11116.232315042225</v>
      </c>
      <c r="J61" s="60">
        <v>10883.569149718811</v>
      </c>
      <c r="K61" s="60">
        <v>10677.697486597928</v>
      </c>
      <c r="L61" s="60">
        <v>9525.5298891620787</v>
      </c>
      <c r="M61" s="60">
        <v>9328.1752669256475</v>
      </c>
      <c r="N61" s="60">
        <v>9155.7565867929115</v>
      </c>
      <c r="O61" s="60">
        <v>10317.295722954863</v>
      </c>
      <c r="P61" s="60">
        <v>8851.3460696738748</v>
      </c>
    </row>
    <row r="62" spans="1:16" x14ac:dyDescent="0.15">
      <c r="A62">
        <f t="shared" si="0"/>
        <v>61</v>
      </c>
      <c r="B62" s="60">
        <v>11499.875816817535</v>
      </c>
      <c r="C62" s="60">
        <v>12949.622164066603</v>
      </c>
      <c r="D62" s="60">
        <v>12713.024217984086</v>
      </c>
      <c r="E62" s="60">
        <v>12443.410701172488</v>
      </c>
      <c r="F62" s="60">
        <v>11121.230053412928</v>
      </c>
      <c r="G62" s="60">
        <v>10921.916604236425</v>
      </c>
      <c r="H62" s="60">
        <v>10691.678353839912</v>
      </c>
      <c r="I62" s="60">
        <v>12289.053078728137</v>
      </c>
      <c r="J62" s="60">
        <v>12027.74670610612</v>
      </c>
      <c r="K62" s="60">
        <v>11807.326057107502</v>
      </c>
      <c r="L62" s="60">
        <v>10561.49394028182</v>
      </c>
      <c r="M62" s="60">
        <v>10385.816834621401</v>
      </c>
      <c r="N62" s="60">
        <v>10152.924820175218</v>
      </c>
      <c r="O62" s="60">
        <v>11411.63977531694</v>
      </c>
      <c r="P62" s="60">
        <v>9816.8626138112431</v>
      </c>
    </row>
    <row r="63" spans="1:16" x14ac:dyDescent="0.15">
      <c r="A63">
        <f t="shared" si="0"/>
        <v>62</v>
      </c>
      <c r="B63" s="60">
        <v>12740.392577262377</v>
      </c>
      <c r="C63" s="60">
        <v>14301.936067727638</v>
      </c>
      <c r="D63" s="60">
        <v>14048.918740208546</v>
      </c>
      <c r="E63" s="60">
        <v>13747.14236524351</v>
      </c>
      <c r="F63" s="60">
        <v>12323.578353118568</v>
      </c>
      <c r="G63" s="60">
        <v>12109.20942533018</v>
      </c>
      <c r="H63" s="60">
        <v>11849.960504606912</v>
      </c>
      <c r="I63" s="60">
        <v>13584.378943891785</v>
      </c>
      <c r="J63" s="60">
        <v>13291.714199102691</v>
      </c>
      <c r="K63" s="60">
        <v>13055.767672594538</v>
      </c>
      <c r="L63" s="60">
        <v>11712.008339359354</v>
      </c>
      <c r="M63" s="60">
        <v>11460.78147574871</v>
      </c>
      <c r="N63" s="60">
        <v>11261.000247938153</v>
      </c>
      <c r="O63" s="60">
        <v>12621.728443393484</v>
      </c>
      <c r="P63" s="60">
        <v>10890.27259179441</v>
      </c>
    </row>
    <row r="64" spans="1:16" x14ac:dyDescent="0.15">
      <c r="A64">
        <f t="shared" si="0"/>
        <v>63</v>
      </c>
      <c r="B64" s="60">
        <v>14117.878095919537</v>
      </c>
      <c r="C64" s="60">
        <v>15796.370376953295</v>
      </c>
      <c r="D64" s="60">
        <v>15525.876869099893</v>
      </c>
      <c r="E64" s="60">
        <v>15188.957901533764</v>
      </c>
      <c r="F64" s="60">
        <v>13721.548532958508</v>
      </c>
      <c r="G64" s="60">
        <v>13428.900186767556</v>
      </c>
      <c r="H64" s="60">
        <v>13137.744430529619</v>
      </c>
      <c r="I64" s="60">
        <v>15017.363877702444</v>
      </c>
      <c r="J64" s="60">
        <v>14690.39327088979</v>
      </c>
      <c r="K64" s="60">
        <v>14437.855276091765</v>
      </c>
      <c r="L64" s="60">
        <v>12991.527332184743</v>
      </c>
      <c r="M64" s="60">
        <v>12709.201395961654</v>
      </c>
      <c r="N64" s="60">
        <v>12494.101124446785</v>
      </c>
      <c r="O64" s="60">
        <v>13962.118846096912</v>
      </c>
      <c r="P64" s="60">
        <v>12085.407939194787</v>
      </c>
    </row>
    <row r="65" spans="1:16" x14ac:dyDescent="0.15">
      <c r="A65">
        <f t="shared" si="0"/>
        <v>64</v>
      </c>
      <c r="B65" s="60">
        <v>15644.909205202975</v>
      </c>
      <c r="C65" s="60">
        <v>17445.054050275419</v>
      </c>
      <c r="D65" s="60">
        <v>17156.096396631852</v>
      </c>
      <c r="E65" s="60">
        <v>16780.901841902381</v>
      </c>
      <c r="F65" s="60">
        <v>16465.858239550209</v>
      </c>
      <c r="G65" s="60">
        <v>14893.473444113855</v>
      </c>
      <c r="H65" s="60">
        <v>14567.339699146822</v>
      </c>
      <c r="I65" s="60">
        <v>16600.124283192399</v>
      </c>
      <c r="J65" s="60">
        <v>16235.740681747926</v>
      </c>
      <c r="K65" s="60">
        <v>15965.588963844741</v>
      </c>
      <c r="L65" s="60">
        <v>14412.398022534069</v>
      </c>
      <c r="M65" s="60">
        <v>14095.937973714521</v>
      </c>
      <c r="N65" s="60">
        <v>13864.39533230527</v>
      </c>
      <c r="O65" s="60">
        <v>15444.69756551476</v>
      </c>
      <c r="P65" s="60">
        <v>13414.273814460485</v>
      </c>
    </row>
    <row r="66" spans="1:16" x14ac:dyDescent="0.15">
      <c r="A66">
        <f t="shared" si="0"/>
        <v>65</v>
      </c>
      <c r="B66" s="60">
        <v>17336.44761918431</v>
      </c>
      <c r="C66" s="60">
        <v>19262.723925929618</v>
      </c>
      <c r="D66" s="60">
        <v>18954.377501529918</v>
      </c>
      <c r="E66" s="60">
        <v>18537.590064179611</v>
      </c>
      <c r="F66" s="60">
        <v>16784.052695372928</v>
      </c>
      <c r="G66" s="60">
        <v>16517.775277246834</v>
      </c>
      <c r="H66" s="60">
        <v>16153.394332019141</v>
      </c>
      <c r="I66" s="60">
        <v>18347.347451428461</v>
      </c>
      <c r="J66" s="60">
        <v>17942.251935296292</v>
      </c>
      <c r="K66" s="60">
        <v>17653.500118608063</v>
      </c>
      <c r="L66" s="60">
        <v>15989.305826421807</v>
      </c>
      <c r="M66" s="60">
        <v>15635.472219159765</v>
      </c>
      <c r="N66" s="60">
        <v>15386.359510184597</v>
      </c>
      <c r="O66" s="60">
        <v>17083.848775168412</v>
      </c>
      <c r="P66" s="60">
        <v>14891.157607414898</v>
      </c>
    </row>
    <row r="102" spans="13:16" x14ac:dyDescent="0.15">
      <c r="M102" s="63"/>
      <c r="P102" s="6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C91C3-0103-0A47-A5D3-CF2AAF1DABE0}">
  <sheetPr codeName="Sheet12"/>
  <dimension ref="A1:A419"/>
  <sheetViews>
    <sheetView workbookViewId="0">
      <selection activeCell="H18" sqref="H18"/>
    </sheetView>
  </sheetViews>
  <sheetFormatPr baseColWidth="10" defaultColWidth="11.5" defaultRowHeight="13" x14ac:dyDescent="0.15"/>
  <sheetData>
    <row r="1" spans="1:1" x14ac:dyDescent="0.15">
      <c r="A1" t="s">
        <v>199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200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201</v>
      </c>
    </row>
    <row r="15" spans="1:1" x14ac:dyDescent="0.15">
      <c r="A15" t="s">
        <v>74</v>
      </c>
    </row>
    <row r="16" spans="1:1" x14ac:dyDescent="0.15">
      <c r="A16" t="s">
        <v>202</v>
      </c>
    </row>
    <row r="17" spans="1:1" x14ac:dyDescent="0.15">
      <c r="A17" t="s">
        <v>74</v>
      </c>
    </row>
    <row r="18" spans="1:1" x14ac:dyDescent="0.15">
      <c r="A18" t="s">
        <v>203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204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205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200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201</v>
      </c>
    </row>
    <row r="43" spans="1:1" x14ac:dyDescent="0.15">
      <c r="A43" t="s">
        <v>74</v>
      </c>
    </row>
    <row r="44" spans="1:1" x14ac:dyDescent="0.15">
      <c r="A44" t="s">
        <v>206</v>
      </c>
    </row>
    <row r="45" spans="1:1" x14ac:dyDescent="0.15">
      <c r="A45" t="s">
        <v>74</v>
      </c>
    </row>
    <row r="46" spans="1:1" x14ac:dyDescent="0.15">
      <c r="A46" t="s">
        <v>207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208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209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200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201</v>
      </c>
    </row>
    <row r="71" spans="1:1" x14ac:dyDescent="0.15">
      <c r="A71" t="s">
        <v>74</v>
      </c>
    </row>
    <row r="72" spans="1:1" x14ac:dyDescent="0.15">
      <c r="A72" t="s">
        <v>210</v>
      </c>
    </row>
    <row r="73" spans="1:1" x14ac:dyDescent="0.15">
      <c r="A73" t="s">
        <v>74</v>
      </c>
    </row>
    <row r="74" spans="1:1" x14ac:dyDescent="0.15">
      <c r="A74" t="s">
        <v>211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212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213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200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201</v>
      </c>
    </row>
    <row r="99" spans="1:1" x14ac:dyDescent="0.15">
      <c r="A99" t="s">
        <v>74</v>
      </c>
    </row>
    <row r="100" spans="1:1" x14ac:dyDescent="0.15">
      <c r="A100" t="s">
        <v>214</v>
      </c>
    </row>
    <row r="101" spans="1:1" x14ac:dyDescent="0.15">
      <c r="A101" t="s">
        <v>74</v>
      </c>
    </row>
    <row r="102" spans="1:1" x14ac:dyDescent="0.15">
      <c r="A102" t="s">
        <v>215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216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217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200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201</v>
      </c>
    </row>
    <row r="127" spans="1:1" x14ac:dyDescent="0.15">
      <c r="A127" t="s">
        <v>74</v>
      </c>
    </row>
    <row r="128" spans="1:1" x14ac:dyDescent="0.15">
      <c r="A128" t="s">
        <v>218</v>
      </c>
    </row>
    <row r="129" spans="1:1" x14ac:dyDescent="0.15">
      <c r="A129" t="s">
        <v>74</v>
      </c>
    </row>
    <row r="130" spans="1:1" x14ac:dyDescent="0.15">
      <c r="A130" t="s">
        <v>219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220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221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200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201</v>
      </c>
    </row>
    <row r="155" spans="1:1" x14ac:dyDescent="0.15">
      <c r="A155" t="s">
        <v>74</v>
      </c>
    </row>
    <row r="156" spans="1:1" x14ac:dyDescent="0.15">
      <c r="A156" t="s">
        <v>222</v>
      </c>
    </row>
    <row r="157" spans="1:1" x14ac:dyDescent="0.15">
      <c r="A157" t="s">
        <v>74</v>
      </c>
    </row>
    <row r="158" spans="1:1" x14ac:dyDescent="0.15">
      <c r="A158" t="s">
        <v>223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224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225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200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201</v>
      </c>
    </row>
    <row r="183" spans="1:1" x14ac:dyDescent="0.15">
      <c r="A183" t="s">
        <v>74</v>
      </c>
    </row>
    <row r="184" spans="1:1" x14ac:dyDescent="0.15">
      <c r="A184" t="s">
        <v>226</v>
      </c>
    </row>
    <row r="185" spans="1:1" x14ac:dyDescent="0.15">
      <c r="A185" t="s">
        <v>74</v>
      </c>
    </row>
    <row r="186" spans="1:1" x14ac:dyDescent="0.15">
      <c r="A186" t="s">
        <v>227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228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229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200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201</v>
      </c>
    </row>
    <row r="211" spans="1:1" x14ac:dyDescent="0.15">
      <c r="A211" t="s">
        <v>74</v>
      </c>
    </row>
    <row r="212" spans="1:1" x14ac:dyDescent="0.15">
      <c r="A212" t="s">
        <v>230</v>
      </c>
    </row>
    <row r="213" spans="1:1" x14ac:dyDescent="0.15">
      <c r="A213" t="s">
        <v>74</v>
      </c>
    </row>
    <row r="214" spans="1:1" x14ac:dyDescent="0.15">
      <c r="A214" t="s">
        <v>231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232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233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200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201</v>
      </c>
    </row>
    <row r="239" spans="1:1" x14ac:dyDescent="0.15">
      <c r="A239" t="s">
        <v>74</v>
      </c>
    </row>
    <row r="240" spans="1:1" x14ac:dyDescent="0.15">
      <c r="A240" t="s">
        <v>234</v>
      </c>
    </row>
    <row r="241" spans="1:1" x14ac:dyDescent="0.15">
      <c r="A241" t="s">
        <v>74</v>
      </c>
    </row>
    <row r="242" spans="1:1" x14ac:dyDescent="0.15">
      <c r="A242" t="s">
        <v>235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236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237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200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201</v>
      </c>
    </row>
    <row r="267" spans="1:1" x14ac:dyDescent="0.15">
      <c r="A267" t="s">
        <v>74</v>
      </c>
    </row>
    <row r="268" spans="1:1" x14ac:dyDescent="0.15">
      <c r="A268" t="s">
        <v>238</v>
      </c>
    </row>
    <row r="269" spans="1:1" x14ac:dyDescent="0.15">
      <c r="A269" t="s">
        <v>74</v>
      </c>
    </row>
    <row r="270" spans="1:1" x14ac:dyDescent="0.15">
      <c r="A270" t="s">
        <v>239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240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241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200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201</v>
      </c>
    </row>
    <row r="295" spans="1:1" x14ac:dyDescent="0.15">
      <c r="A295" t="s">
        <v>74</v>
      </c>
    </row>
    <row r="296" spans="1:1" x14ac:dyDescent="0.15">
      <c r="A296" t="s">
        <v>242</v>
      </c>
    </row>
    <row r="297" spans="1:1" x14ac:dyDescent="0.15">
      <c r="A297" t="s">
        <v>74</v>
      </c>
    </row>
    <row r="298" spans="1:1" x14ac:dyDescent="0.15">
      <c r="A298" t="s">
        <v>243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244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245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200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201</v>
      </c>
    </row>
    <row r="323" spans="1:1" x14ac:dyDescent="0.15">
      <c r="A323" t="s">
        <v>74</v>
      </c>
    </row>
    <row r="324" spans="1:1" x14ac:dyDescent="0.15">
      <c r="A324" t="s">
        <v>246</v>
      </c>
    </row>
    <row r="325" spans="1:1" x14ac:dyDescent="0.15">
      <c r="A325" t="s">
        <v>74</v>
      </c>
    </row>
    <row r="326" spans="1:1" x14ac:dyDescent="0.15">
      <c r="A326" t="s">
        <v>247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248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249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200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201</v>
      </c>
    </row>
    <row r="351" spans="1:1" x14ac:dyDescent="0.15">
      <c r="A351" t="s">
        <v>74</v>
      </c>
    </row>
    <row r="352" spans="1:1" x14ac:dyDescent="0.15">
      <c r="A352" t="s">
        <v>250</v>
      </c>
    </row>
    <row r="353" spans="1:1" x14ac:dyDescent="0.15">
      <c r="A353" t="s">
        <v>74</v>
      </c>
    </row>
    <row r="354" spans="1:1" x14ac:dyDescent="0.15">
      <c r="A354" t="s">
        <v>251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252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253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200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201</v>
      </c>
    </row>
    <row r="379" spans="1:1" x14ac:dyDescent="0.15">
      <c r="A379" t="s">
        <v>74</v>
      </c>
    </row>
    <row r="380" spans="1:1" x14ac:dyDescent="0.15">
      <c r="A380" t="s">
        <v>254</v>
      </c>
    </row>
    <row r="381" spans="1:1" x14ac:dyDescent="0.15">
      <c r="A381" t="s">
        <v>74</v>
      </c>
    </row>
    <row r="382" spans="1:1" x14ac:dyDescent="0.15">
      <c r="A382" t="s">
        <v>255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256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257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200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201</v>
      </c>
    </row>
    <row r="407" spans="1:1" x14ac:dyDescent="0.15">
      <c r="A407" t="s">
        <v>74</v>
      </c>
    </row>
    <row r="408" spans="1:1" x14ac:dyDescent="0.15">
      <c r="A408" t="s">
        <v>258</v>
      </c>
    </row>
    <row r="409" spans="1:1" x14ac:dyDescent="0.15">
      <c r="A409" t="s">
        <v>74</v>
      </c>
    </row>
    <row r="410" spans="1:1" x14ac:dyDescent="0.15">
      <c r="A410" t="s">
        <v>259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260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00E07-54DF-8447-BD94-16BF064382F4}">
  <sheetPr codeName="Sheet13"/>
  <dimension ref="A1:AV463"/>
  <sheetViews>
    <sheetView zoomScale="85" workbookViewId="0">
      <pane ySplit="3" topLeftCell="A4" activePane="bottomLeft" state="frozen"/>
      <selection pane="bottomLeft" activeCell="A2" sqref="A2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386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28965.062606718839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28965.062606718839</v>
      </c>
      <c r="K4" s="11">
        <f>J4*C10</f>
        <v>11586.025042687535</v>
      </c>
      <c r="L4" s="24">
        <f>$C$14</f>
        <v>4239.2623899406381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28965.062606718839</v>
      </c>
      <c r="AE4" s="5">
        <f>-$W4*K4</f>
        <v>-11586.025042687535</v>
      </c>
      <c r="AF4" s="5">
        <f>-$W4*L4</f>
        <v>-4239.2623899406381</v>
      </c>
      <c r="AG4" s="5"/>
      <c r="AH4" s="5">
        <f>SUM(AD4:AG4)</f>
        <v>13139.775174090664</v>
      </c>
      <c r="AI4" s="42">
        <f>Y4-AA4</f>
        <v>0</v>
      </c>
      <c r="AJ4" s="42"/>
      <c r="AK4" s="42">
        <f>SUM(AH4:AJ4)</f>
        <v>13139.775174090664</v>
      </c>
      <c r="AM4" s="36">
        <f>AK31</f>
        <v>32331.504344468412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28965.062606718839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H'!$B$264:$AV$384, 4)</f>
        <v>18.847240131177781</v>
      </c>
      <c r="S5" s="46">
        <f>AVERAGE(VLOOKUP(I4,'[1]Lapse Rates'!$A$4:$F$24,5),VLOOKUP(I5,'[1]Lapse Rates'!$A$4:$F$24,5))</f>
        <v>2.3220462500000002E-3</v>
      </c>
      <c r="T5" s="56">
        <f>W4</f>
        <v>1</v>
      </c>
      <c r="U5" s="33">
        <f>T5*R5/1000</f>
        <v>1.8847240131177782E-2</v>
      </c>
      <c r="V5" s="39">
        <f>MIN(S5*T5,T5-U5)</f>
        <v>2.3220462500000002E-3</v>
      </c>
      <c r="W5" s="32">
        <f>T5-SUM(U5:V5)</f>
        <v>0.97883071361882223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5.8948024183194967</v>
      </c>
      <c r="AC5" s="32"/>
      <c r="AD5" s="5">
        <f t="shared" ref="AD5:AD24" si="6">$W5*J5</f>
        <v>28351.892901348463</v>
      </c>
      <c r="AE5" s="5">
        <f t="shared" ref="AE5:AF20" si="7">-$W5*K5</f>
        <v>0</v>
      </c>
      <c r="AF5" s="5">
        <f t="shared" si="7"/>
        <v>0</v>
      </c>
      <c r="AG5" s="5">
        <f>-U5*M5</f>
        <v>-11350.354576959064</v>
      </c>
      <c r="AH5" s="5">
        <f t="shared" ref="AH5:AH13" si="8">SUM(AD5:AG5)</f>
        <v>17001.538324389399</v>
      </c>
      <c r="AI5" s="42">
        <f>-M5*$W4*(N5-N4)/1000</f>
        <v>0</v>
      </c>
      <c r="AJ5" s="42">
        <f>$D$6*SUM(Y5:Z5,AD5:AE5)</f>
        <v>2781.9114802712843</v>
      </c>
      <c r="AK5" s="42">
        <f t="shared" ref="AK5:AK14" si="9">SUM(AH5:AJ5)</f>
        <v>19783.449804660682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10">I5+1</f>
        <v>2</v>
      </c>
      <c r="J6" s="11">
        <f t="shared" si="2"/>
        <v>28965.062606718839</v>
      </c>
      <c r="K6" s="11">
        <f t="shared" ref="K6:K24" si="11">J6*$C$11</f>
        <v>289.6506260671884</v>
      </c>
      <c r="L6" s="24">
        <f>$C$15</f>
        <v>3370.3105117390724</v>
      </c>
      <c r="M6" s="11">
        <f t="shared" si="0"/>
        <v>602229</v>
      </c>
      <c r="N6" s="28">
        <f t="shared" ref="N6:N24" si="12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H'!$B$264:$AV$384, 4)</f>
        <v>20.598585816210772</v>
      </c>
      <c r="S6" s="46">
        <f>VLOOKUP(I6, '[1]Lapse Rates'!$A$4:$F$24, 5)</f>
        <v>2.1348066000000001E-3</v>
      </c>
      <c r="T6" s="56">
        <f t="shared" ref="T6:T24" si="13">W5</f>
        <v>0.97883071361882223</v>
      </c>
      <c r="U6" s="33">
        <f>T6*R6/1000</f>
        <v>2.016252845402014E-2</v>
      </c>
      <c r="V6" s="39">
        <f t="shared" ref="V6:V24" si="14">MIN(S6*T6,T6-U6)</f>
        <v>2.0896142677161718E-3</v>
      </c>
      <c r="W6" s="32">
        <f>T6-SUM(U6:V6)</f>
        <v>0.95657857089708598</v>
      </c>
      <c r="X6" s="32"/>
      <c r="Y6" s="5">
        <f t="shared" ref="Y6:Z21" si="15">AA5</f>
        <v>0</v>
      </c>
      <c r="Z6" s="5">
        <f t="shared" si="15"/>
        <v>5.8948024183194967</v>
      </c>
      <c r="AA6" s="5">
        <f>O6*W6</f>
        <v>0</v>
      </c>
      <c r="AB6" s="5">
        <f t="shared" si="5"/>
        <v>5.7607935617278114</v>
      </c>
      <c r="AC6" s="32"/>
      <c r="AD6" s="5">
        <f t="shared" si="6"/>
        <v>27707.358194279732</v>
      </c>
      <c r="AE6" s="5">
        <f t="shared" si="7"/>
        <v>-277.07358194279732</v>
      </c>
      <c r="AF6" s="5">
        <f t="shared" si="7"/>
        <v>-3223.9668127987884</v>
      </c>
      <c r="AG6" s="5">
        <f t="shared" ref="AG6:AG24" si="16">-U6*M6</f>
        <v>-12142.459348336095</v>
      </c>
      <c r="AH6" s="5">
        <f t="shared" si="8"/>
        <v>12063.85845120205</v>
      </c>
      <c r="AI6" s="42">
        <f>-M6*($W5*N6-$W4*N5)/1000</f>
        <v>0</v>
      </c>
      <c r="AJ6" s="42">
        <f t="shared" ref="AJ6:AJ24" si="17">$D$6*SUM(Y6:Z6,AD6:AE6)</f>
        <v>2691.4892005874904</v>
      </c>
      <c r="AK6" s="42">
        <f>SUM(AH6:AJ6)</f>
        <v>14755.34765178954</v>
      </c>
      <c r="AL6" s="48" t="s">
        <v>43</v>
      </c>
      <c r="AM6" s="54">
        <f>AK31/AD31</f>
        <v>0.10000000409191288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10"/>
        <v>3</v>
      </c>
      <c r="J7" s="11">
        <f t="shared" si="2"/>
        <v>28965.062606718839</v>
      </c>
      <c r="K7" s="11">
        <f t="shared" si="11"/>
        <v>289.6506260671884</v>
      </c>
      <c r="L7" s="24">
        <f t="shared" ref="L7:L24" si="18">$C$15</f>
        <v>3370.3105117390724</v>
      </c>
      <c r="M7" s="11">
        <f t="shared" si="0"/>
        <v>602229</v>
      </c>
      <c r="N7" s="28">
        <f t="shared" si="12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H'!$B$264:$AV$384, 4)</f>
        <v>22.45486427058762</v>
      </c>
      <c r="S7" s="46">
        <f>VLOOKUP(I7, '[1]Lapse Rates'!$A$4:$F$24, 5)</f>
        <v>2.1304430000000001E-3</v>
      </c>
      <c r="T7" s="56">
        <f t="shared" si="13"/>
        <v>0.95657857089708598</v>
      </c>
      <c r="U7" s="33">
        <f t="shared" ref="U7:U24" si="20">T7*R7/1000</f>
        <v>2.1479841973646743E-2</v>
      </c>
      <c r="V7" s="39">
        <f t="shared" si="14"/>
        <v>2.0379361203177004E-3</v>
      </c>
      <c r="W7" s="32">
        <f t="shared" ref="W7:W24" si="21">T7-SUM(U7:V7)</f>
        <v>0.93306079280312149</v>
      </c>
      <c r="X7" s="32"/>
      <c r="Y7" s="5">
        <f t="shared" si="15"/>
        <v>0</v>
      </c>
      <c r="Z7" s="5">
        <f t="shared" si="15"/>
        <v>5.7607935617278114</v>
      </c>
      <c r="AA7" s="5">
        <f t="shared" si="1"/>
        <v>0</v>
      </c>
      <c r="AB7" s="5">
        <f t="shared" si="5"/>
        <v>5.6191626818903107</v>
      </c>
      <c r="AC7" s="32"/>
      <c r="AD7" s="5">
        <f t="shared" si="6"/>
        <v>27026.164279417128</v>
      </c>
      <c r="AE7" s="5">
        <f t="shared" si="7"/>
        <v>-270.26164279417128</v>
      </c>
      <c r="AF7" s="5">
        <f>-$W7*L7</f>
        <v>-3144.7045980759531</v>
      </c>
      <c r="AG7" s="5">
        <f t="shared" si="16"/>
        <v>-12935.783751947305</v>
      </c>
      <c r="AH7" s="5">
        <f t="shared" si="8"/>
        <v>10675.414286599696</v>
      </c>
      <c r="AI7" s="42">
        <f>-M7*($W6*N7-$W5*N6)/1000</f>
        <v>0</v>
      </c>
      <c r="AJ7" s="42">
        <f t="shared" si="17"/>
        <v>2625.3191825011177</v>
      </c>
      <c r="AK7" s="42">
        <f t="shared" si="9"/>
        <v>13300.733469100815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10"/>
        <v>4</v>
      </c>
      <c r="J8" s="11">
        <f t="shared" si="2"/>
        <v>28965.062606718839</v>
      </c>
      <c r="K8" s="11">
        <f t="shared" si="11"/>
        <v>289.6506260671884</v>
      </c>
      <c r="L8" s="24">
        <f t="shared" si="18"/>
        <v>3370.3105117390724</v>
      </c>
      <c r="M8" s="11">
        <f t="shared" si="0"/>
        <v>602229</v>
      </c>
      <c r="N8" s="28">
        <f t="shared" si="12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H'!$B$264:$AV$384, 4)</f>
        <v>24.414128673741029</v>
      </c>
      <c r="S8" s="46">
        <f>VLOOKUP(I8, '[1]Lapse Rates'!$A$4:$F$24, 5)</f>
        <v>1.8971547999999999E-3</v>
      </c>
      <c r="T8" s="56">
        <f t="shared" si="13"/>
        <v>0.93306079280312149</v>
      </c>
      <c r="U8" s="33">
        <f t="shared" si="20"/>
        <v>2.2779866255918227E-2</v>
      </c>
      <c r="V8" s="39">
        <f t="shared" si="14"/>
        <v>1.7701607617582472E-3</v>
      </c>
      <c r="W8" s="32">
        <f t="shared" si="21"/>
        <v>0.90851076578544498</v>
      </c>
      <c r="X8" s="32"/>
      <c r="Y8" s="5">
        <f>AA7</f>
        <v>0</v>
      </c>
      <c r="Z8" s="5">
        <f t="shared" si="15"/>
        <v>5.6191626818903107</v>
      </c>
      <c r="AA8" s="5">
        <f t="shared" si="1"/>
        <v>0</v>
      </c>
      <c r="AB8" s="5">
        <f t="shared" si="5"/>
        <v>5.4713152996820273</v>
      </c>
      <c r="AC8" s="32"/>
      <c r="AD8" s="5">
        <f>$W8*J8</f>
        <v>26315.07120985349</v>
      </c>
      <c r="AE8" s="5">
        <f t="shared" si="7"/>
        <v>-263.15071209853488</v>
      </c>
      <c r="AF8" s="5">
        <f t="shared" si="7"/>
        <v>-3061.9633839547996</v>
      </c>
      <c r="AG8" s="5">
        <f t="shared" si="16"/>
        <v>-13718.696075435379</v>
      </c>
      <c r="AH8" s="5">
        <f t="shared" si="8"/>
        <v>9271.2610383647771</v>
      </c>
      <c r="AI8" s="42">
        <f t="shared" ref="AI8:AI24" si="22">-M8*($W7*N8-$W6*N7)/1000</f>
        <v>0</v>
      </c>
      <c r="AJ8" s="42">
        <f>$D$6*SUM(Y8:Z8,AD8:AE8)</f>
        <v>2556.2446406888548</v>
      </c>
      <c r="AK8" s="42">
        <f t="shared" si="9"/>
        <v>11827.505679053633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10"/>
        <v>5</v>
      </c>
      <c r="J9" s="11">
        <f t="shared" si="2"/>
        <v>28965.062606718839</v>
      </c>
      <c r="K9" s="11">
        <f t="shared" si="11"/>
        <v>289.6506260671884</v>
      </c>
      <c r="L9" s="24">
        <f t="shared" si="18"/>
        <v>3370.3105117390724</v>
      </c>
      <c r="M9" s="11">
        <f t="shared" si="0"/>
        <v>602229</v>
      </c>
      <c r="N9" s="28">
        <f t="shared" si="12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H'!$B$264:$AV$384, 4)</f>
        <v>26.609323490423623</v>
      </c>
      <c r="S9" s="46">
        <f>VLOOKUP(I9, '[1]Lapse Rates'!$A$4:$F$24, 5)</f>
        <v>1.8563969E-3</v>
      </c>
      <c r="T9" s="56">
        <f>W8</f>
        <v>0.90851076578544498</v>
      </c>
      <c r="U9" s="33">
        <f t="shared" si="20"/>
        <v>2.4174856861317394E-2</v>
      </c>
      <c r="V9" s="39">
        <f t="shared" si="14"/>
        <v>1.6865565692207262E-3</v>
      </c>
      <c r="W9" s="32">
        <f t="shared" si="21"/>
        <v>0.88264935235490682</v>
      </c>
      <c r="X9" s="32"/>
      <c r="Y9" s="5">
        <f t="shared" si="15"/>
        <v>0</v>
      </c>
      <c r="Z9" s="5">
        <f t="shared" si="15"/>
        <v>5.4713152996820273</v>
      </c>
      <c r="AA9" s="5">
        <f t="shared" si="1"/>
        <v>0</v>
      </c>
      <c r="AB9" s="5">
        <f t="shared" si="5"/>
        <v>5.3155703681934314</v>
      </c>
      <c r="AC9" s="32"/>
      <c r="AD9" s="5">
        <f t="shared" si="6"/>
        <v>25565.993750739712</v>
      </c>
      <c r="AE9" s="5">
        <f t="shared" si="7"/>
        <v>-255.65993750739713</v>
      </c>
      <c r="AF9" s="5">
        <f t="shared" si="7"/>
        <v>-2974.8023904214269</v>
      </c>
      <c r="AG9" s="5">
        <f t="shared" si="16"/>
        <v>-14558.799872734313</v>
      </c>
      <c r="AH9" s="5">
        <f t="shared" si="8"/>
        <v>7776.7315500765744</v>
      </c>
      <c r="AI9" s="42">
        <f t="shared" si="22"/>
        <v>0</v>
      </c>
      <c r="AJ9" s="42">
        <f t="shared" si="17"/>
        <v>2483.4804831089891</v>
      </c>
      <c r="AK9" s="42">
        <f t="shared" si="9"/>
        <v>10260.212033185564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10"/>
        <v>6</v>
      </c>
      <c r="J10" s="11">
        <f t="shared" si="2"/>
        <v>28965.062606718839</v>
      </c>
      <c r="K10" s="11">
        <f t="shared" si="11"/>
        <v>289.6506260671884</v>
      </c>
      <c r="L10" s="24">
        <f t="shared" si="18"/>
        <v>3370.3105117390724</v>
      </c>
      <c r="M10" s="11">
        <f t="shared" si="0"/>
        <v>602229</v>
      </c>
      <c r="N10" s="28">
        <f t="shared" si="12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H'!$B$264:$AV$384, 4)</f>
        <v>29.072387439911097</v>
      </c>
      <c r="S10" s="46">
        <f>VLOOKUP(I10, '[1]Lapse Rates'!$A$4:$F$24, 5)</f>
        <v>1.7512077999999999E-3</v>
      </c>
      <c r="T10" s="56">
        <f t="shared" si="13"/>
        <v>0.88264935235490682</v>
      </c>
      <c r="U10" s="33">
        <f t="shared" si="20"/>
        <v>2.5660723945248456E-2</v>
      </c>
      <c r="V10" s="39">
        <f t="shared" si="14"/>
        <v>1.5457024305088611E-3</v>
      </c>
      <c r="W10" s="32">
        <f t="shared" si="21"/>
        <v>0.8554429259791495</v>
      </c>
      <c r="X10" s="32"/>
      <c r="Y10" s="5">
        <f t="shared" si="15"/>
        <v>0</v>
      </c>
      <c r="Z10" s="5">
        <f t="shared" si="15"/>
        <v>5.3155703681934314</v>
      </c>
      <c r="AA10" s="5">
        <f t="shared" si="1"/>
        <v>0</v>
      </c>
      <c r="AB10" s="5">
        <f t="shared" si="5"/>
        <v>5.1517253786949722</v>
      </c>
      <c r="AC10" s="32"/>
      <c r="AD10" s="5">
        <f t="shared" si="6"/>
        <v>24777.957907460815</v>
      </c>
      <c r="AE10" s="5">
        <f t="shared" si="7"/>
        <v>-247.77957907460817</v>
      </c>
      <c r="AF10" s="5">
        <f t="shared" si="7"/>
        <v>-2883.1082856203566</v>
      </c>
      <c r="AG10" s="5">
        <f>-U10*M10</f>
        <v>-15453.632120823033</v>
      </c>
      <c r="AH10" s="5">
        <f t="shared" si="8"/>
        <v>6193.4379219428156</v>
      </c>
      <c r="AI10" s="42">
        <f t="shared" si="22"/>
        <v>0</v>
      </c>
      <c r="AJ10" s="42">
        <f t="shared" si="17"/>
        <v>2406.9319514678068</v>
      </c>
      <c r="AK10" s="42">
        <f t="shared" si="9"/>
        <v>8600.3698734106219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10"/>
        <v>7</v>
      </c>
      <c r="J11" s="11">
        <f t="shared" si="2"/>
        <v>28965.062606718839</v>
      </c>
      <c r="K11" s="11">
        <f t="shared" si="11"/>
        <v>289.6506260671884</v>
      </c>
      <c r="L11" s="24">
        <f t="shared" si="18"/>
        <v>3370.3105117390724</v>
      </c>
      <c r="M11" s="11">
        <f t="shared" si="0"/>
        <v>602229</v>
      </c>
      <c r="N11" s="28">
        <f t="shared" si="12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H'!$B$264:$AV$384, 4)</f>
        <v>31.8818074902692</v>
      </c>
      <c r="S11" s="46">
        <f>VLOOKUP(I11, '[1]Lapse Rates'!$A$4:$F$24, 5)</f>
        <v>1.6267663999999999E-3</v>
      </c>
      <c r="T11" s="56">
        <f t="shared" si="13"/>
        <v>0.8554429259791495</v>
      </c>
      <c r="U11" s="33">
        <f t="shared" si="20"/>
        <v>2.7273066684979849E-2</v>
      </c>
      <c r="V11" s="39">
        <f t="shared" si="14"/>
        <v>1.3916058091005673E-3</v>
      </c>
      <c r="W11" s="32">
        <f t="shared" si="21"/>
        <v>0.82677825348506906</v>
      </c>
      <c r="X11" s="32"/>
      <c r="Y11" s="5">
        <f t="shared" si="15"/>
        <v>0</v>
      </c>
      <c r="Z11" s="5">
        <f t="shared" si="15"/>
        <v>5.1517253786949722</v>
      </c>
      <c r="AA11" s="5">
        <f t="shared" si="1"/>
        <v>0</v>
      </c>
      <c r="AB11" s="5">
        <f t="shared" si="5"/>
        <v>4.9790984081805965</v>
      </c>
      <c r="AC11" s="32"/>
      <c r="AD11" s="5">
        <f t="shared" si="6"/>
        <v>23947.683874068684</v>
      </c>
      <c r="AE11" s="5">
        <f t="shared" si="7"/>
        <v>-239.47683874068684</v>
      </c>
      <c r="AF11" s="5">
        <f t="shared" si="7"/>
        <v>-2786.4994385979994</v>
      </c>
      <c r="AG11" s="5">
        <f t="shared" si="16"/>
        <v>-16424.631676628731</v>
      </c>
      <c r="AH11" s="5">
        <f t="shared" si="8"/>
        <v>4497.0759201012661</v>
      </c>
      <c r="AI11" s="42">
        <f t="shared" si="22"/>
        <v>0</v>
      </c>
      <c r="AJ11" s="42">
        <f t="shared" si="17"/>
        <v>2326.2804944253267</v>
      </c>
      <c r="AK11" s="42">
        <f t="shared" si="9"/>
        <v>6823.3564145265927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10"/>
        <v>8</v>
      </c>
      <c r="J12" s="11">
        <f t="shared" si="2"/>
        <v>28965.062606718839</v>
      </c>
      <c r="K12" s="11">
        <f t="shared" si="11"/>
        <v>289.6506260671884</v>
      </c>
      <c r="L12" s="24">
        <f t="shared" si="18"/>
        <v>3370.3105117390724</v>
      </c>
      <c r="M12" s="11">
        <f t="shared" si="0"/>
        <v>602229</v>
      </c>
      <c r="N12" s="28">
        <f t="shared" si="12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H'!$B$264:$AV$384, 4)</f>
        <v>35.108292735337322</v>
      </c>
      <c r="S12" s="46">
        <f>VLOOKUP(I12, '[1]Lapse Rates'!$A$4:$F$24, 5)</f>
        <v>1.427546E-3</v>
      </c>
      <c r="T12" s="56">
        <f t="shared" si="13"/>
        <v>0.82677825348506906</v>
      </c>
      <c r="U12" s="33">
        <f t="shared" si="20"/>
        <v>2.902677295056473E-2</v>
      </c>
      <c r="V12" s="39">
        <f t="shared" si="14"/>
        <v>1.1802639886495964E-3</v>
      </c>
      <c r="W12" s="32">
        <f t="shared" si="21"/>
        <v>0.79657121654585472</v>
      </c>
      <c r="X12" s="32"/>
      <c r="Y12" s="5">
        <f t="shared" si="15"/>
        <v>0</v>
      </c>
      <c r="Z12" s="5">
        <f t="shared" si="15"/>
        <v>4.9790984081805965</v>
      </c>
      <c r="AA12" s="5">
        <f t="shared" si="1"/>
        <v>0</v>
      </c>
      <c r="AB12" s="5">
        <f t="shared" si="5"/>
        <v>4.7971828716919358</v>
      </c>
      <c r="AC12" s="32"/>
      <c r="AD12" s="5">
        <f t="shared" si="6"/>
        <v>23072.735157960873</v>
      </c>
      <c r="AE12" s="5">
        <f t="shared" si="7"/>
        <v>-230.72735157960872</v>
      </c>
      <c r="AF12" s="5">
        <f t="shared" si="7"/>
        <v>-2684.6923444732752</v>
      </c>
      <c r="AG12" s="5">
        <f t="shared" si="16"/>
        <v>-17480.764447245649</v>
      </c>
      <c r="AH12" s="5">
        <f t="shared" si="8"/>
        <v>2676.5510146623419</v>
      </c>
      <c r="AI12" s="42">
        <f t="shared" si="22"/>
        <v>0</v>
      </c>
      <c r="AJ12" s="42">
        <f t="shared" si="17"/>
        <v>2241.289415359845</v>
      </c>
      <c r="AK12" s="42">
        <f t="shared" si="9"/>
        <v>4917.8404300221864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10"/>
        <v>9</v>
      </c>
      <c r="J13" s="11">
        <f t="shared" si="2"/>
        <v>28965.062606718839</v>
      </c>
      <c r="K13" s="11">
        <f t="shared" si="11"/>
        <v>289.6506260671884</v>
      </c>
      <c r="L13" s="24">
        <f t="shared" si="18"/>
        <v>3370.3105117390724</v>
      </c>
      <c r="M13" s="11">
        <f t="shared" si="0"/>
        <v>602229</v>
      </c>
      <c r="N13" s="28">
        <f t="shared" si="12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H'!$B$264:$AV$384, 4)</f>
        <v>38.813913795378028</v>
      </c>
      <c r="S13" s="46">
        <f>VLOOKUP(I13, '[1]Lapse Rates'!$A$4:$F$24, 5)</f>
        <v>1.4710299999999999E-3</v>
      </c>
      <c r="T13" s="56">
        <f t="shared" si="13"/>
        <v>0.79657121654585472</v>
      </c>
      <c r="U13" s="33">
        <f t="shared" si="20"/>
        <v>3.0918046530890208E-2</v>
      </c>
      <c r="V13" s="39">
        <f t="shared" si="14"/>
        <v>1.1717801566754485E-3</v>
      </c>
      <c r="W13" s="32">
        <f t="shared" si="21"/>
        <v>0.76448138985828906</v>
      </c>
      <c r="X13" s="32"/>
      <c r="Y13" s="5">
        <f t="shared" si="15"/>
        <v>0</v>
      </c>
      <c r="Z13" s="5">
        <f t="shared" si="15"/>
        <v>4.7971828716919358</v>
      </c>
      <c r="AA13" s="5">
        <f t="shared" si="1"/>
        <v>0</v>
      </c>
      <c r="AB13" s="5">
        <f t="shared" si="5"/>
        <v>4.6039286293296753</v>
      </c>
      <c r="AC13" s="32"/>
      <c r="AD13" s="5">
        <f t="shared" si="6"/>
        <v>22143.251318916777</v>
      </c>
      <c r="AE13" s="5">
        <f t="shared" si="7"/>
        <v>-221.43251318916776</v>
      </c>
      <c r="AF13" s="5">
        <f t="shared" si="7"/>
        <v>-2576.5396642682877</v>
      </c>
      <c r="AG13" s="5">
        <f t="shared" si="16"/>
        <v>-18619.74424425148</v>
      </c>
      <c r="AH13" s="5">
        <f t="shared" si="8"/>
        <v>725.53489720784273</v>
      </c>
      <c r="AI13" s="42">
        <f t="shared" si="22"/>
        <v>0</v>
      </c>
      <c r="AJ13" s="42">
        <f t="shared" si="17"/>
        <v>2151.0010284815917</v>
      </c>
      <c r="AK13" s="42">
        <f t="shared" si="9"/>
        <v>2876.5359256894344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4239.2623899406381</v>
      </c>
      <c r="D14" s="1"/>
      <c r="E14" s="81" t="s">
        <v>51</v>
      </c>
      <c r="F14" s="13"/>
      <c r="G14" s="13"/>
      <c r="H14" s="19">
        <v>0.01</v>
      </c>
      <c r="I14" s="2">
        <f t="shared" si="10"/>
        <v>10</v>
      </c>
      <c r="J14" s="11">
        <f t="shared" si="2"/>
        <v>28965.062606718839</v>
      </c>
      <c r="K14" s="11">
        <f t="shared" si="11"/>
        <v>289.6506260671884</v>
      </c>
      <c r="L14" s="24">
        <f t="shared" si="18"/>
        <v>3370.3105117390724</v>
      </c>
      <c r="M14" s="11">
        <f t="shared" si="0"/>
        <v>602229</v>
      </c>
      <c r="N14" s="28">
        <f t="shared" si="12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H'!$B$264:$AV$384, 4)</f>
        <v>43.213372485614634</v>
      </c>
      <c r="S14" s="46">
        <f>VLOOKUP(I14, '[1]Lapse Rates'!$A$4:$F$24, 5)</f>
        <v>1.273365E-3</v>
      </c>
      <c r="T14" s="56">
        <f t="shared" si="13"/>
        <v>0.76448138985828906</v>
      </c>
      <c r="U14" s="33">
        <f t="shared" si="20"/>
        <v>3.3035819058266629E-2</v>
      </c>
      <c r="V14" s="39">
        <f t="shared" si="14"/>
        <v>9.7346384499690029E-4</v>
      </c>
      <c r="W14" s="32">
        <f t="shared" si="21"/>
        <v>0.73047210695502551</v>
      </c>
      <c r="X14" s="32"/>
      <c r="Y14" s="5">
        <f t="shared" si="15"/>
        <v>0</v>
      </c>
      <c r="Z14" s="5">
        <f t="shared" si="15"/>
        <v>4.6039286293296753</v>
      </c>
      <c r="AA14" s="5">
        <f t="shared" si="1"/>
        <v>0</v>
      </c>
      <c r="AB14" s="5">
        <f t="shared" si="5"/>
        <v>4.3991148649941803</v>
      </c>
      <c r="AC14" s="32"/>
      <c r="AD14" s="5">
        <f t="shared" si="6"/>
        <v>21158.170310414134</v>
      </c>
      <c r="AE14" s="5">
        <f t="shared" si="7"/>
        <v>-211.58170310414135</v>
      </c>
      <c r="AF14" s="5">
        <f t="shared" si="7"/>
        <v>-2461.9178206027104</v>
      </c>
      <c r="AG14" s="5">
        <f t="shared" si="16"/>
        <v>-19895.128275640855</v>
      </c>
      <c r="AH14" s="5">
        <f>SUM(AD14:AG14)</f>
        <v>-1410.4574889335709</v>
      </c>
      <c r="AI14" s="42">
        <f t="shared" si="22"/>
        <v>0</v>
      </c>
      <c r="AJ14" s="42">
        <f t="shared" si="17"/>
        <v>2055.311987775648</v>
      </c>
      <c r="AK14" s="42">
        <f t="shared" si="9"/>
        <v>644.85449884207719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3370.3105117390724</v>
      </c>
      <c r="D15" s="1"/>
      <c r="E15" s="1"/>
      <c r="F15" s="1"/>
      <c r="G15" s="1"/>
      <c r="H15" s="1"/>
      <c r="I15" s="2">
        <f t="shared" si="10"/>
        <v>11</v>
      </c>
      <c r="J15" s="11">
        <f t="shared" si="2"/>
        <v>28965.062606718839</v>
      </c>
      <c r="K15" s="11">
        <f t="shared" si="11"/>
        <v>289.6506260671884</v>
      </c>
      <c r="L15" s="24">
        <f t="shared" si="18"/>
        <v>3370.3105117390724</v>
      </c>
      <c r="M15" s="11">
        <f t="shared" si="0"/>
        <v>602229</v>
      </c>
      <c r="N15" s="28">
        <f t="shared" si="12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H'!$B$264:$AV$384, 4)</f>
        <v>48.260316992457767</v>
      </c>
      <c r="S15" s="46">
        <f>VLOOKUP(I15, '[1]Lapse Rates'!$A$4:$F$24, 5)</f>
        <v>1.2241776999999999E-3</v>
      </c>
      <c r="T15" s="56">
        <f t="shared" si="13"/>
        <v>0.73047210695502551</v>
      </c>
      <c r="U15" s="33">
        <f t="shared" si="20"/>
        <v>3.525281543579805E-2</v>
      </c>
      <c r="V15" s="39">
        <f t="shared" si="14"/>
        <v>8.9422766380635704E-4</v>
      </c>
      <c r="W15" s="32">
        <f t="shared" si="21"/>
        <v>0.69432506385542114</v>
      </c>
      <c r="X15" s="31"/>
      <c r="Y15" s="5">
        <f t="shared" si="15"/>
        <v>0</v>
      </c>
      <c r="Z15" s="5">
        <f t="shared" si="15"/>
        <v>4.3991148649941803</v>
      </c>
      <c r="AA15" s="5">
        <f t="shared" si="1"/>
        <v>0</v>
      </c>
      <c r="AB15" s="5">
        <f t="shared" si="5"/>
        <v>4.1814268888058646</v>
      </c>
      <c r="AC15" s="32"/>
      <c r="AD15" s="5">
        <f t="shared" si="6"/>
        <v>20111.168943986329</v>
      </c>
      <c r="AE15" s="5">
        <f t="shared" si="7"/>
        <v>-201.11168943986328</v>
      </c>
      <c r="AF15" s="5">
        <f t="shared" si="7"/>
        <v>-2340.0910612758285</v>
      </c>
      <c r="AG15" s="5">
        <f t="shared" si="16"/>
        <v>-21230.267787085224</v>
      </c>
      <c r="AH15" s="5">
        <f t="shared" ref="AH15:AH24" si="23">SUM(AD15:AG15)</f>
        <v>-3660.3015938145836</v>
      </c>
      <c r="AI15" s="42">
        <f t="shared" si="22"/>
        <v>0</v>
      </c>
      <c r="AJ15" s="42">
        <f t="shared" si="17"/>
        <v>1953.6081698392645</v>
      </c>
      <c r="AK15" s="42">
        <f t="shared" ref="AK15:AK24" si="24">SUM(AH15:AJ15)</f>
        <v>-1706.6934239753191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10"/>
        <v>12</v>
      </c>
      <c r="J16" s="11">
        <f t="shared" si="2"/>
        <v>28965.062606718839</v>
      </c>
      <c r="K16" s="11">
        <f t="shared" si="11"/>
        <v>289.6506260671884</v>
      </c>
      <c r="L16" s="24">
        <f t="shared" si="18"/>
        <v>3370.3105117390724</v>
      </c>
      <c r="M16" s="11">
        <f t="shared" si="0"/>
        <v>602229</v>
      </c>
      <c r="N16" s="28">
        <f t="shared" si="12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H'!$B$264:$AV$384, 4)</f>
        <v>54.023953473184974</v>
      </c>
      <c r="S16" s="46">
        <f>VLOOKUP(I16, '[1]Lapse Rates'!$A$4:$F$24, 5)</f>
        <v>1.0124068E-3</v>
      </c>
      <c r="T16" s="56">
        <f t="shared" si="13"/>
        <v>0.69432506385542114</v>
      </c>
      <c r="U16" s="33">
        <f t="shared" si="20"/>
        <v>3.7510184944991455E-2</v>
      </c>
      <c r="V16" s="39">
        <f t="shared" si="14"/>
        <v>7.0293941605766258E-4</v>
      </c>
      <c r="W16" s="32">
        <f t="shared" si="21"/>
        <v>0.65611193949437208</v>
      </c>
      <c r="X16" s="31"/>
      <c r="Y16" s="5">
        <f t="shared" si="15"/>
        <v>0</v>
      </c>
      <c r="Z16" s="5">
        <f t="shared" si="15"/>
        <v>4.1814268888058646</v>
      </c>
      <c r="AA16" s="5">
        <f t="shared" si="1"/>
        <v>0</v>
      </c>
      <c r="AB16" s="5">
        <f t="shared" si="5"/>
        <v>3.9512963720975618</v>
      </c>
      <c r="AC16" s="32"/>
      <c r="AD16" s="5">
        <f t="shared" si="6"/>
        <v>19004.323404470211</v>
      </c>
      <c r="AE16" s="5">
        <f t="shared" si="7"/>
        <v>-190.0432340447021</v>
      </c>
      <c r="AF16" s="5">
        <f t="shared" si="7"/>
        <v>-2211.3009665553923</v>
      </c>
      <c r="AG16" s="5">
        <f t="shared" si="16"/>
        <v>-22589.721169237258</v>
      </c>
      <c r="AH16" s="5">
        <f t="shared" si="23"/>
        <v>-5986.7419653671386</v>
      </c>
      <c r="AI16" s="42">
        <f t="shared" si="22"/>
        <v>0</v>
      </c>
      <c r="AJ16" s="42">
        <f t="shared" si="17"/>
        <v>1846.0910826965344</v>
      </c>
      <c r="AK16" s="42">
        <f t="shared" si="24"/>
        <v>-4140.650882670604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10"/>
        <v>13</v>
      </c>
      <c r="J17" s="11">
        <f t="shared" si="2"/>
        <v>28965.062606718839</v>
      </c>
      <c r="K17" s="11">
        <f t="shared" si="11"/>
        <v>289.6506260671884</v>
      </c>
      <c r="L17" s="24">
        <f t="shared" si="18"/>
        <v>3370.3105117390724</v>
      </c>
      <c r="M17" s="11">
        <f t="shared" si="0"/>
        <v>602229</v>
      </c>
      <c r="N17" s="28">
        <f t="shared" si="12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H'!$B$264:$AV$384, 4)</f>
        <v>60.6442925516385</v>
      </c>
      <c r="S17" s="46">
        <f>VLOOKUP(I17, '[1]Lapse Rates'!$A$4:$F$24, 5)</f>
        <v>8.7385670000000003E-4</v>
      </c>
      <c r="T17" s="56">
        <f t="shared" si="13"/>
        <v>0.65611193949437208</v>
      </c>
      <c r="U17" s="33">
        <f t="shared" si="20"/>
        <v>3.9789444405319639E-2</v>
      </c>
      <c r="V17" s="39">
        <f t="shared" si="14"/>
        <v>5.7334781427715166E-4</v>
      </c>
      <c r="W17" s="32">
        <f t="shared" si="21"/>
        <v>0.61574914727477525</v>
      </c>
      <c r="X17" s="31"/>
      <c r="Y17" s="5">
        <f t="shared" si="15"/>
        <v>0</v>
      </c>
      <c r="Z17" s="5">
        <f t="shared" si="15"/>
        <v>3.9512963720975618</v>
      </c>
      <c r="AA17" s="5">
        <f t="shared" si="1"/>
        <v>0</v>
      </c>
      <c r="AB17" s="5">
        <f t="shared" si="5"/>
        <v>3.7082199321414064</v>
      </c>
      <c r="AC17" s="32"/>
      <c r="AD17" s="5">
        <f t="shared" si="6"/>
        <v>17835.212600847604</v>
      </c>
      <c r="AE17" s="5">
        <f t="shared" si="7"/>
        <v>-178.35212600847603</v>
      </c>
      <c r="AF17" s="5">
        <f t="shared" si="7"/>
        <v>-2075.2658236545453</v>
      </c>
      <c r="AG17" s="5">
        <f t="shared" si="16"/>
        <v>-23962.357314771241</v>
      </c>
      <c r="AH17" s="5">
        <f t="shared" si="23"/>
        <v>-8380.7626635866563</v>
      </c>
      <c r="AI17" s="42">
        <f t="shared" si="22"/>
        <v>0</v>
      </c>
      <c r="AJ17" s="42">
        <f t="shared" si="17"/>
        <v>1732.5256347558218</v>
      </c>
      <c r="AK17" s="42">
        <f t="shared" si="24"/>
        <v>-6648.2370288308348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10"/>
        <v>14</v>
      </c>
      <c r="J18" s="11">
        <f t="shared" si="2"/>
        <v>28965.062606718839</v>
      </c>
      <c r="K18" s="11">
        <f t="shared" si="11"/>
        <v>289.6506260671884</v>
      </c>
      <c r="L18" s="24">
        <f t="shared" si="18"/>
        <v>3370.3105117390724</v>
      </c>
      <c r="M18" s="11">
        <f t="shared" si="0"/>
        <v>602229</v>
      </c>
      <c r="N18" s="28">
        <f t="shared" si="12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H'!$B$264:$AV$384, 4)</f>
        <v>67.99163745901312</v>
      </c>
      <c r="S18" s="46">
        <f>VLOOKUP(I18, '[1]Lapse Rates'!$A$4:$F$24, 5)</f>
        <v>8.3940749999999998E-4</v>
      </c>
      <c r="T18" s="56">
        <f t="shared" si="13"/>
        <v>0.61574914727477525</v>
      </c>
      <c r="U18" s="33">
        <f t="shared" si="20"/>
        <v>4.1865792787202996E-2</v>
      </c>
      <c r="V18" s="39">
        <f t="shared" si="14"/>
        <v>5.1686445234105092E-4</v>
      </c>
      <c r="W18" s="32">
        <f t="shared" si="21"/>
        <v>0.57336649003523121</v>
      </c>
      <c r="X18" s="31"/>
      <c r="Y18" s="5">
        <f t="shared" si="15"/>
        <v>0</v>
      </c>
      <c r="Z18" s="5">
        <f t="shared" si="15"/>
        <v>3.7082199321414064</v>
      </c>
      <c r="AA18" s="5">
        <f t="shared" si="1"/>
        <v>0</v>
      </c>
      <c r="AB18" s="5">
        <f t="shared" si="5"/>
        <v>3.4529792792742726</v>
      </c>
      <c r="AC18" s="32"/>
      <c r="AD18" s="5">
        <f t="shared" si="6"/>
        <v>16607.596280465106</v>
      </c>
      <c r="AE18" s="5">
        <f t="shared" si="7"/>
        <v>-166.07596280465106</v>
      </c>
      <c r="AF18" s="5">
        <f t="shared" si="7"/>
        <v>-1932.4231084446758</v>
      </c>
      <c r="AG18" s="5">
        <f t="shared" si="16"/>
        <v>-25212.794524444475</v>
      </c>
      <c r="AH18" s="5">
        <f t="shared" si="23"/>
        <v>-10703.697315228696</v>
      </c>
      <c r="AI18" s="42">
        <f t="shared" si="22"/>
        <v>0</v>
      </c>
      <c r="AJ18" s="42">
        <f t="shared" si="17"/>
        <v>1613.2769195378339</v>
      </c>
      <c r="AK18" s="42">
        <f t="shared" si="24"/>
        <v>-9090.4203956908623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10"/>
        <v>15</v>
      </c>
      <c r="J19" s="11">
        <f t="shared" si="2"/>
        <v>28965.062606718839</v>
      </c>
      <c r="K19" s="11">
        <f t="shared" si="11"/>
        <v>289.6506260671884</v>
      </c>
      <c r="L19" s="24">
        <f t="shared" si="18"/>
        <v>3370.3105117390724</v>
      </c>
      <c r="M19" s="11">
        <f t="shared" si="0"/>
        <v>602229</v>
      </c>
      <c r="N19" s="28">
        <f t="shared" si="12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H'!$B$264:$AV$384, 4)</f>
        <v>76.103938922032924</v>
      </c>
      <c r="S19" s="46">
        <f>VLOOKUP(I19, '[1]Lapse Rates'!$A$4:$F$24, 5)</f>
        <v>7.2940090000000004E-4</v>
      </c>
      <c r="T19" s="56">
        <f t="shared" si="13"/>
        <v>0.57336649003523121</v>
      </c>
      <c r="U19" s="33">
        <f t="shared" si="20"/>
        <v>4.3635448337581637E-2</v>
      </c>
      <c r="V19" s="39">
        <f t="shared" si="14"/>
        <v>4.1821403386153871E-4</v>
      </c>
      <c r="W19" s="32">
        <f t="shared" si="21"/>
        <v>0.52931282766378807</v>
      </c>
      <c r="X19" s="31"/>
      <c r="Y19" s="5">
        <f t="shared" si="15"/>
        <v>0</v>
      </c>
      <c r="Z19" s="5">
        <f t="shared" si="15"/>
        <v>3.4529792792742726</v>
      </c>
      <c r="AA19" s="5">
        <f t="shared" si="1"/>
        <v>0</v>
      </c>
      <c r="AB19" s="5">
        <f t="shared" si="5"/>
        <v>3.1876753489113541</v>
      </c>
      <c r="AC19" s="32"/>
      <c r="AD19" s="5">
        <f t="shared" si="6"/>
        <v>15331.579191821</v>
      </c>
      <c r="AE19" s="5">
        <f t="shared" si="7"/>
        <v>-153.31579191821001</v>
      </c>
      <c r="AF19" s="5">
        <f t="shared" si="7"/>
        <v>-1783.9485870735971</v>
      </c>
      <c r="AG19" s="5">
        <f t="shared" si="16"/>
        <v>-26278.532416893453</v>
      </c>
      <c r="AH19" s="5">
        <f t="shared" si="23"/>
        <v>-12884.217604064261</v>
      </c>
      <c r="AI19" s="42">
        <f t="shared" si="22"/>
        <v>0</v>
      </c>
      <c r="AJ19" s="42">
        <f t="shared" si="17"/>
        <v>1489.3263767977605</v>
      </c>
      <c r="AK19" s="42">
        <f t="shared" si="24"/>
        <v>-11394.8912272665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10"/>
        <v>16</v>
      </c>
      <c r="J20" s="11">
        <f t="shared" si="2"/>
        <v>28965.062606718839</v>
      </c>
      <c r="K20" s="11">
        <f t="shared" si="11"/>
        <v>289.6506260671884</v>
      </c>
      <c r="L20" s="24">
        <f t="shared" si="18"/>
        <v>3370.3105117390724</v>
      </c>
      <c r="M20" s="11">
        <f t="shared" si="0"/>
        <v>602229</v>
      </c>
      <c r="N20" s="28">
        <f t="shared" si="12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H'!$B$264:$AV$384, 4)</f>
        <v>84.879168190874466</v>
      </c>
      <c r="S20" s="46">
        <f>VLOOKUP(I20, '[1]Lapse Rates'!$A$4:$F$24, 5)</f>
        <v>6.1234970000000001E-4</v>
      </c>
      <c r="T20" s="56">
        <f t="shared" si="13"/>
        <v>0.52931282766378807</v>
      </c>
      <c r="U20" s="33">
        <f t="shared" si="20"/>
        <v>4.4927632524862017E-2</v>
      </c>
      <c r="V20" s="39">
        <f t="shared" si="14"/>
        <v>3.2412455122607234E-4</v>
      </c>
      <c r="W20" s="32">
        <f t="shared" si="21"/>
        <v>0.48406107058769998</v>
      </c>
      <c r="X20" s="31"/>
      <c r="Y20" s="5">
        <f t="shared" si="15"/>
        <v>0</v>
      </c>
      <c r="Z20" s="5">
        <f t="shared" si="15"/>
        <v>3.1876753489113541</v>
      </c>
      <c r="AA20" s="5">
        <f t="shared" si="1"/>
        <v>0</v>
      </c>
      <c r="AB20" s="5">
        <f t="shared" si="5"/>
        <v>2.9151561447895995</v>
      </c>
      <c r="AC20" s="32"/>
      <c r="AD20" s="5">
        <f t="shared" si="6"/>
        <v>14020.859215048076</v>
      </c>
      <c r="AE20" s="5">
        <f t="shared" si="7"/>
        <v>-140.20859215048077</v>
      </c>
      <c r="AF20" s="5">
        <f t="shared" si="7"/>
        <v>-1631.4361145253943</v>
      </c>
      <c r="AG20" s="5">
        <f t="shared" si="16"/>
        <v>-27056.723207815128</v>
      </c>
      <c r="AH20" s="5">
        <f>SUM(AD20:AG20)</f>
        <v>-14807.508699442926</v>
      </c>
      <c r="AI20" s="42">
        <f t="shared" si="22"/>
        <v>0</v>
      </c>
      <c r="AJ20" s="42">
        <f t="shared" si="17"/>
        <v>1362.0045370579824</v>
      </c>
      <c r="AK20" s="42">
        <f t="shared" si="24"/>
        <v>-13445.504162384943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10"/>
        <v>17</v>
      </c>
      <c r="J21" s="11">
        <f t="shared" si="2"/>
        <v>28965.062606718839</v>
      </c>
      <c r="K21" s="11">
        <f t="shared" si="11"/>
        <v>289.6506260671884</v>
      </c>
      <c r="L21" s="24">
        <f t="shared" si="18"/>
        <v>3370.3105117390724</v>
      </c>
      <c r="M21" s="11">
        <f t="shared" si="0"/>
        <v>602229</v>
      </c>
      <c r="N21" s="28">
        <f t="shared" si="12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H'!$B$264:$AV$384, 4)</f>
        <v>94.442115731248251</v>
      </c>
      <c r="S21" s="46">
        <f>VLOOKUP(I21, '[1]Lapse Rates'!$A$4:$F$24, 5)</f>
        <v>4.6742110000000002E-4</v>
      </c>
      <c r="T21" s="56">
        <f t="shared" si="13"/>
        <v>0.48406107058769998</v>
      </c>
      <c r="U21" s="33">
        <f t="shared" si="20"/>
        <v>4.571575164943549E-2</v>
      </c>
      <c r="V21" s="39">
        <f t="shared" si="14"/>
        <v>2.2626035808128039E-4</v>
      </c>
      <c r="W21" s="32">
        <f t="shared" si="21"/>
        <v>0.43811905858018318</v>
      </c>
      <c r="X21" s="31"/>
      <c r="Y21" s="5">
        <f t="shared" si="15"/>
        <v>0</v>
      </c>
      <c r="Z21" s="5">
        <f t="shared" si="15"/>
        <v>2.9151561447895995</v>
      </c>
      <c r="AA21" s="5">
        <f t="shared" si="1"/>
        <v>0</v>
      </c>
      <c r="AB21" s="5">
        <f t="shared" si="5"/>
        <v>2.6384800252968512</v>
      </c>
      <c r="AC21" s="32"/>
      <c r="AD21" s="5">
        <f t="shared" si="6"/>
        <v>12690.145960971724</v>
      </c>
      <c r="AE21" s="5">
        <f t="shared" ref="AE21:AF24" si="25">-$W21*K21</f>
        <v>-126.90145960971725</v>
      </c>
      <c r="AF21" s="5">
        <f t="shared" si="25"/>
        <v>-1476.5972685260178</v>
      </c>
      <c r="AG21" s="5">
        <f t="shared" si="16"/>
        <v>-27531.351400087886</v>
      </c>
      <c r="AH21" s="5">
        <f t="shared" si="23"/>
        <v>-16444.704167251897</v>
      </c>
      <c r="AI21" s="42">
        <f t="shared" si="22"/>
        <v>0</v>
      </c>
      <c r="AJ21" s="42">
        <f t="shared" si="17"/>
        <v>1232.7402624014169</v>
      </c>
      <c r="AK21" s="42">
        <f t="shared" si="24"/>
        <v>-15211.96390485048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10"/>
        <v>18</v>
      </c>
      <c r="J22" s="11">
        <f t="shared" si="2"/>
        <v>28965.062606718839</v>
      </c>
      <c r="K22" s="11">
        <f t="shared" si="11"/>
        <v>289.6506260671884</v>
      </c>
      <c r="L22" s="24">
        <f t="shared" si="18"/>
        <v>3370.3105117390724</v>
      </c>
      <c r="M22" s="11">
        <f t="shared" si="0"/>
        <v>602229</v>
      </c>
      <c r="N22" s="28">
        <f t="shared" si="12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H'!$B$264:$AV$384, 4)</f>
        <v>105.12177511621896</v>
      </c>
      <c r="S22" s="46">
        <f>VLOOKUP(I22, '[1]Lapse Rates'!$A$4:$F$24, 5)</f>
        <v>4.0205260000000001E-4</v>
      </c>
      <c r="T22" s="56">
        <f t="shared" si="13"/>
        <v>0.43811905858018318</v>
      </c>
      <c r="U22" s="33">
        <f t="shared" si="20"/>
        <v>4.6055853150195572E-2</v>
      </c>
      <c r="V22" s="39">
        <f t="shared" si="14"/>
        <v>1.7614690661171497E-4</v>
      </c>
      <c r="W22" s="32">
        <f t="shared" si="21"/>
        <v>0.39188705852337591</v>
      </c>
      <c r="X22" s="31"/>
      <c r="Y22" s="5">
        <f t="shared" ref="Y22:Z24" si="26">AA21</f>
        <v>0</v>
      </c>
      <c r="Z22" s="5">
        <f t="shared" si="26"/>
        <v>2.6384800252968512</v>
      </c>
      <c r="AA22" s="5">
        <f t="shared" si="1"/>
        <v>0</v>
      </c>
      <c r="AB22" s="5">
        <f t="shared" si="5"/>
        <v>2.3600575136747413</v>
      </c>
      <c r="AC22" s="32"/>
      <c r="AD22" s="5">
        <f t="shared" si="6"/>
        <v>11351.033184892472</v>
      </c>
      <c r="AE22" s="5">
        <f t="shared" si="25"/>
        <v>-113.51033184892474</v>
      </c>
      <c r="AF22" s="5">
        <f t="shared" si="25"/>
        <v>-1320.7810727558387</v>
      </c>
      <c r="AG22" s="5">
        <f t="shared" si="16"/>
        <v>-27736.17038678913</v>
      </c>
      <c r="AH22" s="5">
        <f t="shared" si="23"/>
        <v>-17819.428606501424</v>
      </c>
      <c r="AI22" s="42">
        <f t="shared" si="22"/>
        <v>0</v>
      </c>
      <c r="AJ22" s="42">
        <f t="shared" si="17"/>
        <v>1102.6598267740535</v>
      </c>
      <c r="AK22" s="42">
        <f t="shared" si="24"/>
        <v>-16716.768779727372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10"/>
        <v>19</v>
      </c>
      <c r="J23" s="11">
        <f t="shared" si="2"/>
        <v>28965.062606718839</v>
      </c>
      <c r="K23" s="11">
        <f t="shared" si="11"/>
        <v>289.6506260671884</v>
      </c>
      <c r="L23" s="24">
        <f t="shared" si="18"/>
        <v>3370.3105117390724</v>
      </c>
      <c r="M23" s="11">
        <f t="shared" si="0"/>
        <v>602229</v>
      </c>
      <c r="N23" s="28">
        <f t="shared" si="12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H'!$B$264:$AV$384, 4)</f>
        <v>117.03096212540575</v>
      </c>
      <c r="S23" s="46">
        <f>VLOOKUP(I23, '[1]Lapse Rates'!$A$4:$F$24, 5)</f>
        <v>3.3283375800000001E-2</v>
      </c>
      <c r="T23" s="56">
        <f t="shared" si="13"/>
        <v>0.39188705852337591</v>
      </c>
      <c r="U23" s="33">
        <f t="shared" si="20"/>
        <v>4.5862919503485873E-2</v>
      </c>
      <c r="V23" s="39">
        <f t="shared" si="14"/>
        <v>1.3043324239990113E-2</v>
      </c>
      <c r="W23" s="32">
        <f t="shared" si="21"/>
        <v>0.33298081477989994</v>
      </c>
      <c r="X23" s="31"/>
      <c r="Y23" s="5">
        <f t="shared" si="26"/>
        <v>0</v>
      </c>
      <c r="Z23" s="5">
        <f t="shared" si="26"/>
        <v>2.3600575136747413</v>
      </c>
      <c r="AA23" s="5">
        <f t="shared" si="1"/>
        <v>0</v>
      </c>
      <c r="AB23" s="5">
        <f t="shared" si="5"/>
        <v>2.0053070310408434</v>
      </c>
      <c r="AC23" s="32"/>
      <c r="AD23" s="5">
        <f t="shared" si="6"/>
        <v>9644.8101469360518</v>
      </c>
      <c r="AE23" s="5">
        <f t="shared" si="25"/>
        <v>-96.448101469360523</v>
      </c>
      <c r="AF23" s="5">
        <f t="shared" si="25"/>
        <v>-1122.2487402601378</v>
      </c>
      <c r="AG23" s="5">
        <f t="shared" si="16"/>
        <v>-27619.980149664792</v>
      </c>
      <c r="AH23" s="5">
        <f>SUM(AD23:AG23)</f>
        <v>-19193.86684445824</v>
      </c>
      <c r="AI23" s="42">
        <f t="shared" si="22"/>
        <v>0</v>
      </c>
      <c r="AJ23" s="42">
        <f t="shared" si="17"/>
        <v>936.9258383023739</v>
      </c>
      <c r="AK23" s="42">
        <f t="shared" si="24"/>
        <v>-18256.941006155866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10"/>
        <v>20</v>
      </c>
      <c r="J24" s="11">
        <f t="shared" si="2"/>
        <v>28965.062606718839</v>
      </c>
      <c r="K24" s="11">
        <f t="shared" si="11"/>
        <v>289.6506260671884</v>
      </c>
      <c r="L24" s="24">
        <f t="shared" si="18"/>
        <v>3370.3105117390724</v>
      </c>
      <c r="M24" s="11">
        <f t="shared" si="0"/>
        <v>602229</v>
      </c>
      <c r="N24" s="28">
        <f t="shared" si="12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H'!$B$264:$AV$384, 4)</f>
        <v>130.36083457065931</v>
      </c>
      <c r="S24" s="46">
        <f>VLOOKUP(I24, '[1]Lapse Rates'!$A$4:$F$24, 5)</f>
        <v>0</v>
      </c>
      <c r="T24" s="56">
        <f t="shared" si="13"/>
        <v>0.33298081477989994</v>
      </c>
      <c r="U24" s="33">
        <f t="shared" si="20"/>
        <v>4.3407656910725886E-2</v>
      </c>
      <c r="V24" s="39">
        <f t="shared" si="14"/>
        <v>0</v>
      </c>
      <c r="W24" s="32">
        <f t="shared" si="21"/>
        <v>0.28957315786917404</v>
      </c>
      <c r="X24" s="31"/>
      <c r="Y24" s="5">
        <f t="shared" si="26"/>
        <v>0</v>
      </c>
      <c r="Z24" s="5">
        <f t="shared" si="26"/>
        <v>2.0053070310408434</v>
      </c>
      <c r="AA24" s="5">
        <f t="shared" si="1"/>
        <v>0</v>
      </c>
      <c r="AB24" s="5">
        <f t="shared" si="5"/>
        <v>1.743893532903948</v>
      </c>
      <c r="AC24" s="32"/>
      <c r="AD24" s="5">
        <f t="shared" si="6"/>
        <v>8387.5046469059034</v>
      </c>
      <c r="AE24" s="5">
        <f t="shared" si="25"/>
        <v>-83.875046469059043</v>
      </c>
      <c r="AF24" s="5">
        <f t="shared" si="25"/>
        <v>-975.95145788395519</v>
      </c>
      <c r="AG24" s="5">
        <f t="shared" si="16"/>
        <v>-26141.34981368954</v>
      </c>
      <c r="AH24" s="5">
        <f t="shared" si="23"/>
        <v>-18813.67167113665</v>
      </c>
      <c r="AI24" s="42">
        <f t="shared" si="22"/>
        <v>0</v>
      </c>
      <c r="AJ24" s="42">
        <f t="shared" si="17"/>
        <v>814.78278442259966</v>
      </c>
      <c r="AK24" s="42">
        <f t="shared" si="24"/>
        <v>-17998.888886714049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424015.57508752315</v>
      </c>
      <c r="AE27" s="21">
        <f t="shared" ref="AE27:AJ27" si="27">SUM(AE4:AE24)</f>
        <v>-15253.011238482095</v>
      </c>
      <c r="AF27" s="21">
        <f t="shared" si="27"/>
        <v>-46907.501329709616</v>
      </c>
      <c r="AG27" s="21">
        <f t="shared" si="27"/>
        <v>-407939.24256048002</v>
      </c>
      <c r="AH27" s="21">
        <f>SUM(AH4:AH24)</f>
        <v>-46084.180041148589</v>
      </c>
      <c r="AI27" s="21">
        <f t="shared" si="27"/>
        <v>0</v>
      </c>
      <c r="AJ27" s="21">
        <f t="shared" si="27"/>
        <v>38403.201297253596</v>
      </c>
      <c r="AK27" s="21">
        <f>SUM(AK4:AK24)</f>
        <v>-7680.978743894997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225251.63972835086</v>
      </c>
      <c r="AE29" s="21">
        <f t="shared" ref="AE29:AK29" si="28">AE4+NPV($D$6,AE5:AE24)</f>
        <v>-13290.700367666277</v>
      </c>
      <c r="AF29" s="21">
        <f t="shared" si="28"/>
        <v>-24074.486794204069</v>
      </c>
      <c r="AG29" s="21">
        <f t="shared" si="28"/>
        <v>-150955.2218199776</v>
      </c>
      <c r="AH29" s="21">
        <f>AH4+NPV($D$6,AH5:AH24)</f>
        <v>36931.230746502915</v>
      </c>
      <c r="AI29" s="21">
        <f t="shared" si="28"/>
        <v>0</v>
      </c>
      <c r="AJ29" s="21">
        <f t="shared" si="28"/>
        <v>19092.644503364365</v>
      </c>
      <c r="AK29" s="21">
        <f t="shared" si="28"/>
        <v>56023.875249867313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323315.03021491476</v>
      </c>
      <c r="AE31" s="21">
        <f t="shared" ref="AE31:AJ31" si="29">AE4+NPV($D$7,AE5:AE24)</f>
        <v>-14255.970138245237</v>
      </c>
      <c r="AF31" s="21">
        <f t="shared" si="29"/>
        <v>-35306.151985535609</v>
      </c>
      <c r="AG31" s="21">
        <f t="shared" si="29"/>
        <v>-270041.49598997942</v>
      </c>
      <c r="AH31" s="21">
        <f t="shared" si="29"/>
        <v>3711.4121011544757</v>
      </c>
      <c r="AI31" s="21">
        <f t="shared" si="29"/>
        <v>0</v>
      </c>
      <c r="AJ31" s="21">
        <f t="shared" si="29"/>
        <v>28620.092243313942</v>
      </c>
      <c r="AK31" s="21">
        <f>AK4+NPV($D$7,AK5:AK24)</f>
        <v>32331.504344468412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32279.755627733746</v>
      </c>
    </row>
    <row r="37" spans="1:39" x14ac:dyDescent="0.15">
      <c r="G37" s="49" t="s">
        <v>109</v>
      </c>
      <c r="I37" s="1">
        <v>0</v>
      </c>
      <c r="J37" s="11">
        <f>H$36</f>
        <v>32279.755627733746</v>
      </c>
      <c r="K37" s="11">
        <f>J37*$C$10</f>
        <v>12911.902251093499</v>
      </c>
      <c r="L37" s="24">
        <f>$C$46</f>
        <v>4516.5633510972784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>O37*W37</f>
        <v>0</v>
      </c>
      <c r="AB37" s="5">
        <f>P37*W37</f>
        <v>6.0222899999999999</v>
      </c>
      <c r="AC37" s="32"/>
      <c r="AD37" s="5">
        <f>$W37*J37</f>
        <v>32279.755627733746</v>
      </c>
      <c r="AE37" s="5">
        <f>-$W37*K37</f>
        <v>-12911.902251093499</v>
      </c>
      <c r="AF37" s="5">
        <f>-$W37*L37</f>
        <v>-4516.5633510972784</v>
      </c>
      <c r="AG37" s="5"/>
      <c r="AH37" s="5">
        <f>SUM(AD37:AG37)</f>
        <v>14851.290025542969</v>
      </c>
      <c r="AI37" s="42">
        <f>Y37-AA37</f>
        <v>0</v>
      </c>
      <c r="AJ37" s="42"/>
      <c r="AK37" s="42">
        <f>SUM(AH37:AJ37)</f>
        <v>14851.290025542969</v>
      </c>
      <c r="AL37" s="6" t="s">
        <v>39</v>
      </c>
      <c r="AM37" s="36">
        <f>AK64</f>
        <v>34709.486379567177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1">H$36</f>
        <v>32279.755627733746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2">M38*N38/1000</f>
        <v>0</v>
      </c>
      <c r="P38" s="35">
        <f>$H$14*M38/1000</f>
        <v>6.0222899999999999</v>
      </c>
      <c r="Q38">
        <f>Q5</f>
        <v>65</v>
      </c>
      <c r="R38" s="45">
        <f>1000*VLOOKUP(Q38, '[1]Mortality (Interventions) H'!$B$264:$AV$384, 7)</f>
        <v>22.418535904674684</v>
      </c>
      <c r="S38" s="46">
        <f>AVERAGE(VLOOKUP(I37,'[1]Lapse Rates'!$A$4:$F$24,5),VLOOKUP(I38,'[1]Lapse Rates'!$A$4:$F$24,5))</f>
        <v>2.3220462500000002E-3</v>
      </c>
      <c r="T38" s="33">
        <f>W37</f>
        <v>1</v>
      </c>
      <c r="U38" s="33">
        <f>T38*R38/1000</f>
        <v>2.2418535904674682E-2</v>
      </c>
      <c r="V38" s="39">
        <f>MIN(S38*T38,T38-U38)</f>
        <v>2.3220462500000002E-3</v>
      </c>
      <c r="W38" s="32">
        <f>T38-SUM(U38:V38)</f>
        <v>0.97525941784532533</v>
      </c>
      <c r="X38" s="32"/>
      <c r="Y38" s="5">
        <f>AA37</f>
        <v>0</v>
      </c>
      <c r="Z38" s="5">
        <f>AB37</f>
        <v>6.0222899999999999</v>
      </c>
      <c r="AA38" s="5">
        <f>O38*W38</f>
        <v>0</v>
      </c>
      <c r="AB38" s="5">
        <f t="shared" ref="AB38:AB57" si="33">P38*W38</f>
        <v>5.8732950394957246</v>
      </c>
      <c r="AC38" s="32"/>
      <c r="AD38" s="5">
        <f>$W38*J38</f>
        <v>31481.135681692977</v>
      </c>
      <c r="AE38" s="5">
        <f t="shared" ref="AE38:AF57" si="34">-$W38*K38</f>
        <v>0</v>
      </c>
      <c r="AF38" s="5">
        <f t="shared" si="34"/>
        <v>0</v>
      </c>
      <c r="AG38" s="5">
        <f t="shared" ref="AG38:AG43" si="35">-U38*M38</f>
        <v>-13501.092459336329</v>
      </c>
      <c r="AH38" s="5">
        <f t="shared" ref="AH38:AH46" si="36">SUM(AD38:AG38)</f>
        <v>17980.043222356646</v>
      </c>
      <c r="AI38" s="42">
        <f>-M38*$W37*(N38-N37)/1000</f>
        <v>0</v>
      </c>
      <c r="AJ38" s="42">
        <f>$D$6*SUM(Y38:Z38,AD38:AE38)</f>
        <v>3088.8901970230813</v>
      </c>
      <c r="AK38" s="42">
        <f>SUM(AH38:AJ38)</f>
        <v>21068.933419379726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37">I38+1</f>
        <v>2</v>
      </c>
      <c r="J39" s="11">
        <f t="shared" si="31"/>
        <v>32279.755627733746</v>
      </c>
      <c r="K39" s="11">
        <f t="shared" ref="K39:K57" si="38">J39*$C$11</f>
        <v>322.79755627733749</v>
      </c>
      <c r="L39" s="24">
        <f>$C$47</f>
        <v>3548.1706822652659</v>
      </c>
      <c r="M39" s="11">
        <f t="shared" si="30"/>
        <v>602229</v>
      </c>
      <c r="N39" s="28">
        <f t="shared" ref="N39:N57" si="39">$N$37</f>
        <v>0</v>
      </c>
      <c r="O39" s="35">
        <f t="shared" si="32"/>
        <v>0</v>
      </c>
      <c r="P39" s="35">
        <f>$H$14*M39/1000</f>
        <v>6.0222899999999999</v>
      </c>
      <c r="Q39">
        <f t="shared" ref="Q39:Q57" si="40">Q6</f>
        <v>66</v>
      </c>
      <c r="R39" s="45">
        <f>1000*VLOOKUP(Q39, '[1]Mortality (Interventions) H'!$B$264:$AV$384, 7)</f>
        <v>24.398541538984688</v>
      </c>
      <c r="S39" s="46">
        <f>VLOOKUP(I39, '[1]Lapse Rates'!$A$4:$F$24, 5)</f>
        <v>2.1348066000000001E-3</v>
      </c>
      <c r="T39" s="33">
        <f>W38</f>
        <v>0.97525941784532533</v>
      </c>
      <c r="U39" s="33">
        <f>T39*R39/1000</f>
        <v>2.3794907417585193E-2</v>
      </c>
      <c r="V39" s="39">
        <f t="shared" ref="V39:V57" si="41">MIN(S39*T39,T39-U39)</f>
        <v>2.0819902419283586E-3</v>
      </c>
      <c r="W39" s="32">
        <f>T39-SUM(U39:V39)</f>
        <v>0.94938252018581182</v>
      </c>
      <c r="X39" s="32"/>
      <c r="Y39" s="5">
        <f t="shared" ref="Y39:Z54" si="42">AA38</f>
        <v>0</v>
      </c>
      <c r="Z39" s="5">
        <f t="shared" si="42"/>
        <v>5.8732950394957246</v>
      </c>
      <c r="AA39" s="5">
        <f>O39*W39</f>
        <v>0</v>
      </c>
      <c r="AB39" s="5">
        <f t="shared" si="33"/>
        <v>5.7174568574898128</v>
      </c>
      <c r="AC39" s="32"/>
      <c r="AD39" s="5">
        <f>$W39*J39</f>
        <v>30645.835748840007</v>
      </c>
      <c r="AE39" s="5">
        <f t="shared" si="34"/>
        <v>-306.45835748840011</v>
      </c>
      <c r="AF39" s="5">
        <f t="shared" si="34"/>
        <v>-3368.5712243784096</v>
      </c>
      <c r="AG39" s="5">
        <f t="shared" si="35"/>
        <v>-14329.983299184913</v>
      </c>
      <c r="AH39" s="5">
        <f t="shared" si="36"/>
        <v>12640.822867788282</v>
      </c>
      <c r="AI39" s="42">
        <f>-M39*($W38*N39-$W37*N38)/1000</f>
        <v>0</v>
      </c>
      <c r="AJ39" s="42">
        <f>$D$6*SUM(Y39:Z39,AD39:AE39)</f>
        <v>2976.8690923349673</v>
      </c>
      <c r="AK39" s="42">
        <f>SUM(AH39:AJ39)</f>
        <v>15617.691960123249</v>
      </c>
      <c r="AL39" s="48" t="s">
        <v>43</v>
      </c>
      <c r="AM39" s="54">
        <f>AK64/AD64</f>
        <v>0.10000000453462848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37"/>
        <v>3</v>
      </c>
      <c r="J40" s="11">
        <f t="shared" si="31"/>
        <v>32279.755627733746</v>
      </c>
      <c r="K40" s="11">
        <f t="shared" si="38"/>
        <v>322.79755627733749</v>
      </c>
      <c r="L40" s="24">
        <f t="shared" ref="L40:L57" si="43">$C$47</f>
        <v>3548.1706822652659</v>
      </c>
      <c r="M40" s="11">
        <f t="shared" si="30"/>
        <v>602229</v>
      </c>
      <c r="N40" s="28">
        <f t="shared" si="39"/>
        <v>0</v>
      </c>
      <c r="O40" s="35">
        <f t="shared" si="32"/>
        <v>0</v>
      </c>
      <c r="P40" s="35">
        <f>$H$14*M40/1000</f>
        <v>6.0222899999999999</v>
      </c>
      <c r="Q40">
        <f t="shared" si="40"/>
        <v>67</v>
      </c>
      <c r="R40" s="45">
        <f>1000*VLOOKUP(Q40, '[1]Mortality (Interventions) H'!$B$264:$AV$384, 7)</f>
        <v>26.485707491359388</v>
      </c>
      <c r="S40" s="46">
        <f>VLOOKUP(I40, '[1]Lapse Rates'!$A$4:$F$24, 5)</f>
        <v>2.1304430000000001E-3</v>
      </c>
      <c r="T40" s="33">
        <f>W39</f>
        <v>0.94938252018581182</v>
      </c>
      <c r="U40" s="33">
        <f t="shared" ref="U40:U57" si="44">T40*R40/1000</f>
        <v>2.514506772705101E-2</v>
      </c>
      <c r="V40" s="39">
        <f t="shared" si="41"/>
        <v>2.0226053444522218E-3</v>
      </c>
      <c r="W40" s="32">
        <f t="shared" ref="W40:W57" si="45">T40-SUM(U40:V40)</f>
        <v>0.92221484711430857</v>
      </c>
      <c r="X40" s="32"/>
      <c r="Y40" s="5">
        <f t="shared" si="42"/>
        <v>0</v>
      </c>
      <c r="Z40" s="5">
        <f t="shared" si="42"/>
        <v>5.7174568574898128</v>
      </c>
      <c r="AA40" s="5">
        <f t="shared" ref="AA40:AA57" si="46">O40*W40</f>
        <v>0</v>
      </c>
      <c r="AB40" s="5">
        <f t="shared" si="33"/>
        <v>5.5538452516280294</v>
      </c>
      <c r="AC40" s="32"/>
      <c r="AD40" s="5">
        <f>$W40*J40</f>
        <v>29768.86990111772</v>
      </c>
      <c r="AE40" s="5">
        <f t="shared" si="34"/>
        <v>-297.68869901117722</v>
      </c>
      <c r="AF40" s="5">
        <f>-$W40*L40</f>
        <v>-3272.1756832807341</v>
      </c>
      <c r="AG40" s="5">
        <f t="shared" si="35"/>
        <v>-15143.088992194203</v>
      </c>
      <c r="AH40" s="5">
        <f t="shared" si="36"/>
        <v>11055.916526631605</v>
      </c>
      <c r="AI40" s="42">
        <f>-M40*($W39*N40-$W38*N39)/1000</f>
        <v>0</v>
      </c>
      <c r="AJ40" s="42">
        <f>$D$6*SUM(Y40:Z40,AD40:AE40)</f>
        <v>2891.6837584443715</v>
      </c>
      <c r="AK40" s="42">
        <f t="shared" ref="AK40:AK47" si="47">SUM(AH40:AJ40)</f>
        <v>13947.600285075976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37"/>
        <v>4</v>
      </c>
      <c r="J41" s="11">
        <f t="shared" si="31"/>
        <v>32279.755627733746</v>
      </c>
      <c r="K41" s="11">
        <f t="shared" si="38"/>
        <v>322.79755627733749</v>
      </c>
      <c r="L41" s="24">
        <f t="shared" si="43"/>
        <v>3548.1706822652659</v>
      </c>
      <c r="M41" s="11">
        <f t="shared" si="30"/>
        <v>602229</v>
      </c>
      <c r="N41" s="28">
        <f t="shared" si="39"/>
        <v>0</v>
      </c>
      <c r="O41" s="35">
        <f t="shared" si="32"/>
        <v>0</v>
      </c>
      <c r="P41" s="35">
        <f t="shared" ref="P41:P57" si="48">$H$14*M41/1000</f>
        <v>6.0222899999999999</v>
      </c>
      <c r="Q41">
        <f t="shared" si="40"/>
        <v>68</v>
      </c>
      <c r="R41" s="45">
        <f>1000*VLOOKUP(Q41, '[1]Mortality (Interventions) H'!$B$264:$AV$384, 7)</f>
        <v>28.676404359860751</v>
      </c>
      <c r="S41" s="46">
        <f>VLOOKUP(I41, '[1]Lapse Rates'!$A$4:$F$24, 5)</f>
        <v>1.8971547999999999E-3</v>
      </c>
      <c r="T41" s="33">
        <f>W40</f>
        <v>0.92221484711430857</v>
      </c>
      <c r="U41" s="33">
        <f t="shared" si="44"/>
        <v>2.6445805862517074E-2</v>
      </c>
      <c r="V41" s="39">
        <f t="shared" si="41"/>
        <v>1.7495843238341765E-3</v>
      </c>
      <c r="W41" s="32">
        <f t="shared" si="45"/>
        <v>0.89401945692795737</v>
      </c>
      <c r="X41" s="32"/>
      <c r="Y41" s="5">
        <f>AA40</f>
        <v>0</v>
      </c>
      <c r="Z41" s="5">
        <f t="shared" si="42"/>
        <v>5.5538452516280294</v>
      </c>
      <c r="AA41" s="5">
        <f t="shared" si="46"/>
        <v>0</v>
      </c>
      <c r="AB41" s="5">
        <f t="shared" si="33"/>
        <v>5.384044435262668</v>
      </c>
      <c r="AC41" s="32"/>
      <c r="AD41" s="5">
        <f>$W41*J41</f>
        <v>28858.729596073699</v>
      </c>
      <c r="AE41" s="5">
        <f t="shared" si="34"/>
        <v>-288.58729596073704</v>
      </c>
      <c r="AF41" s="5">
        <f t="shared" si="34"/>
        <v>-3172.1336264464931</v>
      </c>
      <c r="AG41" s="5">
        <f t="shared" si="35"/>
        <v>-15926.431218777796</v>
      </c>
      <c r="AH41" s="5">
        <f t="shared" si="36"/>
        <v>9471.5774548886748</v>
      </c>
      <c r="AI41" s="42">
        <f t="shared" ref="AI41:AI57" si="49">-M41*($W40*N41-$W39*N40)/1000</f>
        <v>0</v>
      </c>
      <c r="AJ41" s="42">
        <f>$D$6*SUM(Y41:Z41,AD41:AE41)</f>
        <v>2803.2757918602665</v>
      </c>
      <c r="AK41" s="42">
        <f t="shared" si="47"/>
        <v>12274.853246748942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37"/>
        <v>5</v>
      </c>
      <c r="J42" s="11">
        <f t="shared" si="31"/>
        <v>32279.755627733746</v>
      </c>
      <c r="K42" s="11">
        <f t="shared" si="38"/>
        <v>322.79755627733749</v>
      </c>
      <c r="L42" s="24">
        <f t="shared" si="43"/>
        <v>3548.1706822652659</v>
      </c>
      <c r="M42" s="11">
        <f t="shared" si="30"/>
        <v>602229</v>
      </c>
      <c r="N42" s="28">
        <f t="shared" si="39"/>
        <v>0</v>
      </c>
      <c r="O42" s="35">
        <f t="shared" si="32"/>
        <v>0</v>
      </c>
      <c r="P42" s="35">
        <f t="shared" si="48"/>
        <v>6.0222899999999999</v>
      </c>
      <c r="Q42">
        <f t="shared" si="40"/>
        <v>69</v>
      </c>
      <c r="R42" s="45">
        <f>1000*VLOOKUP(Q42, '[1]Mortality (Interventions) H'!$B$264:$AV$384, 7)</f>
        <v>31.124845052434921</v>
      </c>
      <c r="S42" s="46">
        <f>VLOOKUP(I42, '[1]Lapse Rates'!$A$4:$F$24, 5)</f>
        <v>1.8563969E-3</v>
      </c>
      <c r="T42" s="33">
        <f>W41</f>
        <v>0.89401945692795737</v>
      </c>
      <c r="U42" s="33">
        <f t="shared" si="44"/>
        <v>2.7826217070744688E-2</v>
      </c>
      <c r="V42" s="39">
        <f t="shared" si="41"/>
        <v>1.6596549483807437E-3</v>
      </c>
      <c r="W42" s="32">
        <f t="shared" si="45"/>
        <v>0.86453358490883192</v>
      </c>
      <c r="X42" s="32"/>
      <c r="Y42" s="5">
        <f t="shared" ref="Y42:Z57" si="50">AA41</f>
        <v>0</v>
      </c>
      <c r="Z42" s="5">
        <f t="shared" si="42"/>
        <v>5.384044435262668</v>
      </c>
      <c r="AA42" s="5">
        <f t="shared" si="46"/>
        <v>0</v>
      </c>
      <c r="AB42" s="5">
        <f t="shared" si="33"/>
        <v>5.2064719630606096</v>
      </c>
      <c r="AC42" s="32"/>
      <c r="AD42" s="5">
        <f t="shared" ref="AD42:AD57" si="51">$W42*J42</f>
        <v>27906.932852825699</v>
      </c>
      <c r="AE42" s="5">
        <f t="shared" si="34"/>
        <v>-279.06932852825702</v>
      </c>
      <c r="AF42" s="5">
        <f t="shared" si="34"/>
        <v>-3067.5127198072064</v>
      </c>
      <c r="AG42" s="5">
        <f t="shared" si="35"/>
        <v>-16757.754880297503</v>
      </c>
      <c r="AH42" s="5">
        <f t="shared" si="36"/>
        <v>7802.5959241927303</v>
      </c>
      <c r="AI42" s="42">
        <f t="shared" si="49"/>
        <v>0</v>
      </c>
      <c r="AJ42" s="42">
        <f t="shared" ref="AJ42:AJ57" si="52">$D$6*SUM(Y42:Z42,AD42:AE42)</f>
        <v>2710.8215864926783</v>
      </c>
      <c r="AK42" s="42">
        <f t="shared" si="47"/>
        <v>10513.417510685409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37"/>
        <v>6</v>
      </c>
      <c r="J43" s="11">
        <f t="shared" si="31"/>
        <v>32279.755627733746</v>
      </c>
      <c r="K43" s="11">
        <f t="shared" si="38"/>
        <v>322.79755627733749</v>
      </c>
      <c r="L43" s="24">
        <f t="shared" si="43"/>
        <v>3548.1706822652659</v>
      </c>
      <c r="M43" s="11">
        <f t="shared" si="30"/>
        <v>602229</v>
      </c>
      <c r="N43" s="28">
        <f t="shared" si="39"/>
        <v>0</v>
      </c>
      <c r="O43" s="35">
        <f t="shared" si="32"/>
        <v>0</v>
      </c>
      <c r="P43" s="35">
        <f t="shared" si="48"/>
        <v>6.0222899999999999</v>
      </c>
      <c r="Q43">
        <f t="shared" si="40"/>
        <v>70</v>
      </c>
      <c r="R43" s="45">
        <f>1000*VLOOKUP(Q43, '[1]Mortality (Interventions) H'!$B$264:$AV$384, 7)</f>
        <v>33.865030718466883</v>
      </c>
      <c r="S43" s="46">
        <f>VLOOKUP(I43, '[1]Lapse Rates'!$A$4:$F$24, 5)</f>
        <v>1.7512077999999999E-3</v>
      </c>
      <c r="T43" s="33">
        <f t="shared" ref="T43:T57" si="53">W42</f>
        <v>0.86453358490883192</v>
      </c>
      <c r="U43" s="33">
        <f t="shared" si="44"/>
        <v>2.9277456410083891E-2</v>
      </c>
      <c r="V43" s="39">
        <f t="shared" si="41"/>
        <v>1.5139779572543087E-3</v>
      </c>
      <c r="W43" s="32">
        <f t="shared" si="45"/>
        <v>0.8337421505414937</v>
      </c>
      <c r="X43" s="32"/>
      <c r="Y43" s="5">
        <f t="shared" si="50"/>
        <v>0</v>
      </c>
      <c r="Z43" s="5">
        <f t="shared" si="42"/>
        <v>5.2064719630606096</v>
      </c>
      <c r="AA43" s="5">
        <f t="shared" si="46"/>
        <v>0</v>
      </c>
      <c r="AB43" s="5">
        <f t="shared" si="33"/>
        <v>5.0210370157845317</v>
      </c>
      <c r="AC43" s="32"/>
      <c r="AD43" s="5">
        <f t="shared" si="51"/>
        <v>26912.992876020617</v>
      </c>
      <c r="AE43" s="5">
        <f t="shared" si="34"/>
        <v>-269.12992876020621</v>
      </c>
      <c r="AF43" s="5">
        <f t="shared" si="34"/>
        <v>-2958.2594551201219</v>
      </c>
      <c r="AG43" s="5">
        <f t="shared" si="35"/>
        <v>-17631.733296388411</v>
      </c>
      <c r="AH43" s="5">
        <f t="shared" si="36"/>
        <v>6053.8701957518788</v>
      </c>
      <c r="AI43" s="42">
        <f t="shared" si="49"/>
        <v>0</v>
      </c>
      <c r="AJ43" s="42">
        <f t="shared" si="52"/>
        <v>2614.2737100258228</v>
      </c>
      <c r="AK43" s="42">
        <f t="shared" si="47"/>
        <v>8668.1439057777025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37"/>
        <v>7</v>
      </c>
      <c r="J44" s="11">
        <f t="shared" si="31"/>
        <v>32279.755627733746</v>
      </c>
      <c r="K44" s="11">
        <f t="shared" si="38"/>
        <v>322.79755627733749</v>
      </c>
      <c r="L44" s="24">
        <f t="shared" si="43"/>
        <v>3548.1706822652659</v>
      </c>
      <c r="M44" s="11">
        <f t="shared" si="30"/>
        <v>602229</v>
      </c>
      <c r="N44" s="28">
        <f t="shared" si="39"/>
        <v>0</v>
      </c>
      <c r="O44" s="35">
        <f t="shared" si="32"/>
        <v>0</v>
      </c>
      <c r="P44" s="35">
        <f t="shared" si="48"/>
        <v>6.0222899999999999</v>
      </c>
      <c r="Q44">
        <f t="shared" si="40"/>
        <v>71</v>
      </c>
      <c r="R44" s="45">
        <f>1000*VLOOKUP(Q44, '[1]Mortality (Interventions) H'!$B$264:$AV$384, 7)</f>
        <v>36.984399661369466</v>
      </c>
      <c r="S44" s="46">
        <f>VLOOKUP(I44, '[1]Lapse Rates'!$A$4:$F$24, 5)</f>
        <v>1.6267663999999999E-3</v>
      </c>
      <c r="T44" s="33">
        <f t="shared" si="53"/>
        <v>0.8337421505414937</v>
      </c>
      <c r="U44" s="33">
        <f t="shared" si="44"/>
        <v>3.0835452910156269E-2</v>
      </c>
      <c r="V44" s="39">
        <f t="shared" si="41"/>
        <v>1.3563037167646436E-3</v>
      </c>
      <c r="W44" s="32">
        <f t="shared" si="45"/>
        <v>0.80155039391457283</v>
      </c>
      <c r="X44" s="32"/>
      <c r="Y44" s="5">
        <f t="shared" si="50"/>
        <v>0</v>
      </c>
      <c r="Z44" s="5">
        <f t="shared" si="42"/>
        <v>5.0210370157845317</v>
      </c>
      <c r="AA44" s="5">
        <f t="shared" si="46"/>
        <v>0</v>
      </c>
      <c r="AB44" s="5">
        <f t="shared" si="33"/>
        <v>4.8271689217677931</v>
      </c>
      <c r="AC44" s="32"/>
      <c r="AD44" s="5">
        <f t="shared" si="51"/>
        <v>25873.850838876133</v>
      </c>
      <c r="AE44" s="5">
        <f t="shared" si="34"/>
        <v>-258.73850838876137</v>
      </c>
      <c r="AF44" s="5">
        <f t="shared" si="34"/>
        <v>-2844.0376080458627</v>
      </c>
      <c r="AG44" s="5">
        <f t="shared" ref="AG44:AG57" si="54">-U44*M44</f>
        <v>-18570.0039706305</v>
      </c>
      <c r="AH44" s="5">
        <f t="shared" si="36"/>
        <v>4201.0707518110103</v>
      </c>
      <c r="AI44" s="42">
        <f t="shared" si="49"/>
        <v>0</v>
      </c>
      <c r="AJ44" s="42">
        <f t="shared" si="52"/>
        <v>2513.3350833520599</v>
      </c>
      <c r="AK44" s="42">
        <f t="shared" si="47"/>
        <v>6714.4058351630702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37"/>
        <v>8</v>
      </c>
      <c r="J45" s="11">
        <f t="shared" si="31"/>
        <v>32279.755627733746</v>
      </c>
      <c r="K45" s="11">
        <f t="shared" si="38"/>
        <v>322.79755627733749</v>
      </c>
      <c r="L45" s="24">
        <f t="shared" si="43"/>
        <v>3548.1706822652659</v>
      </c>
      <c r="M45" s="11">
        <f t="shared" si="30"/>
        <v>602229</v>
      </c>
      <c r="N45" s="28">
        <f t="shared" si="39"/>
        <v>0</v>
      </c>
      <c r="O45" s="35">
        <f t="shared" si="32"/>
        <v>0</v>
      </c>
      <c r="P45" s="35">
        <f t="shared" si="48"/>
        <v>6.0222899999999999</v>
      </c>
      <c r="Q45">
        <f t="shared" si="40"/>
        <v>72</v>
      </c>
      <c r="R45" s="45">
        <f>1000*VLOOKUP(Q45, '[1]Mortality (Interventions) H'!$B$264:$AV$384, 7)</f>
        <v>40.559967769240089</v>
      </c>
      <c r="S45" s="46">
        <f>VLOOKUP(I45, '[1]Lapse Rates'!$A$4:$F$24, 5)</f>
        <v>1.427546E-3</v>
      </c>
      <c r="T45" s="33">
        <f t="shared" si="53"/>
        <v>0.80155039391457283</v>
      </c>
      <c r="U45" s="33">
        <f t="shared" si="44"/>
        <v>3.2510858142596771E-2</v>
      </c>
      <c r="V45" s="39">
        <f t="shared" si="41"/>
        <v>1.1442500586311727E-3</v>
      </c>
      <c r="W45" s="32">
        <f t="shared" si="45"/>
        <v>0.76789528571334487</v>
      </c>
      <c r="X45" s="32"/>
      <c r="Y45" s="5">
        <f t="shared" si="50"/>
        <v>0</v>
      </c>
      <c r="Z45" s="5">
        <f t="shared" si="42"/>
        <v>4.8271689217677931</v>
      </c>
      <c r="AA45" s="5">
        <f t="shared" si="46"/>
        <v>0</v>
      </c>
      <c r="AB45" s="5">
        <f t="shared" si="33"/>
        <v>4.6244881001986196</v>
      </c>
      <c r="AC45" s="32"/>
      <c r="AD45" s="5">
        <f t="shared" si="51"/>
        <v>24787.472170515557</v>
      </c>
      <c r="AE45" s="5">
        <f t="shared" si="34"/>
        <v>-247.87472170515559</v>
      </c>
      <c r="AF45" s="5">
        <f t="shared" si="34"/>
        <v>-2724.6235398178001</v>
      </c>
      <c r="AG45" s="5">
        <f t="shared" si="54"/>
        <v>-19578.98158835791</v>
      </c>
      <c r="AH45" s="5">
        <f t="shared" si="36"/>
        <v>2235.9923206346903</v>
      </c>
      <c r="AI45" s="42">
        <f t="shared" si="49"/>
        <v>0</v>
      </c>
      <c r="AJ45" s="42">
        <f t="shared" si="52"/>
        <v>2407.8080549995261</v>
      </c>
      <c r="AK45" s="42">
        <f t="shared" si="47"/>
        <v>4643.8003756342168</v>
      </c>
    </row>
    <row r="46" spans="1:39" ht="15" x14ac:dyDescent="0.2">
      <c r="A46" s="12"/>
      <c r="B46" s="13">
        <v>1</v>
      </c>
      <c r="C46" s="10">
        <f>$H$36*0.14+$B$49</f>
        <v>4516.5633510972784</v>
      </c>
      <c r="D46" s="1"/>
      <c r="E46" s="81" t="s">
        <v>51</v>
      </c>
      <c r="F46" s="13"/>
      <c r="G46" s="8"/>
      <c r="I46" s="2">
        <f t="shared" si="37"/>
        <v>9</v>
      </c>
      <c r="J46" s="11">
        <f t="shared" si="31"/>
        <v>32279.755627733746</v>
      </c>
      <c r="K46" s="11">
        <f t="shared" si="38"/>
        <v>322.79755627733749</v>
      </c>
      <c r="L46" s="24">
        <f t="shared" si="43"/>
        <v>3548.1706822652659</v>
      </c>
      <c r="M46" s="11">
        <f t="shared" si="30"/>
        <v>602229</v>
      </c>
      <c r="N46" s="28">
        <f t="shared" si="39"/>
        <v>0</v>
      </c>
      <c r="O46" s="35">
        <f t="shared" si="32"/>
        <v>0</v>
      </c>
      <c r="P46" s="35">
        <f t="shared" si="48"/>
        <v>6.0222899999999999</v>
      </c>
      <c r="Q46">
        <f t="shared" si="40"/>
        <v>73</v>
      </c>
      <c r="R46" s="45">
        <f>1000*VLOOKUP(Q46, '[1]Mortality (Interventions) H'!$B$264:$AV$384, 7)</f>
        <v>44.657551547388216</v>
      </c>
      <c r="S46" s="46">
        <f>VLOOKUP(I46, '[1]Lapse Rates'!$A$4:$F$24, 5)</f>
        <v>1.4710299999999999E-3</v>
      </c>
      <c r="T46" s="33">
        <f t="shared" si="53"/>
        <v>0.76789528571334487</v>
      </c>
      <c r="U46" s="33">
        <f t="shared" si="44"/>
        <v>3.4292323304740101E-2</v>
      </c>
      <c r="V46" s="39">
        <f t="shared" si="41"/>
        <v>1.1295970021429017E-3</v>
      </c>
      <c r="W46" s="32">
        <f t="shared" si="45"/>
        <v>0.73247336540646191</v>
      </c>
      <c r="X46" s="32"/>
      <c r="Y46" s="5">
        <f t="shared" si="50"/>
        <v>0</v>
      </c>
      <c r="Z46" s="5">
        <f t="shared" si="42"/>
        <v>4.6244881001986196</v>
      </c>
      <c r="AA46" s="5">
        <f t="shared" si="46"/>
        <v>0</v>
      </c>
      <c r="AB46" s="5">
        <f t="shared" si="33"/>
        <v>4.4111670237536815</v>
      </c>
      <c r="AC46" s="32"/>
      <c r="AD46" s="5">
        <f t="shared" si="51"/>
        <v>23644.061239144314</v>
      </c>
      <c r="AE46" s="5">
        <f t="shared" si="34"/>
        <v>-236.44061239144318</v>
      </c>
      <c r="AF46" s="5">
        <f t="shared" si="34"/>
        <v>-2598.9405206753813</v>
      </c>
      <c r="AG46" s="5">
        <f t="shared" si="54"/>
        <v>-20651.831571490326</v>
      </c>
      <c r="AH46" s="5">
        <f t="shared" si="36"/>
        <v>156.8485345871668</v>
      </c>
      <c r="AI46" s="42">
        <f t="shared" si="49"/>
        <v>0</v>
      </c>
      <c r="AJ46" s="42">
        <f t="shared" si="52"/>
        <v>2296.7412457670862</v>
      </c>
      <c r="AK46" s="42">
        <f t="shared" si="47"/>
        <v>2453.589780354253</v>
      </c>
    </row>
    <row r="47" spans="1:39" ht="15" x14ac:dyDescent="0.2">
      <c r="A47" s="12"/>
      <c r="B47" s="70" t="s">
        <v>49</v>
      </c>
      <c r="C47" s="72">
        <f>$H$36*0.11+$B$49</f>
        <v>3548.1706822652659</v>
      </c>
      <c r="D47" s="1"/>
      <c r="E47" s="1"/>
      <c r="F47" s="1"/>
      <c r="I47" s="2">
        <f t="shared" si="37"/>
        <v>10</v>
      </c>
      <c r="J47" s="11">
        <f t="shared" si="31"/>
        <v>32279.755627733746</v>
      </c>
      <c r="K47" s="11">
        <f t="shared" si="38"/>
        <v>322.79755627733749</v>
      </c>
      <c r="L47" s="24">
        <f t="shared" si="43"/>
        <v>3548.1706822652659</v>
      </c>
      <c r="M47" s="11">
        <f t="shared" si="30"/>
        <v>602229</v>
      </c>
      <c r="N47" s="28">
        <f t="shared" si="39"/>
        <v>0</v>
      </c>
      <c r="O47" s="35">
        <f t="shared" si="32"/>
        <v>0</v>
      </c>
      <c r="P47" s="35">
        <f t="shared" si="48"/>
        <v>6.0222899999999999</v>
      </c>
      <c r="Q47">
        <f t="shared" si="40"/>
        <v>74</v>
      </c>
      <c r="R47" s="45">
        <f>1000*VLOOKUP(Q47, '[1]Mortality (Interventions) H'!$B$264:$AV$384, 7)</f>
        <v>49.516789915704898</v>
      </c>
      <c r="S47" s="46">
        <f>VLOOKUP(I47, '[1]Lapse Rates'!$A$4:$F$24, 5)</f>
        <v>1.273365E-3</v>
      </c>
      <c r="T47" s="33">
        <f t="shared" si="53"/>
        <v>0.73247336540646191</v>
      </c>
      <c r="U47" s="33">
        <f t="shared" si="44"/>
        <v>3.6269729753681118E-2</v>
      </c>
      <c r="V47" s="39">
        <f t="shared" si="41"/>
        <v>9.3270594694079936E-4</v>
      </c>
      <c r="W47" s="32">
        <f t="shared" si="45"/>
        <v>0.69527092970584004</v>
      </c>
      <c r="X47" s="32"/>
      <c r="Y47" s="5">
        <f t="shared" si="50"/>
        <v>0</v>
      </c>
      <c r="Z47" s="5">
        <f t="shared" si="42"/>
        <v>4.4111670237536815</v>
      </c>
      <c r="AA47" s="5">
        <f t="shared" si="46"/>
        <v>0</v>
      </c>
      <c r="AB47" s="5">
        <f t="shared" si="33"/>
        <v>4.187123167258183</v>
      </c>
      <c r="AC47" s="32"/>
      <c r="AD47" s="5">
        <f t="shared" si="51"/>
        <v>22443.175705971764</v>
      </c>
      <c r="AE47" s="5">
        <f t="shared" si="34"/>
        <v>-224.43175705971765</v>
      </c>
      <c r="AF47" s="5">
        <f t="shared" si="34"/>
        <v>-2466.9399290135761</v>
      </c>
      <c r="AG47" s="5">
        <f t="shared" si="54"/>
        <v>-21842.683079829625</v>
      </c>
      <c r="AH47" s="5">
        <f>SUM(AD47:AG47)</f>
        <v>-2090.8790599311542</v>
      </c>
      <c r="AI47" s="42">
        <f t="shared" si="49"/>
        <v>0</v>
      </c>
      <c r="AJ47" s="42">
        <f t="shared" si="52"/>
        <v>2180.0915168733022</v>
      </c>
      <c r="AK47" s="42">
        <f t="shared" si="47"/>
        <v>89.212456942148037</v>
      </c>
    </row>
    <row r="48" spans="1:39" ht="15" x14ac:dyDescent="0.2">
      <c r="D48" s="1"/>
      <c r="E48" s="1"/>
      <c r="F48" s="1"/>
      <c r="I48" s="2">
        <f t="shared" si="37"/>
        <v>11</v>
      </c>
      <c r="J48" s="11">
        <f t="shared" si="31"/>
        <v>32279.755627733746</v>
      </c>
      <c r="K48" s="11">
        <f t="shared" si="38"/>
        <v>322.79755627733749</v>
      </c>
      <c r="L48" s="24">
        <f t="shared" si="43"/>
        <v>3548.1706822652659</v>
      </c>
      <c r="M48" s="11">
        <f t="shared" si="30"/>
        <v>602229</v>
      </c>
      <c r="N48" s="28">
        <f t="shared" si="39"/>
        <v>0</v>
      </c>
      <c r="O48" s="35">
        <f t="shared" si="32"/>
        <v>0</v>
      </c>
      <c r="P48" s="35">
        <f t="shared" si="48"/>
        <v>6.0222899999999999</v>
      </c>
      <c r="Q48">
        <f t="shared" si="40"/>
        <v>75</v>
      </c>
      <c r="R48" s="45">
        <f>1000*VLOOKUP(Q48, '[1]Mortality (Interventions) H'!$B$264:$AV$384, 7)</f>
        <v>55.075513061653588</v>
      </c>
      <c r="S48" s="46">
        <f>VLOOKUP(I48, '[1]Lapse Rates'!$A$4:$F$24, 5)</f>
        <v>1.2241776999999999E-3</v>
      </c>
      <c r="T48" s="33">
        <f t="shared" si="53"/>
        <v>0.69527092970584004</v>
      </c>
      <c r="U48" s="33">
        <f t="shared" si="44"/>
        <v>3.8292403170402028E-2</v>
      </c>
      <c r="V48" s="39">
        <f t="shared" si="41"/>
        <v>8.5113516760415683E-4</v>
      </c>
      <c r="W48" s="32">
        <f t="shared" si="45"/>
        <v>0.65612739136783382</v>
      </c>
      <c r="X48" s="31"/>
      <c r="Y48" s="5">
        <f t="shared" si="50"/>
        <v>0</v>
      </c>
      <c r="Z48" s="5">
        <f t="shared" si="42"/>
        <v>4.187123167258183</v>
      </c>
      <c r="AA48" s="5">
        <f t="shared" si="46"/>
        <v>0</v>
      </c>
      <c r="AB48" s="5">
        <f t="shared" si="33"/>
        <v>3.9513894277605921</v>
      </c>
      <c r="AC48" s="32"/>
      <c r="AD48" s="5">
        <f t="shared" si="51"/>
        <v>21179.631854016097</v>
      </c>
      <c r="AE48" s="5">
        <f t="shared" si="34"/>
        <v>-211.79631854016097</v>
      </c>
      <c r="AF48" s="5">
        <f t="shared" si="34"/>
        <v>-2328.051973882536</v>
      </c>
      <c r="AG48" s="5">
        <f t="shared" si="54"/>
        <v>-23060.795668908042</v>
      </c>
      <c r="AH48" s="5">
        <f t="shared" ref="AH48:AH57" si="55">SUM(AD48:AG48)</f>
        <v>-4421.0121073146402</v>
      </c>
      <c r="AI48" s="42">
        <f t="shared" si="49"/>
        <v>0</v>
      </c>
      <c r="AJ48" s="42">
        <f t="shared" si="52"/>
        <v>2057.3554228128978</v>
      </c>
      <c r="AK48" s="42">
        <f t="shared" ref="AK48:AK57" si="56">SUM(AH48:AJ48)</f>
        <v>-2363.6566845017423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37"/>
        <v>12</v>
      </c>
      <c r="J49" s="11">
        <f t="shared" si="31"/>
        <v>32279.755627733746</v>
      </c>
      <c r="K49" s="11">
        <f t="shared" si="38"/>
        <v>322.79755627733749</v>
      </c>
      <c r="L49" s="24">
        <f t="shared" si="43"/>
        <v>3548.1706822652659</v>
      </c>
      <c r="M49" s="11">
        <f t="shared" si="30"/>
        <v>602229</v>
      </c>
      <c r="N49" s="28">
        <f t="shared" si="39"/>
        <v>0</v>
      </c>
      <c r="O49" s="35">
        <f t="shared" si="32"/>
        <v>0</v>
      </c>
      <c r="P49" s="35">
        <f t="shared" si="48"/>
        <v>6.0222899999999999</v>
      </c>
      <c r="Q49">
        <f t="shared" si="40"/>
        <v>76</v>
      </c>
      <c r="R49" s="45">
        <f>1000*VLOOKUP(Q49, '[1]Mortality (Interventions) H'!$B$264:$AV$384, 7)</f>
        <v>61.403900004221725</v>
      </c>
      <c r="S49" s="46">
        <f>VLOOKUP(I49, '[1]Lapse Rates'!$A$4:$F$24, 5)</f>
        <v>1.0124068E-3</v>
      </c>
      <c r="T49" s="33">
        <f t="shared" si="53"/>
        <v>0.65612739136783382</v>
      </c>
      <c r="U49" s="33">
        <f t="shared" si="44"/>
        <v>4.0288780729581322E-2</v>
      </c>
      <c r="V49" s="39">
        <f t="shared" si="41"/>
        <v>6.6426783268705631E-4</v>
      </c>
      <c r="W49" s="32">
        <f t="shared" si="45"/>
        <v>0.61517434280556549</v>
      </c>
      <c r="X49" s="31"/>
      <c r="Y49" s="5">
        <f t="shared" si="50"/>
        <v>0</v>
      </c>
      <c r="Z49" s="5">
        <f t="shared" si="42"/>
        <v>3.9513894277605921</v>
      </c>
      <c r="AA49" s="5">
        <f t="shared" si="46"/>
        <v>0</v>
      </c>
      <c r="AB49" s="5">
        <f t="shared" si="33"/>
        <v>3.7047582929345291</v>
      </c>
      <c r="AC49" s="32"/>
      <c r="AD49" s="5">
        <f t="shared" si="51"/>
        <v>19857.677454215362</v>
      </c>
      <c r="AE49" s="5">
        <f t="shared" si="34"/>
        <v>-198.57677454215363</v>
      </c>
      <c r="AF49" s="5">
        <f t="shared" si="34"/>
        <v>-2182.74356762451</v>
      </c>
      <c r="AG49" s="5">
        <f t="shared" si="54"/>
        <v>-24263.072129995031</v>
      </c>
      <c r="AH49" s="5">
        <f t="shared" si="55"/>
        <v>-6786.7150179463351</v>
      </c>
      <c r="AI49" s="42">
        <f t="shared" si="49"/>
        <v>0</v>
      </c>
      <c r="AJ49" s="42">
        <f t="shared" si="52"/>
        <v>1928.945407978805</v>
      </c>
      <c r="AK49" s="42">
        <f t="shared" si="56"/>
        <v>-4857.7696099675304</v>
      </c>
    </row>
    <row r="50" spans="1:37" ht="15" x14ac:dyDescent="0.2">
      <c r="A50" s="48"/>
      <c r="D50" s="1"/>
      <c r="E50" s="1"/>
      <c r="F50" s="1"/>
      <c r="I50" s="2">
        <f t="shared" si="37"/>
        <v>13</v>
      </c>
      <c r="J50" s="11">
        <f t="shared" si="31"/>
        <v>32279.755627733746</v>
      </c>
      <c r="K50" s="11">
        <f t="shared" si="38"/>
        <v>322.79755627733749</v>
      </c>
      <c r="L50" s="24">
        <f t="shared" si="43"/>
        <v>3548.1706822652659</v>
      </c>
      <c r="M50" s="11">
        <f t="shared" si="30"/>
        <v>602229</v>
      </c>
      <c r="N50" s="28">
        <f t="shared" si="39"/>
        <v>0</v>
      </c>
      <c r="O50" s="35">
        <f t="shared" si="32"/>
        <v>0</v>
      </c>
      <c r="P50" s="35">
        <f t="shared" si="48"/>
        <v>6.0222899999999999</v>
      </c>
      <c r="Q50">
        <f t="shared" si="40"/>
        <v>77</v>
      </c>
      <c r="R50" s="45">
        <f>1000*VLOOKUP(Q50, '[1]Mortality (Interventions) H'!$B$264:$AV$384, 7)</f>
        <v>68.651152568807163</v>
      </c>
      <c r="S50" s="46">
        <f>VLOOKUP(I50, '[1]Lapse Rates'!$A$4:$F$24, 5)</f>
        <v>8.7385670000000003E-4</v>
      </c>
      <c r="T50" s="33">
        <f t="shared" si="53"/>
        <v>0.61517434280556549</v>
      </c>
      <c r="U50" s="33">
        <f t="shared" si="44"/>
        <v>4.2232427664360556E-2</v>
      </c>
      <c r="V50" s="39">
        <f t="shared" si="41"/>
        <v>5.3757422112874018E-4</v>
      </c>
      <c r="W50" s="32">
        <f t="shared" si="45"/>
        <v>0.57240434092007619</v>
      </c>
      <c r="X50" s="31"/>
      <c r="Y50" s="5">
        <f t="shared" si="50"/>
        <v>0</v>
      </c>
      <c r="Z50" s="5">
        <f t="shared" si="42"/>
        <v>3.7047582929345291</v>
      </c>
      <c r="AA50" s="5">
        <f t="shared" si="46"/>
        <v>0</v>
      </c>
      <c r="AB50" s="5">
        <f t="shared" si="33"/>
        <v>3.4471849382795656</v>
      </c>
      <c r="AC50" s="32"/>
      <c r="AD50" s="5">
        <f t="shared" si="51"/>
        <v>18477.072245154057</v>
      </c>
      <c r="AE50" s="5">
        <f t="shared" si="34"/>
        <v>-184.77072245154056</v>
      </c>
      <c r="AF50" s="5">
        <f t="shared" si="34"/>
        <v>-2030.9883008539866</v>
      </c>
      <c r="AG50" s="5">
        <f t="shared" si="54"/>
        <v>-25433.592679880192</v>
      </c>
      <c r="AH50" s="5">
        <f t="shared" si="55"/>
        <v>-9172.2794580316622</v>
      </c>
      <c r="AI50" s="42">
        <f t="shared" si="49"/>
        <v>0</v>
      </c>
      <c r="AJ50" s="42">
        <f t="shared" si="52"/>
        <v>1794.8382161656539</v>
      </c>
      <c r="AK50" s="42">
        <f t="shared" si="56"/>
        <v>-7377.4412418660086</v>
      </c>
    </row>
    <row r="51" spans="1:37" ht="15" x14ac:dyDescent="0.2">
      <c r="A51" s="48"/>
      <c r="D51" s="1"/>
      <c r="E51" s="1"/>
      <c r="F51" s="37"/>
      <c r="I51" s="2">
        <f t="shared" si="37"/>
        <v>14</v>
      </c>
      <c r="J51" s="11">
        <f t="shared" si="31"/>
        <v>32279.755627733746</v>
      </c>
      <c r="K51" s="11">
        <f t="shared" si="38"/>
        <v>322.79755627733749</v>
      </c>
      <c r="L51" s="24">
        <f t="shared" si="43"/>
        <v>3548.1706822652659</v>
      </c>
      <c r="M51" s="11">
        <f t="shared" si="30"/>
        <v>602229</v>
      </c>
      <c r="N51" s="28">
        <f t="shared" si="39"/>
        <v>0</v>
      </c>
      <c r="O51" s="35">
        <f t="shared" si="32"/>
        <v>0</v>
      </c>
      <c r="P51" s="35">
        <f t="shared" si="48"/>
        <v>6.0222899999999999</v>
      </c>
      <c r="Q51">
        <f t="shared" si="40"/>
        <v>78</v>
      </c>
      <c r="R51" s="45">
        <f>1000*VLOOKUP(Q51, '[1]Mortality (Interventions) H'!$B$264:$AV$384, 7)</f>
        <v>76.659987114440611</v>
      </c>
      <c r="S51" s="46">
        <f>VLOOKUP(I51, '[1]Lapse Rates'!$A$4:$F$24, 5)</f>
        <v>8.3940749999999998E-4</v>
      </c>
      <c r="T51" s="33">
        <f t="shared" si="53"/>
        <v>0.57240434092007619</v>
      </c>
      <c r="U51" s="33">
        <f t="shared" si="44"/>
        <v>4.3880509399182914E-2</v>
      </c>
      <c r="V51" s="39">
        <f t="shared" si="41"/>
        <v>4.8048049680086887E-4</v>
      </c>
      <c r="W51" s="32">
        <f t="shared" si="45"/>
        <v>0.52804335102409239</v>
      </c>
      <c r="X51" s="31"/>
      <c r="Y51" s="5">
        <f t="shared" si="50"/>
        <v>0</v>
      </c>
      <c r="Z51" s="5">
        <f t="shared" si="42"/>
        <v>3.4471849382795656</v>
      </c>
      <c r="AA51" s="5">
        <f t="shared" si="46"/>
        <v>0</v>
      </c>
      <c r="AB51" s="5">
        <f t="shared" si="33"/>
        <v>3.1800301924388812</v>
      </c>
      <c r="AC51" s="32"/>
      <c r="AD51" s="5">
        <f t="shared" si="51"/>
        <v>17045.110331907334</v>
      </c>
      <c r="AE51" s="5">
        <f t="shared" si="34"/>
        <v>-170.45110331907333</v>
      </c>
      <c r="AF51" s="5">
        <f t="shared" si="34"/>
        <v>-1873.5879370687912</v>
      </c>
      <c r="AG51" s="5">
        <f t="shared" si="54"/>
        <v>-26426.115294960528</v>
      </c>
      <c r="AH51" s="5">
        <f t="shared" si="55"/>
        <v>-11425.044003441057</v>
      </c>
      <c r="AI51" s="42">
        <f t="shared" si="49"/>
        <v>0</v>
      </c>
      <c r="AJ51" s="42">
        <f t="shared" si="52"/>
        <v>1655.7422391669538</v>
      </c>
      <c r="AK51" s="42">
        <f t="shared" si="56"/>
        <v>-9769.3017642741033</v>
      </c>
    </row>
    <row r="52" spans="1:37" ht="15" x14ac:dyDescent="0.2">
      <c r="A52" s="48"/>
      <c r="D52" s="1"/>
      <c r="E52" s="1"/>
      <c r="F52" s="1"/>
      <c r="I52" s="2">
        <f t="shared" si="37"/>
        <v>15</v>
      </c>
      <c r="J52" s="11">
        <f t="shared" si="31"/>
        <v>32279.755627733746</v>
      </c>
      <c r="K52" s="11">
        <f t="shared" si="38"/>
        <v>322.79755627733749</v>
      </c>
      <c r="L52" s="24">
        <f t="shared" si="43"/>
        <v>3548.1706822652659</v>
      </c>
      <c r="M52" s="11">
        <f t="shared" si="30"/>
        <v>602229</v>
      </c>
      <c r="N52" s="28">
        <f t="shared" si="39"/>
        <v>0</v>
      </c>
      <c r="O52" s="35">
        <f t="shared" si="32"/>
        <v>0</v>
      </c>
      <c r="P52" s="35">
        <f t="shared" si="48"/>
        <v>6.0222899999999999</v>
      </c>
      <c r="Q52">
        <f t="shared" si="40"/>
        <v>79</v>
      </c>
      <c r="R52" s="45">
        <f>1000*VLOOKUP(Q52, '[1]Mortality (Interventions) H'!$B$264:$AV$384, 7)</f>
        <v>85.463898552147256</v>
      </c>
      <c r="S52" s="46">
        <f>VLOOKUP(I52, '[1]Lapse Rates'!$A$4:$F$24, 5)</f>
        <v>7.2940090000000004E-4</v>
      </c>
      <c r="T52" s="33">
        <f t="shared" si="53"/>
        <v>0.52804335102409239</v>
      </c>
      <c r="U52" s="33">
        <f t="shared" si="44"/>
        <v>4.5128643383058914E-2</v>
      </c>
      <c r="V52" s="39">
        <f t="shared" si="41"/>
        <v>3.8515529547598893E-4</v>
      </c>
      <c r="W52" s="32">
        <f t="shared" si="45"/>
        <v>0.4825295523455575</v>
      </c>
      <c r="X52" s="31"/>
      <c r="Y52" s="5">
        <f t="shared" si="50"/>
        <v>0</v>
      </c>
      <c r="Z52" s="5">
        <f t="shared" si="42"/>
        <v>3.1800301924388812</v>
      </c>
      <c r="AA52" s="5">
        <f t="shared" si="46"/>
        <v>0</v>
      </c>
      <c r="AB52" s="5">
        <f t="shared" si="33"/>
        <v>2.9059328977951275</v>
      </c>
      <c r="AC52" s="32"/>
      <c r="AD52" s="5">
        <f t="shared" si="51"/>
        <v>15575.936032874355</v>
      </c>
      <c r="AE52" s="5">
        <f t="shared" si="34"/>
        <v>-155.75936032874355</v>
      </c>
      <c r="AF52" s="5">
        <f t="shared" si="34"/>
        <v>-1712.09721095909</v>
      </c>
      <c r="AG52" s="5">
        <f t="shared" si="54"/>
        <v>-27177.777775936185</v>
      </c>
      <c r="AH52" s="5">
        <f t="shared" si="55"/>
        <v>-13469.698314349664</v>
      </c>
      <c r="AI52" s="42">
        <f t="shared" si="49"/>
        <v>0</v>
      </c>
      <c r="AJ52" s="42">
        <f t="shared" si="52"/>
        <v>1513.0312925386029</v>
      </c>
      <c r="AK52" s="42">
        <f t="shared" si="56"/>
        <v>-11956.667021811061</v>
      </c>
    </row>
    <row r="53" spans="1:37" ht="15" x14ac:dyDescent="0.2">
      <c r="D53" s="1"/>
      <c r="E53" s="1"/>
      <c r="F53" s="1"/>
      <c r="I53" s="2">
        <f t="shared" si="37"/>
        <v>16</v>
      </c>
      <c r="J53" s="11">
        <f t="shared" si="31"/>
        <v>32279.755627733746</v>
      </c>
      <c r="K53" s="11">
        <f t="shared" si="38"/>
        <v>322.79755627733749</v>
      </c>
      <c r="L53" s="24">
        <f t="shared" si="43"/>
        <v>3548.1706822652659</v>
      </c>
      <c r="M53" s="11">
        <f t="shared" si="30"/>
        <v>602229</v>
      </c>
      <c r="N53" s="28">
        <f t="shared" si="39"/>
        <v>0</v>
      </c>
      <c r="O53" s="35">
        <f t="shared" si="32"/>
        <v>0</v>
      </c>
      <c r="P53" s="35">
        <f t="shared" si="48"/>
        <v>6.0222899999999999</v>
      </c>
      <c r="Q53">
        <f t="shared" si="40"/>
        <v>80</v>
      </c>
      <c r="R53" s="45">
        <f>1000*VLOOKUP(Q53, '[1]Mortality (Interventions) H'!$B$264:$AV$384, 7)</f>
        <v>94.939278693497499</v>
      </c>
      <c r="S53" s="46">
        <f>VLOOKUP(I53, '[1]Lapse Rates'!$A$4:$F$24, 5)</f>
        <v>6.1234970000000001E-4</v>
      </c>
      <c r="T53" s="33">
        <f t="shared" si="53"/>
        <v>0.4825295523455575</v>
      </c>
      <c r="U53" s="33">
        <f t="shared" si="44"/>
        <v>4.5811007647983473E-2</v>
      </c>
      <c r="V53" s="39">
        <f t="shared" si="41"/>
        <v>2.9547682661993643E-4</v>
      </c>
      <c r="W53" s="32">
        <f t="shared" si="45"/>
        <v>0.43642306787095408</v>
      </c>
      <c r="X53" s="31"/>
      <c r="Y53" s="5">
        <f t="shared" si="50"/>
        <v>0</v>
      </c>
      <c r="Z53" s="5">
        <f t="shared" si="42"/>
        <v>2.9059328977951275</v>
      </c>
      <c r="AA53" s="5">
        <f t="shared" si="46"/>
        <v>0</v>
      </c>
      <c r="AB53" s="5">
        <f t="shared" si="33"/>
        <v>2.6282662774085681</v>
      </c>
      <c r="AC53" s="32"/>
      <c r="AD53" s="5">
        <f t="shared" si="51"/>
        <v>14087.629981180256</v>
      </c>
      <c r="AE53" s="5">
        <f t="shared" si="34"/>
        <v>-140.87629981180257</v>
      </c>
      <c r="AF53" s="5">
        <f t="shared" si="34"/>
        <v>-1548.5035344839837</v>
      </c>
      <c r="AG53" s="5">
        <f t="shared" si="54"/>
        <v>-27588.717324837438</v>
      </c>
      <c r="AH53" s="5">
        <f t="shared" si="55"/>
        <v>-15190.467177952967</v>
      </c>
      <c r="AI53" s="42">
        <f t="shared" si="49"/>
        <v>0</v>
      </c>
      <c r="AJ53" s="42">
        <f t="shared" si="52"/>
        <v>1368.4616081595191</v>
      </c>
      <c r="AK53" s="42">
        <f t="shared" si="56"/>
        <v>-13822.005569793448</v>
      </c>
    </row>
    <row r="54" spans="1:37" ht="15" x14ac:dyDescent="0.2">
      <c r="B54" s="2"/>
      <c r="C54" s="8"/>
      <c r="F54" s="2"/>
      <c r="I54" s="2">
        <f t="shared" si="37"/>
        <v>17</v>
      </c>
      <c r="J54" s="11">
        <f t="shared" si="31"/>
        <v>32279.755627733746</v>
      </c>
      <c r="K54" s="11">
        <f t="shared" si="38"/>
        <v>322.79755627733749</v>
      </c>
      <c r="L54" s="24">
        <f t="shared" si="43"/>
        <v>3548.1706822652659</v>
      </c>
      <c r="M54" s="11">
        <f t="shared" si="30"/>
        <v>602229</v>
      </c>
      <c r="N54" s="28">
        <f t="shared" si="39"/>
        <v>0</v>
      </c>
      <c r="O54" s="35">
        <f t="shared" si="32"/>
        <v>0</v>
      </c>
      <c r="P54" s="35">
        <f t="shared" si="48"/>
        <v>6.0222899999999999</v>
      </c>
      <c r="Q54">
        <f t="shared" si="40"/>
        <v>81</v>
      </c>
      <c r="R54" s="45">
        <f>1000*VLOOKUP(Q54, '[1]Mortality (Interventions) H'!$B$264:$AV$384, 7)</f>
        <v>105.2171754547456</v>
      </c>
      <c r="S54" s="46">
        <f>VLOOKUP(I54, '[1]Lapse Rates'!$A$4:$F$24, 5)</f>
        <v>4.6742110000000002E-4</v>
      </c>
      <c r="T54" s="33">
        <f t="shared" si="53"/>
        <v>0.43642306787095408</v>
      </c>
      <c r="U54" s="33">
        <f t="shared" si="44"/>
        <v>4.5919202504676529E-2</v>
      </c>
      <c r="V54" s="39">
        <f t="shared" si="41"/>
        <v>2.0399335044961602E-4</v>
      </c>
      <c r="W54" s="32">
        <f t="shared" si="45"/>
        <v>0.39029987201582794</v>
      </c>
      <c r="X54" s="31"/>
      <c r="Y54" s="5">
        <f t="shared" si="50"/>
        <v>0</v>
      </c>
      <c r="Z54" s="5">
        <f t="shared" si="42"/>
        <v>2.6282662774085681</v>
      </c>
      <c r="AA54" s="5">
        <f t="shared" si="46"/>
        <v>0</v>
      </c>
      <c r="AB54" s="5">
        <f t="shared" si="33"/>
        <v>2.3504990162422006</v>
      </c>
      <c r="AC54" s="32"/>
      <c r="AD54" s="5">
        <f t="shared" si="51"/>
        <v>12598.784490206683</v>
      </c>
      <c r="AE54" s="5">
        <f t="shared" si="34"/>
        <v>-125.98784490206684</v>
      </c>
      <c r="AF54" s="5">
        <f t="shared" si="34"/>
        <v>-1384.8505631784462</v>
      </c>
      <c r="AG54" s="5">
        <f t="shared" si="54"/>
        <v>-27653.875405188843</v>
      </c>
      <c r="AH54" s="5">
        <f t="shared" si="55"/>
        <v>-16565.929323062672</v>
      </c>
      <c r="AI54" s="42">
        <f t="shared" si="49"/>
        <v>0</v>
      </c>
      <c r="AJ54" s="42">
        <f t="shared" si="52"/>
        <v>1223.8391838261966</v>
      </c>
      <c r="AK54" s="42">
        <f t="shared" si="56"/>
        <v>-15342.090139236476</v>
      </c>
    </row>
    <row r="55" spans="1:37" ht="15" x14ac:dyDescent="0.2">
      <c r="B55" s="2"/>
      <c r="C55" s="8"/>
      <c r="F55" s="2"/>
      <c r="I55" s="2">
        <f t="shared" si="37"/>
        <v>18</v>
      </c>
      <c r="J55" s="11">
        <f t="shared" si="31"/>
        <v>32279.755627733746</v>
      </c>
      <c r="K55" s="11">
        <f t="shared" si="38"/>
        <v>322.79755627733749</v>
      </c>
      <c r="L55" s="24">
        <f t="shared" si="43"/>
        <v>3548.1706822652659</v>
      </c>
      <c r="M55" s="11">
        <f t="shared" si="30"/>
        <v>602229</v>
      </c>
      <c r="N55" s="28">
        <f t="shared" si="39"/>
        <v>0</v>
      </c>
      <c r="O55" s="35">
        <f t="shared" si="32"/>
        <v>0</v>
      </c>
      <c r="P55" s="35">
        <f t="shared" si="48"/>
        <v>6.0222899999999999</v>
      </c>
      <c r="Q55">
        <f t="shared" si="40"/>
        <v>82</v>
      </c>
      <c r="R55" s="45">
        <f>1000*VLOOKUP(Q55, '[1]Mortality (Interventions) H'!$B$264:$AV$384, 7)</f>
        <v>116.6531716424965</v>
      </c>
      <c r="S55" s="46">
        <f>VLOOKUP(I55, '[1]Lapse Rates'!$A$4:$F$24, 5)</f>
        <v>4.0205260000000001E-4</v>
      </c>
      <c r="T55" s="33">
        <f t="shared" si="53"/>
        <v>0.39029987201582794</v>
      </c>
      <c r="U55" s="33">
        <f t="shared" si="44"/>
        <v>4.5529717962306801E-2</v>
      </c>
      <c r="V55" s="39">
        <f t="shared" si="41"/>
        <v>1.5692107832363086E-4</v>
      </c>
      <c r="W55" s="32">
        <f t="shared" si="45"/>
        <v>0.34461323297519753</v>
      </c>
      <c r="X55" s="31"/>
      <c r="Y55" s="5">
        <f t="shared" si="50"/>
        <v>0</v>
      </c>
      <c r="Z55" s="5">
        <f t="shared" si="50"/>
        <v>2.3504990162422006</v>
      </c>
      <c r="AA55" s="5">
        <f t="shared" si="46"/>
        <v>0</v>
      </c>
      <c r="AB55" s="5">
        <f t="shared" si="33"/>
        <v>2.0753608268142023</v>
      </c>
      <c r="AC55" s="32"/>
      <c r="AD55" s="5">
        <f t="shared" si="51"/>
        <v>11124.030946522653</v>
      </c>
      <c r="AE55" s="5">
        <f t="shared" si="34"/>
        <v>-111.24030946522655</v>
      </c>
      <c r="AF55" s="5">
        <f t="shared" si="34"/>
        <v>-1222.7465699632455</v>
      </c>
      <c r="AG55" s="5">
        <f t="shared" si="54"/>
        <v>-27419.316518722062</v>
      </c>
      <c r="AH55" s="5">
        <f t="shared" si="55"/>
        <v>-17629.272451627883</v>
      </c>
      <c r="AI55" s="42">
        <f t="shared" si="49"/>
        <v>0</v>
      </c>
      <c r="AJ55" s="42">
        <f t="shared" si="52"/>
        <v>1080.585345448827</v>
      </c>
      <c r="AK55" s="42">
        <f t="shared" si="56"/>
        <v>-16548.687106179055</v>
      </c>
    </row>
    <row r="56" spans="1:37" ht="15" x14ac:dyDescent="0.2">
      <c r="I56" s="2">
        <f t="shared" si="37"/>
        <v>19</v>
      </c>
      <c r="J56" s="11">
        <f t="shared" si="31"/>
        <v>32279.755627733746</v>
      </c>
      <c r="K56" s="11">
        <f t="shared" si="38"/>
        <v>322.79755627733749</v>
      </c>
      <c r="L56" s="24">
        <f t="shared" si="43"/>
        <v>3548.1706822652659</v>
      </c>
      <c r="M56" s="11">
        <f t="shared" si="30"/>
        <v>602229</v>
      </c>
      <c r="N56" s="28">
        <f t="shared" si="39"/>
        <v>0</v>
      </c>
      <c r="O56" s="35">
        <f t="shared" si="32"/>
        <v>0</v>
      </c>
      <c r="P56" s="35">
        <f t="shared" si="48"/>
        <v>6.0222899999999999</v>
      </c>
      <c r="Q56">
        <f t="shared" si="40"/>
        <v>83</v>
      </c>
      <c r="R56" s="45">
        <f>1000*VLOOKUP(Q56, '[1]Mortality (Interventions) H'!$B$264:$AV$384, 7)</f>
        <v>129.35831108370238</v>
      </c>
      <c r="S56" s="46">
        <f>VLOOKUP(I56, '[1]Lapse Rates'!$A$4:$F$24, 5)</f>
        <v>3.3283375800000001E-2</v>
      </c>
      <c r="T56" s="33">
        <f t="shared" si="53"/>
        <v>0.34461323297519753</v>
      </c>
      <c r="U56" s="33">
        <f t="shared" si="44"/>
        <v>4.4578585794766007E-2</v>
      </c>
      <c r="V56" s="39">
        <f t="shared" si="41"/>
        <v>1.1469891738766452E-2</v>
      </c>
      <c r="W56" s="32">
        <f t="shared" si="45"/>
        <v>0.28856475544166504</v>
      </c>
      <c r="X56" s="31"/>
      <c r="Y56" s="5">
        <f t="shared" si="50"/>
        <v>0</v>
      </c>
      <c r="Z56" s="5">
        <f t="shared" si="50"/>
        <v>2.0753608268142023</v>
      </c>
      <c r="AA56" s="5">
        <f t="shared" si="46"/>
        <v>0</v>
      </c>
      <c r="AB56" s="5">
        <f t="shared" si="33"/>
        <v>1.7378206410487849</v>
      </c>
      <c r="AC56" s="32"/>
      <c r="AD56" s="5">
        <f t="shared" si="51"/>
        <v>9314.7997884337001</v>
      </c>
      <c r="AE56" s="5">
        <f t="shared" si="34"/>
        <v>-93.147997884337002</v>
      </c>
      <c r="AF56" s="5">
        <f t="shared" si="34"/>
        <v>-1023.8770051931623</v>
      </c>
      <c r="AG56" s="5">
        <f t="shared" si="54"/>
        <v>-26846.517144596139</v>
      </c>
      <c r="AH56" s="5">
        <f t="shared" si="55"/>
        <v>-18648.742359239935</v>
      </c>
      <c r="AI56" s="42">
        <f t="shared" si="49"/>
        <v>0</v>
      </c>
      <c r="AJ56" s="42">
        <f t="shared" si="52"/>
        <v>904.84763355000325</v>
      </c>
      <c r="AK56" s="42">
        <f t="shared" si="56"/>
        <v>-17743.894725689934</v>
      </c>
    </row>
    <row r="57" spans="1:37" ht="15" x14ac:dyDescent="0.2">
      <c r="I57" s="2">
        <f t="shared" si="37"/>
        <v>20</v>
      </c>
      <c r="J57" s="11">
        <f t="shared" si="31"/>
        <v>32279.755627733746</v>
      </c>
      <c r="K57" s="11">
        <f t="shared" si="38"/>
        <v>322.79755627733749</v>
      </c>
      <c r="L57" s="24">
        <f t="shared" si="43"/>
        <v>3548.1706822652659</v>
      </c>
      <c r="M57" s="11">
        <f t="shared" si="30"/>
        <v>602229</v>
      </c>
      <c r="N57" s="28">
        <f t="shared" si="39"/>
        <v>0</v>
      </c>
      <c r="O57" s="35">
        <f t="shared" si="32"/>
        <v>0</v>
      </c>
      <c r="P57" s="35">
        <f t="shared" si="48"/>
        <v>6.0222899999999999</v>
      </c>
      <c r="Q57">
        <f t="shared" si="40"/>
        <v>84</v>
      </c>
      <c r="R57" s="45">
        <f>1000*VLOOKUP(Q57, '[1]Mortality (Interventions) H'!$B$264:$AV$384, 7)</f>
        <v>143.52815376722603</v>
      </c>
      <c r="S57" s="46">
        <f>VLOOKUP(I57, '[1]Lapse Rates'!$A$4:$F$24, 5)</f>
        <v>0</v>
      </c>
      <c r="T57" s="33">
        <f t="shared" si="53"/>
        <v>0.28856475544166504</v>
      </c>
      <c r="U57" s="33">
        <f t="shared" si="44"/>
        <v>4.1417166590833276E-2</v>
      </c>
      <c r="V57" s="39">
        <f t="shared" si="41"/>
        <v>0</v>
      </c>
      <c r="W57" s="32">
        <f t="shared" si="45"/>
        <v>0.24714758885083177</v>
      </c>
      <c r="X57" s="31"/>
      <c r="Y57" s="5">
        <f t="shared" si="50"/>
        <v>0</v>
      </c>
      <c r="Z57" s="5">
        <f t="shared" si="50"/>
        <v>1.7378206410487849</v>
      </c>
      <c r="AA57" s="5">
        <f t="shared" si="46"/>
        <v>0</v>
      </c>
      <c r="AB57" s="5">
        <f t="shared" si="33"/>
        <v>1.4883944528604756</v>
      </c>
      <c r="AC57" s="32"/>
      <c r="AD57" s="5">
        <f t="shared" si="51"/>
        <v>7977.8637720884626</v>
      </c>
      <c r="AE57" s="5">
        <f t="shared" si="34"/>
        <v>-79.778637720884632</v>
      </c>
      <c r="AF57" s="5">
        <f t="shared" si="34"/>
        <v>-876.92182895307121</v>
      </c>
      <c r="AG57" s="5">
        <f t="shared" si="54"/>
        <v>-24942.618818830932</v>
      </c>
      <c r="AH57" s="5">
        <f t="shared" si="55"/>
        <v>-17921.455513416426</v>
      </c>
      <c r="AI57" s="42">
        <f t="shared" si="49"/>
        <v>0</v>
      </c>
      <c r="AJ57" s="42">
        <f t="shared" si="52"/>
        <v>774.97263188634633</v>
      </c>
      <c r="AK57" s="42">
        <f t="shared" si="56"/>
        <v>-17146.482881530079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451841.34913541126</v>
      </c>
      <c r="AE60" s="21">
        <f t="shared" ref="AE60:AK60" si="57">SUM(AE37:AE57)</f>
        <v>-16792.706829353345</v>
      </c>
      <c r="AF60" s="21">
        <f t="shared" si="57"/>
        <v>-47174.126149843672</v>
      </c>
      <c r="AG60" s="21">
        <f t="shared" si="57"/>
        <v>-434745.98311834288</v>
      </c>
      <c r="AH60" s="21">
        <f t="shared" si="57"/>
        <v>-46871.466962128747</v>
      </c>
      <c r="AI60" s="21">
        <f t="shared" si="57"/>
        <v>0</v>
      </c>
      <c r="AJ60" s="21">
        <f t="shared" si="57"/>
        <v>40786.40901870696</v>
      </c>
      <c r="AK60" s="21">
        <f t="shared" si="57"/>
        <v>-6085.0579434217761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244182.56696140912</v>
      </c>
      <c r="AE62" s="21">
        <f t="shared" ref="AE62:AK62" si="58">AE37+NPV($D$6,AE38:AE57)</f>
        <v>-14744.243034663446</v>
      </c>
      <c r="AF62" s="21">
        <f t="shared" si="58"/>
        <v>-24657.539395525593</v>
      </c>
      <c r="AG62" s="21">
        <f t="shared" si="58"/>
        <v>-166231.35739176543</v>
      </c>
      <c r="AH62" s="21">
        <f t="shared" si="58"/>
        <v>38549.427139454623</v>
      </c>
      <c r="AI62" s="21">
        <f t="shared" si="58"/>
        <v>0</v>
      </c>
      <c r="AJ62" s="21">
        <f t="shared" si="58"/>
        <v>20611.962502103062</v>
      </c>
      <c r="AK62" s="21">
        <f t="shared" si="58"/>
        <v>59161.389641557696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347094.84805620991</v>
      </c>
      <c r="AE64" s="21">
        <f t="shared" ref="AE64:AK64" si="59">AE37+NPV($D$7,AE38:AE57)</f>
        <v>-15756.305947784043</v>
      </c>
      <c r="AF64" s="21">
        <f t="shared" si="59"/>
        <v>-35782.072054184369</v>
      </c>
      <c r="AG64" s="21">
        <f t="shared" si="59"/>
        <v>-291457.36865526281</v>
      </c>
      <c r="AH64" s="21">
        <f t="shared" si="59"/>
        <v>4099.1013989787825</v>
      </c>
      <c r="AI64" s="21">
        <f t="shared" si="59"/>
        <v>0</v>
      </c>
      <c r="AJ64" s="21">
        <f t="shared" si="59"/>
        <v>30610.384980588387</v>
      </c>
      <c r="AK64" s="21">
        <f t="shared" si="59"/>
        <v>34709.486379567177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31772.318838040104</v>
      </c>
    </row>
    <row r="69" spans="1:39" x14ac:dyDescent="0.15">
      <c r="G69" s="49" t="s">
        <v>111</v>
      </c>
      <c r="I69" s="1">
        <v>0</v>
      </c>
      <c r="J69" s="11">
        <f>H$68</f>
        <v>31772.318838040104</v>
      </c>
      <c r="K69" s="11">
        <f>J69*$C$10</f>
        <v>12708.927535216042</v>
      </c>
      <c r="L69" s="24">
        <f>$C$78</f>
        <v>4443.5531610675835</v>
      </c>
      <c r="M69" s="11">
        <f t="shared" ref="M69:M89" si="60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>O69*W69</f>
        <v>0</v>
      </c>
      <c r="AB69" s="5">
        <f>P69*W69</f>
        <v>6.0222899999999999</v>
      </c>
      <c r="AC69" s="32"/>
      <c r="AD69" s="5">
        <f>$W69*J69</f>
        <v>31772.318838040104</v>
      </c>
      <c r="AE69" s="5">
        <f>-$W69*K69</f>
        <v>-12708.927535216042</v>
      </c>
      <c r="AF69" s="5">
        <f>-$W69*L69</f>
        <v>-4443.5531610675835</v>
      </c>
      <c r="AG69" s="5"/>
      <c r="AH69" s="5">
        <f>SUM(AD69:AG69)</f>
        <v>14619.838141756481</v>
      </c>
      <c r="AI69" s="42">
        <f>Y69-AA69</f>
        <v>0</v>
      </c>
      <c r="AJ69" s="42"/>
      <c r="AK69" s="42">
        <f>SUM(AH69:AJ69)</f>
        <v>14619.838141756481</v>
      </c>
      <c r="AL69" s="6" t="s">
        <v>39</v>
      </c>
      <c r="AM69" s="36">
        <f>AK96</f>
        <v>34346.24736586272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1">H$68</f>
        <v>31772.318838040104</v>
      </c>
      <c r="K70" s="11"/>
      <c r="L70" s="24"/>
      <c r="M70" s="11">
        <f t="shared" si="60"/>
        <v>602229</v>
      </c>
      <c r="N70" s="78">
        <f t="shared" ref="N70:N89" si="62">$N$37</f>
        <v>0</v>
      </c>
      <c r="O70" s="35">
        <f t="shared" ref="O70:O89" si="63">M70*N70/1000</f>
        <v>0</v>
      </c>
      <c r="P70" s="35">
        <f>$H$14*M70/1000</f>
        <v>6.0222899999999999</v>
      </c>
      <c r="Q70">
        <f t="shared" ref="Q70:Q89" si="64">Q5</f>
        <v>65</v>
      </c>
      <c r="R70" s="45">
        <f>1000*VLOOKUP(Q70, '[1]Mortality (Interventions) H'!$B$264:$AV$384, 10)</f>
        <v>21.837744819061349</v>
      </c>
      <c r="S70" s="46">
        <f>AVERAGE(VLOOKUP(I69,'[1]Lapse Rates'!$A$4:$F$24,5),VLOOKUP(I70,'[1]Lapse Rates'!$A$4:$F$24,5))</f>
        <v>2.3220462500000002E-3</v>
      </c>
      <c r="T70" s="33">
        <f>W69</f>
        <v>1</v>
      </c>
      <c r="U70" s="33">
        <f>T70*R70/1000</f>
        <v>2.1837744819061349E-2</v>
      </c>
      <c r="V70" s="39">
        <f>MIN(S70*T70,T70-U70)</f>
        <v>2.3220462500000002E-3</v>
      </c>
      <c r="W70" s="32">
        <f>T70-SUM(U70:V70)</f>
        <v>0.9758402089309387</v>
      </c>
      <c r="X70" s="32"/>
      <c r="Y70" s="5">
        <f>AA69</f>
        <v>0</v>
      </c>
      <c r="Z70" s="5">
        <f>AB69</f>
        <v>6.0222899999999999</v>
      </c>
      <c r="AA70" s="5">
        <f>O70*W70</f>
        <v>0</v>
      </c>
      <c r="AB70" s="5">
        <f t="shared" ref="AB70:AB89" si="65">P70*W70</f>
        <v>5.8767927318427029</v>
      </c>
      <c r="AC70" s="32"/>
      <c r="AD70" s="5">
        <f>$W70*J70</f>
        <v>31004.706253133456</v>
      </c>
      <c r="AE70" s="5">
        <f t="shared" ref="AE70:AF89" si="66">-$W70*K70</f>
        <v>0</v>
      </c>
      <c r="AF70" s="5">
        <f t="shared" si="66"/>
        <v>0</v>
      </c>
      <c r="AG70" s="5">
        <f t="shared" ref="AG70:AG75" si="67">-U70*M70</f>
        <v>-13151.323224638498</v>
      </c>
      <c r="AH70" s="5">
        <f t="shared" ref="AH70:AH78" si="68">SUM(AD70:AG70)</f>
        <v>17853.383028494958</v>
      </c>
      <c r="AI70" s="42">
        <f>-M70*$W69*(N70-N69)/1000</f>
        <v>0</v>
      </c>
      <c r="AJ70" s="42">
        <f>$D$6*SUM(Y70:Z70,AD70:AE70)</f>
        <v>3042.1524700813925</v>
      </c>
      <c r="AK70" s="42">
        <f>SUM(AH70:AJ70)</f>
        <v>20895.535498576352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69">I70+1</f>
        <v>2</v>
      </c>
      <c r="J71" s="11">
        <f t="shared" si="61"/>
        <v>31772.318838040104</v>
      </c>
      <c r="K71" s="11">
        <f t="shared" ref="K71:K89" si="70">J71*$C$11</f>
        <v>317.72318838040104</v>
      </c>
      <c r="L71" s="24">
        <f>$C$79</f>
        <v>3490.3835959263793</v>
      </c>
      <c r="M71" s="11">
        <f t="shared" si="60"/>
        <v>602229</v>
      </c>
      <c r="N71" s="78">
        <f t="shared" si="62"/>
        <v>0</v>
      </c>
      <c r="O71" s="35">
        <f t="shared" si="63"/>
        <v>0</v>
      </c>
      <c r="P71" s="35">
        <f>$H$14*M71/1000</f>
        <v>6.0222899999999999</v>
      </c>
      <c r="Q71">
        <f t="shared" si="64"/>
        <v>66</v>
      </c>
      <c r="R71" s="45">
        <f>1000*VLOOKUP(Q71, '[1]Mortality (Interventions) H'!$B$264:$AV$384, 10)</f>
        <v>23.766454970617207</v>
      </c>
      <c r="S71" s="46">
        <f>VLOOKUP(I71, '[1]Lapse Rates'!$A$4:$F$24, 5)</f>
        <v>2.1348066000000001E-3</v>
      </c>
      <c r="T71" s="33">
        <f>W70</f>
        <v>0.9758402089309387</v>
      </c>
      <c r="U71" s="33">
        <f>T71*R71/1000</f>
        <v>2.319226238407484E-2</v>
      </c>
      <c r="V71" s="39">
        <f t="shared" ref="V71:V89" si="71">MIN(S71*T71,T71-U71)</f>
        <v>2.083230118571147E-3</v>
      </c>
      <c r="W71" s="32">
        <f>T71-SUM(U71:V71)</f>
        <v>0.95056471642829277</v>
      </c>
      <c r="X71" s="32"/>
      <c r="Y71" s="5">
        <f t="shared" ref="Y71:Z86" si="72">AA70</f>
        <v>0</v>
      </c>
      <c r="Z71" s="5">
        <f t="shared" si="72"/>
        <v>5.8767927318427029</v>
      </c>
      <c r="AA71" s="5">
        <f>O71*W71</f>
        <v>0</v>
      </c>
      <c r="AB71" s="5">
        <f t="shared" si="65"/>
        <v>5.7245763860989429</v>
      </c>
      <c r="AC71" s="32"/>
      <c r="AD71" s="5">
        <f>$W71*J71</f>
        <v>30201.645246550896</v>
      </c>
      <c r="AE71" s="5">
        <f t="shared" si="66"/>
        <v>-302.01645246550896</v>
      </c>
      <c r="AF71" s="5">
        <f t="shared" si="66"/>
        <v>-3317.8354930877235</v>
      </c>
      <c r="AG71" s="5">
        <f t="shared" si="67"/>
        <v>-13967.052983299007</v>
      </c>
      <c r="AH71" s="5">
        <f t="shared" si="68"/>
        <v>12614.740317698655</v>
      </c>
      <c r="AI71" s="42">
        <f>-M71*($W70*N71-$W69*N70)/1000</f>
        <v>0</v>
      </c>
      <c r="AJ71" s="42">
        <f>$D$6*SUM(Y71:Z71,AD71:AE71)</f>
        <v>2933.7300980667706</v>
      </c>
      <c r="AK71" s="42">
        <f>SUM(AH71:AJ71)</f>
        <v>15548.470415765427</v>
      </c>
      <c r="AL71" s="48" t="s">
        <v>59</v>
      </c>
      <c r="AM71" s="54">
        <f>AK96/AD96</f>
        <v>0.10000000453215512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69"/>
        <v>3</v>
      </c>
      <c r="J72" s="11">
        <f t="shared" si="61"/>
        <v>31772.318838040104</v>
      </c>
      <c r="K72" s="11">
        <f t="shared" si="70"/>
        <v>317.72318838040104</v>
      </c>
      <c r="L72" s="24">
        <f t="shared" ref="L72:L89" si="73">$C$79</f>
        <v>3490.3835959263793</v>
      </c>
      <c r="M72" s="11">
        <f t="shared" si="60"/>
        <v>602229</v>
      </c>
      <c r="N72" s="78">
        <f t="shared" si="62"/>
        <v>0</v>
      </c>
      <c r="O72" s="35">
        <f t="shared" si="63"/>
        <v>0</v>
      </c>
      <c r="P72" s="35">
        <f>$H$14*M72/1000</f>
        <v>6.0222899999999999</v>
      </c>
      <c r="Q72">
        <f t="shared" si="64"/>
        <v>67</v>
      </c>
      <c r="R72" s="45">
        <f>1000*VLOOKUP(Q72, '[1]Mortality (Interventions) H'!$B$264:$AV$384, 10)</f>
        <v>25.799549266194639</v>
      </c>
      <c r="S72" s="46">
        <f>VLOOKUP(I72, '[1]Lapse Rates'!$A$4:$F$24, 5)</f>
        <v>2.1304430000000001E-3</v>
      </c>
      <c r="T72" s="33">
        <f>W71</f>
        <v>0.95056471642829277</v>
      </c>
      <c r="U72" s="33">
        <f t="shared" ref="U72:U89" si="74">T72*R72/1000</f>
        <v>2.4524141232198076E-2</v>
      </c>
      <c r="V72" s="39">
        <f t="shared" si="71"/>
        <v>2.0251239461616414E-3</v>
      </c>
      <c r="W72" s="32">
        <f t="shared" ref="W72:W89" si="75">T72-SUM(U72:V72)</f>
        <v>0.92401545124993301</v>
      </c>
      <c r="X72" s="32"/>
      <c r="Y72" s="5">
        <f t="shared" si="72"/>
        <v>0</v>
      </c>
      <c r="Z72" s="5">
        <f t="shared" si="72"/>
        <v>5.7245763860989429</v>
      </c>
      <c r="AA72" s="5">
        <f t="shared" ref="AA72:AA89" si="76">O72*W72</f>
        <v>0</v>
      </c>
      <c r="AB72" s="5">
        <f t="shared" si="65"/>
        <v>5.5646890119079586</v>
      </c>
      <c r="AC72" s="32"/>
      <c r="AD72" s="5">
        <f>$W72*J72</f>
        <v>29358.113528388374</v>
      </c>
      <c r="AE72" s="5">
        <f t="shared" si="66"/>
        <v>-293.58113528388373</v>
      </c>
      <c r="AF72" s="5">
        <f>-$W72*L72</f>
        <v>-3225.168373425277</v>
      </c>
      <c r="AG72" s="5">
        <f t="shared" si="67"/>
        <v>-14769.149050125416</v>
      </c>
      <c r="AH72" s="5">
        <f t="shared" si="68"/>
        <v>11070.214969553799</v>
      </c>
      <c r="AI72" s="42">
        <f>-M72*($W71*N72-$W70*N71)/1000</f>
        <v>0</v>
      </c>
      <c r="AJ72" s="42">
        <f>$D$6*SUM(Y72:Z72,AD72:AE72)</f>
        <v>2851.7922087070269</v>
      </c>
      <c r="AK72" s="42">
        <f t="shared" ref="AK72:AK79" si="77">SUM(AH72:AJ72)</f>
        <v>13922.007178260827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69"/>
        <v>4</v>
      </c>
      <c r="J73" s="11">
        <f t="shared" si="61"/>
        <v>31772.318838040104</v>
      </c>
      <c r="K73" s="11">
        <f t="shared" si="70"/>
        <v>317.72318838040104</v>
      </c>
      <c r="L73" s="24">
        <f t="shared" si="73"/>
        <v>3490.3835959263793</v>
      </c>
      <c r="M73" s="11">
        <f t="shared" si="60"/>
        <v>602229</v>
      </c>
      <c r="N73" s="78">
        <f t="shared" si="62"/>
        <v>0</v>
      </c>
      <c r="O73" s="35">
        <f t="shared" si="63"/>
        <v>0</v>
      </c>
      <c r="P73" s="35">
        <f t="shared" ref="P73:P89" si="78">$H$14*M73/1000</f>
        <v>6.0222899999999999</v>
      </c>
      <c r="Q73">
        <f t="shared" si="64"/>
        <v>68</v>
      </c>
      <c r="R73" s="45">
        <f>1000*VLOOKUP(Q73, '[1]Mortality (Interventions) H'!$B$264:$AV$384, 10)</f>
        <v>27.933492329812545</v>
      </c>
      <c r="S73" s="46">
        <f>VLOOKUP(I73, '[1]Lapse Rates'!$A$4:$F$24, 5)</f>
        <v>1.8971547999999999E-3</v>
      </c>
      <c r="T73" s="33">
        <f>W72</f>
        <v>0.92401545124993301</v>
      </c>
      <c r="U73" s="33">
        <f t="shared" si="74"/>
        <v>2.581097852011828E-2</v>
      </c>
      <c r="V73" s="39">
        <f t="shared" si="71"/>
        <v>1.7530003486129764E-3</v>
      </c>
      <c r="W73" s="32">
        <f t="shared" si="75"/>
        <v>0.89645147238120171</v>
      </c>
      <c r="X73" s="32"/>
      <c r="Y73" s="5">
        <f>AA72</f>
        <v>0</v>
      </c>
      <c r="Z73" s="5">
        <f t="shared" si="72"/>
        <v>5.5646890119079586</v>
      </c>
      <c r="AA73" s="5">
        <f t="shared" si="76"/>
        <v>0</v>
      </c>
      <c r="AB73" s="5">
        <f t="shared" si="65"/>
        <v>5.3986907376065876</v>
      </c>
      <c r="AC73" s="32"/>
      <c r="AD73" s="5">
        <f>$W73*J73</f>
        <v>28482.342003326045</v>
      </c>
      <c r="AE73" s="5">
        <f t="shared" si="66"/>
        <v>-284.82342003326045</v>
      </c>
      <c r="AF73" s="5">
        <f t="shared" si="66"/>
        <v>-3128.9595137433962</v>
      </c>
      <c r="AG73" s="5">
        <f t="shared" si="67"/>
        <v>-15544.119783192311</v>
      </c>
      <c r="AH73" s="5">
        <f t="shared" si="68"/>
        <v>9524.4392863570774</v>
      </c>
      <c r="AI73" s="42">
        <f t="shared" ref="AI73:AI89" si="79">-M73*($W72*N73-$W71*N72)/1000</f>
        <v>0</v>
      </c>
      <c r="AJ73" s="42">
        <f>$D$6*SUM(Y73:Z73,AD73:AE73)</f>
        <v>2766.7224690130906</v>
      </c>
      <c r="AK73" s="42">
        <f t="shared" si="77"/>
        <v>12291.161755370169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69"/>
        <v>5</v>
      </c>
      <c r="J74" s="11">
        <f t="shared" si="61"/>
        <v>31772.318838040104</v>
      </c>
      <c r="K74" s="11">
        <f t="shared" si="70"/>
        <v>317.72318838040104</v>
      </c>
      <c r="L74" s="24">
        <f t="shared" si="73"/>
        <v>3490.3835959263793</v>
      </c>
      <c r="M74" s="11">
        <f t="shared" si="60"/>
        <v>602229</v>
      </c>
      <c r="N74" s="78">
        <f t="shared" si="62"/>
        <v>0</v>
      </c>
      <c r="O74" s="35">
        <f t="shared" si="63"/>
        <v>0</v>
      </c>
      <c r="P74" s="35">
        <f t="shared" si="78"/>
        <v>6.0222899999999999</v>
      </c>
      <c r="Q74">
        <f t="shared" si="64"/>
        <v>69</v>
      </c>
      <c r="R74" s="45">
        <f>1000*VLOOKUP(Q74, '[1]Mortality (Interventions) H'!$B$264:$AV$384, 10)</f>
        <v>30.31850191636148</v>
      </c>
      <c r="S74" s="46">
        <f>VLOOKUP(I74, '[1]Lapse Rates'!$A$4:$F$24, 5)</f>
        <v>1.8563969E-3</v>
      </c>
      <c r="T74" s="33">
        <f>W73</f>
        <v>0.89645147238120171</v>
      </c>
      <c r="U74" s="33">
        <f t="shared" si="74"/>
        <v>2.7179065683314532E-2</v>
      </c>
      <c r="V74" s="39">
        <f t="shared" si="71"/>
        <v>1.6641697343288985E-3</v>
      </c>
      <c r="W74" s="32">
        <f t="shared" si="75"/>
        <v>0.86760823696355827</v>
      </c>
      <c r="X74" s="32"/>
      <c r="Y74" s="5">
        <f t="shared" ref="Y74:Z89" si="80">AA73</f>
        <v>0</v>
      </c>
      <c r="Z74" s="5">
        <f t="shared" si="72"/>
        <v>5.3986907376065876</v>
      </c>
      <c r="AA74" s="5">
        <f t="shared" si="76"/>
        <v>0</v>
      </c>
      <c r="AB74" s="5">
        <f t="shared" si="65"/>
        <v>5.2249884093832675</v>
      </c>
      <c r="AC74" s="32"/>
      <c r="AD74" s="5">
        <f t="shared" ref="AD74:AD88" si="81">$W74*J74</f>
        <v>27565.925531316025</v>
      </c>
      <c r="AE74" s="5">
        <f t="shared" si="66"/>
        <v>-275.65925531316026</v>
      </c>
      <c r="AF74" s="5">
        <f t="shared" si="66"/>
        <v>-3028.2855579882107</v>
      </c>
      <c r="AG74" s="5">
        <f t="shared" si="67"/>
        <v>-16368.021547396827</v>
      </c>
      <c r="AH74" s="5">
        <f t="shared" si="68"/>
        <v>7893.9591706178253</v>
      </c>
      <c r="AI74" s="42">
        <f t="shared" si="79"/>
        <v>0</v>
      </c>
      <c r="AJ74" s="42">
        <f t="shared" ref="AJ74:AJ89" si="82">$D$6*SUM(Y74:Z74,AD74:AE74)</f>
        <v>2677.7047332372404</v>
      </c>
      <c r="AK74" s="42">
        <f t="shared" si="77"/>
        <v>10571.663903855066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69"/>
        <v>6</v>
      </c>
      <c r="J75" s="11">
        <f t="shared" si="61"/>
        <v>31772.318838040104</v>
      </c>
      <c r="K75" s="11">
        <f t="shared" si="70"/>
        <v>317.72318838040104</v>
      </c>
      <c r="L75" s="24">
        <f t="shared" si="73"/>
        <v>3490.3835959263793</v>
      </c>
      <c r="M75" s="11">
        <f t="shared" si="60"/>
        <v>602229</v>
      </c>
      <c r="N75" s="78">
        <f t="shared" si="62"/>
        <v>0</v>
      </c>
      <c r="O75" s="35">
        <f t="shared" si="63"/>
        <v>0</v>
      </c>
      <c r="P75" s="35">
        <f t="shared" si="78"/>
        <v>6.0222899999999999</v>
      </c>
      <c r="Q75">
        <f t="shared" si="64"/>
        <v>70</v>
      </c>
      <c r="R75" s="45">
        <f>1000*VLOOKUP(Q75, '[1]Mortality (Interventions) H'!$B$264:$AV$384, 10)</f>
        <v>33.338631277247181</v>
      </c>
      <c r="S75" s="46">
        <f>VLOOKUP(I75, '[1]Lapse Rates'!$A$4:$F$24, 5)</f>
        <v>1.7512077999999999E-3</v>
      </c>
      <c r="T75" s="33">
        <f t="shared" ref="T75:T89" si="83">W74</f>
        <v>0.86760823696355827</v>
      </c>
      <c r="U75" s="33">
        <f t="shared" si="74"/>
        <v>2.8924871105230569E-2</v>
      </c>
      <c r="V75" s="39">
        <f t="shared" si="71"/>
        <v>1.5193623119148314E-3</v>
      </c>
      <c r="W75" s="32">
        <f t="shared" si="75"/>
        <v>0.83716400354641285</v>
      </c>
      <c r="X75" s="32"/>
      <c r="Y75" s="5">
        <f t="shared" si="80"/>
        <v>0</v>
      </c>
      <c r="Z75" s="5">
        <f t="shared" si="72"/>
        <v>5.2249884093832675</v>
      </c>
      <c r="AA75" s="5">
        <f t="shared" si="76"/>
        <v>0</v>
      </c>
      <c r="AB75" s="5">
        <f t="shared" si="65"/>
        <v>5.0416444069175261</v>
      </c>
      <c r="AC75" s="32"/>
      <c r="AD75" s="5">
        <f t="shared" si="81"/>
        <v>26598.641640406764</v>
      </c>
      <c r="AE75" s="5">
        <f t="shared" si="66"/>
        <v>-265.98641640406765</v>
      </c>
      <c r="AF75" s="5">
        <f t="shared" si="66"/>
        <v>-2922.0235050784527</v>
      </c>
      <c r="AG75" s="5">
        <f t="shared" si="67"/>
        <v>-17419.396200831899</v>
      </c>
      <c r="AH75" s="5">
        <f t="shared" si="68"/>
        <v>5991.2355180923441</v>
      </c>
      <c r="AI75" s="42">
        <f t="shared" si="79"/>
        <v>0</v>
      </c>
      <c r="AJ75" s="42">
        <f t="shared" si="82"/>
        <v>2583.7460488376255</v>
      </c>
      <c r="AK75" s="42">
        <f t="shared" si="77"/>
        <v>8574.9815669299696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69"/>
        <v>7</v>
      </c>
      <c r="J76" s="11">
        <f t="shared" si="61"/>
        <v>31772.318838040104</v>
      </c>
      <c r="K76" s="11">
        <f t="shared" si="70"/>
        <v>317.72318838040104</v>
      </c>
      <c r="L76" s="24">
        <f t="shared" si="73"/>
        <v>3490.3835959263793</v>
      </c>
      <c r="M76" s="11">
        <f t="shared" si="60"/>
        <v>602229</v>
      </c>
      <c r="N76" s="78">
        <f t="shared" si="62"/>
        <v>0</v>
      </c>
      <c r="O76" s="35">
        <f t="shared" si="63"/>
        <v>0</v>
      </c>
      <c r="P76" s="35">
        <f t="shared" si="78"/>
        <v>6.0222899999999999</v>
      </c>
      <c r="Q76">
        <f t="shared" si="64"/>
        <v>71</v>
      </c>
      <c r="R76" s="45">
        <f>1000*VLOOKUP(Q76, '[1]Mortality (Interventions) H'!$B$264:$AV$384, 10)</f>
        <v>36.409512620001024</v>
      </c>
      <c r="S76" s="46">
        <f>VLOOKUP(I76, '[1]Lapse Rates'!$A$4:$F$24, 5)</f>
        <v>1.6267663999999999E-3</v>
      </c>
      <c r="T76" s="33">
        <f t="shared" si="83"/>
        <v>0.83716400354641285</v>
      </c>
      <c r="U76" s="33">
        <f t="shared" si="74"/>
        <v>3.04807333521337E-2</v>
      </c>
      <c r="V76" s="39">
        <f t="shared" si="71"/>
        <v>1.3618702722587852E-3</v>
      </c>
      <c r="W76" s="32">
        <f t="shared" si="75"/>
        <v>0.80532139992202034</v>
      </c>
      <c r="X76" s="32"/>
      <c r="Y76" s="5">
        <f t="shared" si="80"/>
        <v>0</v>
      </c>
      <c r="Z76" s="5">
        <f t="shared" si="72"/>
        <v>5.0416444069175261</v>
      </c>
      <c r="AA76" s="5">
        <f t="shared" si="76"/>
        <v>0</v>
      </c>
      <c r="AB76" s="5">
        <f t="shared" si="65"/>
        <v>4.8498790135363841</v>
      </c>
      <c r="AC76" s="32"/>
      <c r="AD76" s="5">
        <f t="shared" si="81"/>
        <v>25586.928285419235</v>
      </c>
      <c r="AE76" s="5">
        <f t="shared" si="66"/>
        <v>-255.86928285419236</v>
      </c>
      <c r="AF76" s="5">
        <f t="shared" si="66"/>
        <v>-2810.880603736287</v>
      </c>
      <c r="AG76" s="5">
        <f t="shared" ref="AG76:AG89" si="84">-U76*M76</f>
        <v>-18356.381565922125</v>
      </c>
      <c r="AH76" s="5">
        <f t="shared" si="68"/>
        <v>4163.796832906628</v>
      </c>
      <c r="AI76" s="42">
        <f t="shared" si="79"/>
        <v>0</v>
      </c>
      <c r="AJ76" s="42">
        <f t="shared" si="82"/>
        <v>2485.4714734679492</v>
      </c>
      <c r="AK76" s="42">
        <f t="shared" si="77"/>
        <v>6649.2683063745772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69"/>
        <v>8</v>
      </c>
      <c r="J77" s="11">
        <f t="shared" si="61"/>
        <v>31772.318838040104</v>
      </c>
      <c r="K77" s="11">
        <f t="shared" si="70"/>
        <v>317.72318838040104</v>
      </c>
      <c r="L77" s="24">
        <f t="shared" si="73"/>
        <v>3490.3835959263793</v>
      </c>
      <c r="M77" s="11">
        <f t="shared" si="60"/>
        <v>602229</v>
      </c>
      <c r="N77" s="78">
        <f t="shared" si="62"/>
        <v>0</v>
      </c>
      <c r="O77" s="35">
        <f t="shared" si="63"/>
        <v>0</v>
      </c>
      <c r="P77" s="35">
        <f t="shared" si="78"/>
        <v>6.0222899999999999</v>
      </c>
      <c r="Q77">
        <f t="shared" si="64"/>
        <v>72</v>
      </c>
      <c r="R77" s="45">
        <f>1000*VLOOKUP(Q77, '[1]Mortality (Interventions) H'!$B$264:$AV$384, 10)</f>
        <v>39.929501948992836</v>
      </c>
      <c r="S77" s="46">
        <f>VLOOKUP(I77, '[1]Lapse Rates'!$A$4:$F$24, 5)</f>
        <v>1.427546E-3</v>
      </c>
      <c r="T77" s="33">
        <f t="shared" si="83"/>
        <v>0.80532139992202034</v>
      </c>
      <c r="U77" s="33">
        <f t="shared" si="74"/>
        <v>3.2156082407751953E-2</v>
      </c>
      <c r="V77" s="39">
        <f t="shared" si="71"/>
        <v>1.1496333431730804E-3</v>
      </c>
      <c r="W77" s="32">
        <f t="shared" si="75"/>
        <v>0.77201568417109534</v>
      </c>
      <c r="X77" s="32"/>
      <c r="Y77" s="5">
        <f t="shared" si="80"/>
        <v>0</v>
      </c>
      <c r="Z77" s="5">
        <f t="shared" si="72"/>
        <v>4.8498790135363841</v>
      </c>
      <c r="AA77" s="5">
        <f t="shared" si="76"/>
        <v>0</v>
      </c>
      <c r="AB77" s="5">
        <f t="shared" si="65"/>
        <v>4.6493023346267455</v>
      </c>
      <c r="AC77" s="32"/>
      <c r="AD77" s="5">
        <f t="shared" si="81"/>
        <v>24528.728465451713</v>
      </c>
      <c r="AE77" s="5">
        <f t="shared" si="66"/>
        <v>-245.28728465451712</v>
      </c>
      <c r="AF77" s="5">
        <f t="shared" si="66"/>
        <v>-2694.6308798286718</v>
      </c>
      <c r="AG77" s="5">
        <f t="shared" si="84"/>
        <v>-19365.325352338052</v>
      </c>
      <c r="AH77" s="5">
        <f t="shared" si="68"/>
        <v>2223.4849486304702</v>
      </c>
      <c r="AI77" s="42">
        <f t="shared" si="79"/>
        <v>0</v>
      </c>
      <c r="AJ77" s="42">
        <f t="shared" si="82"/>
        <v>2382.6813529674332</v>
      </c>
      <c r="AK77" s="42">
        <f t="shared" si="77"/>
        <v>4606.1663015979029</v>
      </c>
    </row>
    <row r="78" spans="1:39" ht="15" x14ac:dyDescent="0.2">
      <c r="A78" s="12"/>
      <c r="B78" s="13">
        <v>1</v>
      </c>
      <c r="C78" s="10">
        <f>$H$68*0.14+$B$81</f>
        <v>4443.5531610675835</v>
      </c>
      <c r="D78" s="1"/>
      <c r="E78" s="81" t="s">
        <v>51</v>
      </c>
      <c r="F78" s="13"/>
      <c r="G78" s="8"/>
      <c r="I78" s="2">
        <f t="shared" si="69"/>
        <v>9</v>
      </c>
      <c r="J78" s="11">
        <f t="shared" si="61"/>
        <v>31772.318838040104</v>
      </c>
      <c r="K78" s="11">
        <f t="shared" si="70"/>
        <v>317.72318838040104</v>
      </c>
      <c r="L78" s="24">
        <f t="shared" si="73"/>
        <v>3490.3835959263793</v>
      </c>
      <c r="M78" s="11">
        <f t="shared" si="60"/>
        <v>602229</v>
      </c>
      <c r="N78" s="78">
        <f t="shared" si="62"/>
        <v>0</v>
      </c>
      <c r="O78" s="35">
        <f t="shared" si="63"/>
        <v>0</v>
      </c>
      <c r="P78" s="35">
        <f t="shared" si="78"/>
        <v>6.0222899999999999</v>
      </c>
      <c r="Q78">
        <f t="shared" si="64"/>
        <v>73</v>
      </c>
      <c r="R78" s="45">
        <f>1000*VLOOKUP(Q78, '[1]Mortality (Interventions) H'!$B$264:$AV$384, 10)</f>
        <v>43.963392715045394</v>
      </c>
      <c r="S78" s="46">
        <f>VLOOKUP(I78, '[1]Lapse Rates'!$A$4:$F$24, 5)</f>
        <v>1.4710299999999999E-3</v>
      </c>
      <c r="T78" s="33">
        <f t="shared" si="83"/>
        <v>0.77201568417109534</v>
      </c>
      <c r="U78" s="33">
        <f t="shared" si="74"/>
        <v>3.3940428705388319E-2</v>
      </c>
      <c r="V78" s="39">
        <f t="shared" si="71"/>
        <v>1.1356582318862063E-3</v>
      </c>
      <c r="W78" s="32">
        <f t="shared" si="75"/>
        <v>0.73693959723382085</v>
      </c>
      <c r="X78" s="32"/>
      <c r="Y78" s="5">
        <f t="shared" si="80"/>
        <v>0</v>
      </c>
      <c r="Z78" s="5">
        <f t="shared" si="72"/>
        <v>4.6493023346267455</v>
      </c>
      <c r="AA78" s="5">
        <f t="shared" si="76"/>
        <v>0</v>
      </c>
      <c r="AB78" s="5">
        <f t="shared" si="65"/>
        <v>4.4380639670252666</v>
      </c>
      <c r="AC78" s="32"/>
      <c r="AD78" s="5">
        <f t="shared" si="81"/>
        <v>23414.279847689813</v>
      </c>
      <c r="AE78" s="5">
        <f t="shared" si="66"/>
        <v>-234.14279847689812</v>
      </c>
      <c r="AF78" s="5">
        <f t="shared" si="66"/>
        <v>-2572.2018813735212</v>
      </c>
      <c r="AG78" s="5">
        <f t="shared" si="84"/>
        <v>-20439.910438817304</v>
      </c>
      <c r="AH78" s="5">
        <f t="shared" si="68"/>
        <v>168.02472902209047</v>
      </c>
      <c r="AI78" s="42">
        <f t="shared" si="79"/>
        <v>0</v>
      </c>
      <c r="AJ78" s="42">
        <f t="shared" si="82"/>
        <v>2274.427541086814</v>
      </c>
      <c r="AK78" s="42">
        <f t="shared" si="77"/>
        <v>2442.4522701089045</v>
      </c>
    </row>
    <row r="79" spans="1:39" ht="15" x14ac:dyDescent="0.2">
      <c r="A79" s="12"/>
      <c r="B79" s="70" t="s">
        <v>49</v>
      </c>
      <c r="C79" s="10">
        <f>$H$68*0.11+$B$81</f>
        <v>3490.3835959263793</v>
      </c>
      <c r="D79" s="1"/>
      <c r="E79" s="1"/>
      <c r="F79" s="1"/>
      <c r="I79" s="2">
        <f t="shared" si="69"/>
        <v>10</v>
      </c>
      <c r="J79" s="11">
        <f t="shared" si="61"/>
        <v>31772.318838040104</v>
      </c>
      <c r="K79" s="11">
        <f t="shared" si="70"/>
        <v>317.72318838040104</v>
      </c>
      <c r="L79" s="24">
        <f t="shared" si="73"/>
        <v>3490.3835959263793</v>
      </c>
      <c r="M79" s="11">
        <f t="shared" si="60"/>
        <v>602229</v>
      </c>
      <c r="N79" s="78">
        <f t="shared" si="62"/>
        <v>0</v>
      </c>
      <c r="O79" s="35">
        <f t="shared" si="63"/>
        <v>0</v>
      </c>
      <c r="P79" s="35">
        <f t="shared" si="78"/>
        <v>6.0222899999999999</v>
      </c>
      <c r="Q79">
        <f t="shared" si="64"/>
        <v>74</v>
      </c>
      <c r="R79" s="45">
        <f>1000*VLOOKUP(Q79, '[1]Mortality (Interventions) H'!$B$264:$AV$384, 10)</f>
        <v>48.74709888074576</v>
      </c>
      <c r="S79" s="46">
        <f>VLOOKUP(I79, '[1]Lapse Rates'!$A$4:$F$24, 5)</f>
        <v>1.273365E-3</v>
      </c>
      <c r="T79" s="33">
        <f t="shared" si="83"/>
        <v>0.73693959723382085</v>
      </c>
      <c r="U79" s="33">
        <f t="shared" si="74"/>
        <v>3.5923667415494021E-2</v>
      </c>
      <c r="V79" s="39">
        <f t="shared" si="71"/>
        <v>9.3839309023164435E-4</v>
      </c>
      <c r="W79" s="32">
        <f t="shared" si="75"/>
        <v>0.70007753672809514</v>
      </c>
      <c r="X79" s="32"/>
      <c r="Y79" s="5">
        <f t="shared" si="80"/>
        <v>0</v>
      </c>
      <c r="Z79" s="5">
        <f t="shared" si="72"/>
        <v>4.4380639670252666</v>
      </c>
      <c r="AA79" s="5">
        <f t="shared" si="76"/>
        <v>0</v>
      </c>
      <c r="AB79" s="5">
        <f t="shared" si="65"/>
        <v>4.2160699486622404</v>
      </c>
      <c r="AC79" s="32"/>
      <c r="AD79" s="5">
        <f t="shared" si="81"/>
        <v>22243.086708274772</v>
      </c>
      <c r="AE79" s="5">
        <f t="shared" si="66"/>
        <v>-222.43086708274771</v>
      </c>
      <c r="AF79" s="5">
        <f t="shared" si="66"/>
        <v>-2443.5391500722903</v>
      </c>
      <c r="AG79" s="5">
        <f t="shared" si="84"/>
        <v>-21634.274303965547</v>
      </c>
      <c r="AH79" s="5">
        <f>SUM(AD79:AG79)</f>
        <v>-2057.1576128458146</v>
      </c>
      <c r="AI79" s="42">
        <f t="shared" si="79"/>
        <v>0</v>
      </c>
      <c r="AJ79" s="42">
        <f t="shared" si="82"/>
        <v>2160.6617120961027</v>
      </c>
      <c r="AK79" s="42">
        <f t="shared" si="77"/>
        <v>103.50409925028816</v>
      </c>
    </row>
    <row r="80" spans="1:39" ht="15" x14ac:dyDescent="0.2">
      <c r="D80" s="1"/>
      <c r="E80" s="1"/>
      <c r="F80" s="1"/>
      <c r="I80" s="2">
        <f t="shared" si="69"/>
        <v>11</v>
      </c>
      <c r="J80" s="11">
        <f t="shared" si="61"/>
        <v>31772.318838040104</v>
      </c>
      <c r="K80" s="11">
        <f t="shared" si="70"/>
        <v>317.72318838040104</v>
      </c>
      <c r="L80" s="24">
        <f t="shared" si="73"/>
        <v>3490.3835959263793</v>
      </c>
      <c r="M80" s="11">
        <f t="shared" si="60"/>
        <v>602229</v>
      </c>
      <c r="N80" s="78">
        <f t="shared" si="62"/>
        <v>0</v>
      </c>
      <c r="O80" s="35">
        <f t="shared" si="63"/>
        <v>0</v>
      </c>
      <c r="P80" s="35">
        <f t="shared" si="78"/>
        <v>6.0222899999999999</v>
      </c>
      <c r="Q80">
        <f t="shared" si="64"/>
        <v>75</v>
      </c>
      <c r="R80" s="45">
        <f>1000*VLOOKUP(Q80, '[1]Mortality (Interventions) H'!$B$264:$AV$384, 10)</f>
        <v>54.219417003700421</v>
      </c>
      <c r="S80" s="46">
        <f>VLOOKUP(I80, '[1]Lapse Rates'!$A$4:$F$24, 5)</f>
        <v>1.2241776999999999E-3</v>
      </c>
      <c r="T80" s="33">
        <f t="shared" si="83"/>
        <v>0.70007753672809514</v>
      </c>
      <c r="U80" s="33">
        <f t="shared" si="74"/>
        <v>3.7957795898783987E-2</v>
      </c>
      <c r="V80" s="39">
        <f t="shared" si="71"/>
        <v>8.57019308733465E-4</v>
      </c>
      <c r="W80" s="32">
        <f t="shared" si="75"/>
        <v>0.66126272152057775</v>
      </c>
      <c r="X80" s="31"/>
      <c r="Y80" s="5">
        <f t="shared" si="80"/>
        <v>0</v>
      </c>
      <c r="Z80" s="5">
        <f t="shared" si="72"/>
        <v>4.2160699486622404</v>
      </c>
      <c r="AA80" s="5">
        <f t="shared" si="76"/>
        <v>0</v>
      </c>
      <c r="AB80" s="5">
        <f t="shared" si="65"/>
        <v>3.9823158751861603</v>
      </c>
      <c r="AC80" s="32"/>
      <c r="AD80" s="5">
        <f t="shared" si="81"/>
        <v>21009.85002386192</v>
      </c>
      <c r="AE80" s="5">
        <f t="shared" si="66"/>
        <v>-210.09850023861921</v>
      </c>
      <c r="AF80" s="5">
        <f t="shared" si="66"/>
        <v>-2308.060555793058</v>
      </c>
      <c r="AG80" s="5">
        <f t="shared" si="84"/>
        <v>-22859.285466328784</v>
      </c>
      <c r="AH80" s="5">
        <f t="shared" ref="AH80:AH89" si="85">SUM(AD80:AG80)</f>
        <v>-4367.5944984985399</v>
      </c>
      <c r="AI80" s="42">
        <f t="shared" si="79"/>
        <v>0</v>
      </c>
      <c r="AJ80" s="42">
        <f t="shared" si="82"/>
        <v>2040.8692209294097</v>
      </c>
      <c r="AK80" s="42">
        <f t="shared" ref="AK80:AK89" si="86">SUM(AH80:AJ80)</f>
        <v>-2326.7252775691304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69"/>
        <v>12</v>
      </c>
      <c r="J81" s="11">
        <f t="shared" si="61"/>
        <v>31772.318838040104</v>
      </c>
      <c r="K81" s="11">
        <f t="shared" si="70"/>
        <v>317.72318838040104</v>
      </c>
      <c r="L81" s="24">
        <f t="shared" si="73"/>
        <v>3490.3835959263793</v>
      </c>
      <c r="M81" s="11">
        <f t="shared" si="60"/>
        <v>602229</v>
      </c>
      <c r="N81" s="78">
        <f t="shared" si="62"/>
        <v>0</v>
      </c>
      <c r="O81" s="35">
        <f t="shared" si="63"/>
        <v>0</v>
      </c>
      <c r="P81" s="35">
        <f t="shared" si="78"/>
        <v>6.0222899999999999</v>
      </c>
      <c r="Q81">
        <f t="shared" si="64"/>
        <v>76</v>
      </c>
      <c r="R81" s="45">
        <f>1000*VLOOKUP(Q81, '[1]Mortality (Interventions) H'!$B$264:$AV$384, 10)</f>
        <v>60.449435237316727</v>
      </c>
      <c r="S81" s="46">
        <f>VLOOKUP(I81, '[1]Lapse Rates'!$A$4:$F$24, 5)</f>
        <v>1.0124068E-3</v>
      </c>
      <c r="T81" s="33">
        <f t="shared" si="83"/>
        <v>0.66126272152057775</v>
      </c>
      <c r="U81" s="33">
        <f t="shared" si="74"/>
        <v>3.9972958059409966E-2</v>
      </c>
      <c r="V81" s="39">
        <f t="shared" si="71"/>
        <v>6.6946687585393925E-4</v>
      </c>
      <c r="W81" s="32">
        <f t="shared" si="75"/>
        <v>0.62062029658531381</v>
      </c>
      <c r="X81" s="31"/>
      <c r="Y81" s="5">
        <f t="shared" si="80"/>
        <v>0</v>
      </c>
      <c r="Z81" s="5">
        <f t="shared" si="72"/>
        <v>3.9823158751861603</v>
      </c>
      <c r="AA81" s="5">
        <f t="shared" si="76"/>
        <v>0</v>
      </c>
      <c r="AB81" s="5">
        <f t="shared" si="65"/>
        <v>3.7375554059227696</v>
      </c>
      <c r="AC81" s="32"/>
      <c r="AD81" s="5">
        <f t="shared" si="81"/>
        <v>19718.545940467604</v>
      </c>
      <c r="AE81" s="5">
        <f t="shared" si="66"/>
        <v>-197.18545940467604</v>
      </c>
      <c r="AF81" s="5">
        <f t="shared" si="66"/>
        <v>-2166.2029025003435</v>
      </c>
      <c r="AG81" s="5">
        <f t="shared" si="84"/>
        <v>-24072.874559160406</v>
      </c>
      <c r="AH81" s="5">
        <f t="shared" si="85"/>
        <v>-6717.7169805978192</v>
      </c>
      <c r="AI81" s="42">
        <f t="shared" si="79"/>
        <v>0</v>
      </c>
      <c r="AJ81" s="42">
        <f t="shared" si="82"/>
        <v>1915.4361283796293</v>
      </c>
      <c r="AK81" s="42">
        <f t="shared" si="86"/>
        <v>-4802.2808522181895</v>
      </c>
    </row>
    <row r="82" spans="1:37" ht="15" x14ac:dyDescent="0.2">
      <c r="A82" s="48"/>
      <c r="D82" s="1"/>
      <c r="E82" s="1"/>
      <c r="F82" s="1"/>
      <c r="I82" s="2">
        <f t="shared" si="69"/>
        <v>13</v>
      </c>
      <c r="J82" s="11">
        <f t="shared" si="61"/>
        <v>31772.318838040104</v>
      </c>
      <c r="K82" s="11">
        <f t="shared" si="70"/>
        <v>317.72318838040104</v>
      </c>
      <c r="L82" s="24">
        <f t="shared" si="73"/>
        <v>3490.3835959263793</v>
      </c>
      <c r="M82" s="11">
        <f t="shared" si="60"/>
        <v>602229</v>
      </c>
      <c r="N82" s="78">
        <f t="shared" si="62"/>
        <v>0</v>
      </c>
      <c r="O82" s="35">
        <f t="shared" si="63"/>
        <v>0</v>
      </c>
      <c r="P82" s="35">
        <f t="shared" si="78"/>
        <v>6.0222899999999999</v>
      </c>
      <c r="Q82">
        <f t="shared" si="64"/>
        <v>77</v>
      </c>
      <c r="R82" s="45">
        <f>1000*VLOOKUP(Q82, '[1]Mortality (Interventions) H'!$B$264:$AV$384, 10)</f>
        <v>67.584036207634</v>
      </c>
      <c r="S82" s="46">
        <f>VLOOKUP(I82, '[1]Lapse Rates'!$A$4:$F$24, 5)</f>
        <v>8.7385670000000003E-4</v>
      </c>
      <c r="T82" s="33">
        <f t="shared" si="83"/>
        <v>0.62062029658531381</v>
      </c>
      <c r="U82" s="33">
        <f t="shared" si="74"/>
        <v>4.1944024595614401E-2</v>
      </c>
      <c r="V82" s="39">
        <f t="shared" si="71"/>
        <v>5.4233320432706361E-4</v>
      </c>
      <c r="W82" s="32">
        <f t="shared" si="75"/>
        <v>0.57813393878537234</v>
      </c>
      <c r="X82" s="31"/>
      <c r="Y82" s="5">
        <f t="shared" si="80"/>
        <v>0</v>
      </c>
      <c r="Z82" s="5">
        <f t="shared" si="72"/>
        <v>3.7375554059227696</v>
      </c>
      <c r="AA82" s="5">
        <f t="shared" si="76"/>
        <v>0</v>
      </c>
      <c r="AB82" s="5">
        <f t="shared" si="65"/>
        <v>3.4816902382077601</v>
      </c>
      <c r="AC82" s="32"/>
      <c r="AD82" s="5">
        <f t="shared" si="81"/>
        <v>18368.655834180809</v>
      </c>
      <c r="AE82" s="5">
        <f t="shared" si="66"/>
        <v>-183.68655834180811</v>
      </c>
      <c r="AF82" s="5">
        <f t="shared" si="66"/>
        <v>-2017.9092161847691</v>
      </c>
      <c r="AG82" s="5">
        <f t="shared" si="84"/>
        <v>-25259.907988192266</v>
      </c>
      <c r="AH82" s="5">
        <f t="shared" si="85"/>
        <v>-9092.8479285380345</v>
      </c>
      <c r="AI82" s="42">
        <f t="shared" si="79"/>
        <v>0</v>
      </c>
      <c r="AJ82" s="42">
        <f t="shared" si="82"/>
        <v>1784.3121401451272</v>
      </c>
      <c r="AK82" s="42">
        <f t="shared" si="86"/>
        <v>-7308.5357883929073</v>
      </c>
    </row>
    <row r="83" spans="1:37" ht="15" x14ac:dyDescent="0.2">
      <c r="A83" s="48"/>
      <c r="D83" s="1"/>
      <c r="E83" s="1"/>
      <c r="F83" s="37"/>
      <c r="I83" s="2">
        <f t="shared" si="69"/>
        <v>14</v>
      </c>
      <c r="J83" s="11">
        <f t="shared" si="61"/>
        <v>31772.318838040104</v>
      </c>
      <c r="K83" s="11">
        <f t="shared" si="70"/>
        <v>317.72318838040104</v>
      </c>
      <c r="L83" s="24">
        <f t="shared" si="73"/>
        <v>3490.3835959263793</v>
      </c>
      <c r="M83" s="11">
        <f t="shared" si="60"/>
        <v>602229</v>
      </c>
      <c r="N83" s="78">
        <f t="shared" si="62"/>
        <v>0</v>
      </c>
      <c r="O83" s="35">
        <f t="shared" si="63"/>
        <v>0</v>
      </c>
      <c r="P83" s="35">
        <f t="shared" si="78"/>
        <v>6.0222899999999999</v>
      </c>
      <c r="Q83">
        <f t="shared" si="64"/>
        <v>78</v>
      </c>
      <c r="R83" s="45">
        <f>1000*VLOOKUP(Q83, '[1]Mortality (Interventions) H'!$B$264:$AV$384, 10)</f>
        <v>75.4683810971177</v>
      </c>
      <c r="S83" s="46">
        <f>VLOOKUP(I83, '[1]Lapse Rates'!$A$4:$F$24, 5)</f>
        <v>8.3940749999999998E-4</v>
      </c>
      <c r="T83" s="33">
        <f t="shared" si="83"/>
        <v>0.57813393878537234</v>
      </c>
      <c r="U83" s="33">
        <f t="shared" si="74"/>
        <v>4.3630832417432194E-2</v>
      </c>
      <c r="V83" s="39">
        <f t="shared" si="71"/>
        <v>4.8528996422098243E-4</v>
      </c>
      <c r="W83" s="32">
        <f t="shared" si="75"/>
        <v>0.53401781640371915</v>
      </c>
      <c r="X83" s="31"/>
      <c r="Y83" s="5">
        <f t="shared" si="80"/>
        <v>0</v>
      </c>
      <c r="Z83" s="5">
        <f t="shared" si="72"/>
        <v>3.4816902382077601</v>
      </c>
      <c r="AA83" s="5">
        <f t="shared" si="76"/>
        <v>0</v>
      </c>
      <c r="AB83" s="5">
        <f t="shared" si="65"/>
        <v>3.2160101555499536</v>
      </c>
      <c r="AC83" s="32"/>
      <c r="AD83" s="5">
        <f t="shared" si="81"/>
        <v>16966.984327972928</v>
      </c>
      <c r="AE83" s="5">
        <f t="shared" si="66"/>
        <v>-169.66984327972926</v>
      </c>
      <c r="AF83" s="5">
        <f t="shared" si="66"/>
        <v>-1863.9270263079663</v>
      </c>
      <c r="AG83" s="5">
        <f t="shared" si="84"/>
        <v>-26275.752575917773</v>
      </c>
      <c r="AH83" s="5">
        <f t="shared" si="85"/>
        <v>-11342.365117532539</v>
      </c>
      <c r="AI83" s="42">
        <f t="shared" si="79"/>
        <v>0</v>
      </c>
      <c r="AJ83" s="42">
        <f t="shared" si="82"/>
        <v>1648.1581047607713</v>
      </c>
      <c r="AK83" s="42">
        <f t="shared" si="86"/>
        <v>-9694.2070127717689</v>
      </c>
    </row>
    <row r="84" spans="1:37" ht="15" x14ac:dyDescent="0.2">
      <c r="A84" s="48"/>
      <c r="D84" s="1"/>
      <c r="E84" s="1"/>
      <c r="F84" s="1"/>
      <c r="I84" s="2">
        <f t="shared" si="69"/>
        <v>15</v>
      </c>
      <c r="J84" s="11">
        <f t="shared" si="61"/>
        <v>31772.318838040104</v>
      </c>
      <c r="K84" s="11">
        <f t="shared" si="70"/>
        <v>317.72318838040104</v>
      </c>
      <c r="L84" s="24">
        <f t="shared" si="73"/>
        <v>3490.3835959263793</v>
      </c>
      <c r="M84" s="11">
        <f t="shared" si="60"/>
        <v>602229</v>
      </c>
      <c r="N84" s="78">
        <f t="shared" si="62"/>
        <v>0</v>
      </c>
      <c r="O84" s="35">
        <f t="shared" si="63"/>
        <v>0</v>
      </c>
      <c r="P84" s="35">
        <f t="shared" si="78"/>
        <v>6.0222899999999999</v>
      </c>
      <c r="Q84">
        <f t="shared" si="64"/>
        <v>79</v>
      </c>
      <c r="R84" s="45">
        <f>1000*VLOOKUP(Q84, '[1]Mortality (Interventions) H'!$B$264:$AV$384, 10)</f>
        <v>84.135444170507654</v>
      </c>
      <c r="S84" s="46">
        <f>VLOOKUP(I84, '[1]Lapse Rates'!$A$4:$F$24, 5)</f>
        <v>7.2940090000000004E-4</v>
      </c>
      <c r="T84" s="33">
        <f t="shared" si="83"/>
        <v>0.53401781640371915</v>
      </c>
      <c r="U84" s="33">
        <f t="shared" si="74"/>
        <v>4.492982617809152E-2</v>
      </c>
      <c r="V84" s="39">
        <f t="shared" si="71"/>
        <v>3.8951307590090754E-4</v>
      </c>
      <c r="W84" s="32">
        <f t="shared" si="75"/>
        <v>0.4886984771497267</v>
      </c>
      <c r="X84" s="31"/>
      <c r="Y84" s="5">
        <f t="shared" si="80"/>
        <v>0</v>
      </c>
      <c r="Z84" s="5">
        <f t="shared" si="72"/>
        <v>3.2160101555499536</v>
      </c>
      <c r="AA84" s="5">
        <f t="shared" si="76"/>
        <v>0</v>
      </c>
      <c r="AB84" s="5">
        <f t="shared" si="65"/>
        <v>2.9430839519540277</v>
      </c>
      <c r="AC84" s="32"/>
      <c r="AD84" s="5">
        <f t="shared" si="81"/>
        <v>15527.083831665774</v>
      </c>
      <c r="AE84" s="5">
        <f t="shared" si="66"/>
        <v>-155.27083831665772</v>
      </c>
      <c r="AF84" s="5">
        <f t="shared" si="66"/>
        <v>-1705.7451479976085</v>
      </c>
      <c r="AG84" s="5">
        <f t="shared" si="84"/>
        <v>-27058.04428940588</v>
      </c>
      <c r="AH84" s="5">
        <f t="shared" si="85"/>
        <v>-13391.976444054371</v>
      </c>
      <c r="AI84" s="42">
        <f t="shared" si="79"/>
        <v>0</v>
      </c>
      <c r="AJ84" s="42">
        <f t="shared" si="82"/>
        <v>1508.2903452438077</v>
      </c>
      <c r="AK84" s="42">
        <f t="shared" si="86"/>
        <v>-11883.686098810564</v>
      </c>
    </row>
    <row r="85" spans="1:37" ht="15" x14ac:dyDescent="0.2">
      <c r="I85" s="2">
        <f t="shared" si="69"/>
        <v>16</v>
      </c>
      <c r="J85" s="11">
        <f t="shared" si="61"/>
        <v>31772.318838040104</v>
      </c>
      <c r="K85" s="11">
        <f t="shared" si="70"/>
        <v>317.72318838040104</v>
      </c>
      <c r="L85" s="24">
        <f t="shared" si="73"/>
        <v>3490.3835959263793</v>
      </c>
      <c r="M85" s="11">
        <f t="shared" si="60"/>
        <v>602229</v>
      </c>
      <c r="N85" s="78">
        <f t="shared" si="62"/>
        <v>0</v>
      </c>
      <c r="O85" s="35">
        <f t="shared" si="63"/>
        <v>0</v>
      </c>
      <c r="P85" s="35">
        <f t="shared" si="78"/>
        <v>6.0222899999999999</v>
      </c>
      <c r="Q85">
        <f t="shared" si="64"/>
        <v>80</v>
      </c>
      <c r="R85" s="45">
        <f>1000*VLOOKUP(Q85, '[1]Mortality (Interventions) H'!$B$264:$AV$384, 10)</f>
        <v>93.463538610178873</v>
      </c>
      <c r="S85" s="46">
        <f>VLOOKUP(I85, '[1]Lapse Rates'!$A$4:$F$24, 5)</f>
        <v>6.1234970000000001E-4</v>
      </c>
      <c r="T85" s="33">
        <f t="shared" si="83"/>
        <v>0.4886984771497267</v>
      </c>
      <c r="U85" s="33">
        <f t="shared" si="74"/>
        <v>4.5675488987819098E-2</v>
      </c>
      <c r="V85" s="39">
        <f t="shared" si="71"/>
        <v>2.9925436587309201E-4</v>
      </c>
      <c r="W85" s="32">
        <f t="shared" si="75"/>
        <v>0.44272373379603452</v>
      </c>
      <c r="X85" s="31"/>
      <c r="Y85" s="5">
        <f t="shared" si="80"/>
        <v>0</v>
      </c>
      <c r="Z85" s="5">
        <f t="shared" si="72"/>
        <v>2.9430839519540277</v>
      </c>
      <c r="AA85" s="5">
        <f t="shared" si="76"/>
        <v>0</v>
      </c>
      <c r="AB85" s="5">
        <f t="shared" si="65"/>
        <v>2.6662107148025207</v>
      </c>
      <c r="AC85" s="32"/>
      <c r="AD85" s="5">
        <f t="shared" si="81"/>
        <v>14066.3596273352</v>
      </c>
      <c r="AE85" s="5">
        <f t="shared" si="66"/>
        <v>-140.663596273352</v>
      </c>
      <c r="AF85" s="5">
        <f t="shared" si="66"/>
        <v>-1545.275657968956</v>
      </c>
      <c r="AG85" s="5">
        <f t="shared" si="84"/>
        <v>-27507.104057645309</v>
      </c>
      <c r="AH85" s="5">
        <f t="shared" si="85"/>
        <v>-15126.683684552418</v>
      </c>
      <c r="AI85" s="42">
        <f t="shared" si="79"/>
        <v>0</v>
      </c>
      <c r="AJ85" s="42">
        <f t="shared" si="82"/>
        <v>1366.399497182854</v>
      </c>
      <c r="AK85" s="42">
        <f t="shared" si="86"/>
        <v>-13760.284187369563</v>
      </c>
    </row>
    <row r="86" spans="1:37" ht="15" x14ac:dyDescent="0.2">
      <c r="I86" s="2">
        <f t="shared" si="69"/>
        <v>17</v>
      </c>
      <c r="J86" s="11">
        <f t="shared" si="61"/>
        <v>31772.318838040104</v>
      </c>
      <c r="K86" s="11">
        <f t="shared" si="70"/>
        <v>317.72318838040104</v>
      </c>
      <c r="L86" s="24">
        <f t="shared" si="73"/>
        <v>3490.3835959263793</v>
      </c>
      <c r="M86" s="11">
        <f t="shared" si="60"/>
        <v>602229</v>
      </c>
      <c r="N86" s="78">
        <f t="shared" si="62"/>
        <v>0</v>
      </c>
      <c r="O86" s="35">
        <f t="shared" si="63"/>
        <v>0</v>
      </c>
      <c r="P86" s="35">
        <f t="shared" si="78"/>
        <v>6.0222899999999999</v>
      </c>
      <c r="Q86">
        <f t="shared" si="64"/>
        <v>81</v>
      </c>
      <c r="R86" s="45">
        <f>1000*VLOOKUP(Q86, '[1]Mortality (Interventions) H'!$B$264:$AV$384, 10)</f>
        <v>103.58167531814333</v>
      </c>
      <c r="S86" s="46">
        <f>VLOOKUP(I86, '[1]Lapse Rates'!$A$4:$F$24, 5)</f>
        <v>4.6742110000000002E-4</v>
      </c>
      <c r="T86" s="33">
        <f t="shared" si="83"/>
        <v>0.44272373379603452</v>
      </c>
      <c r="U86" s="33">
        <f t="shared" si="74"/>
        <v>4.5858066049696965E-2</v>
      </c>
      <c r="V86" s="39">
        <f t="shared" si="71"/>
        <v>2.0693841464704965E-4</v>
      </c>
      <c r="W86" s="32">
        <f t="shared" si="75"/>
        <v>0.3966587293316905</v>
      </c>
      <c r="X86" s="31"/>
      <c r="Y86" s="5">
        <f t="shared" si="80"/>
        <v>0</v>
      </c>
      <c r="Z86" s="5">
        <f t="shared" si="72"/>
        <v>2.6662107148025207</v>
      </c>
      <c r="AA86" s="5">
        <f t="shared" si="76"/>
        <v>0</v>
      </c>
      <c r="AB86" s="5">
        <f t="shared" si="65"/>
        <v>2.3887938990669464</v>
      </c>
      <c r="AC86" s="32"/>
      <c r="AD86" s="5">
        <f t="shared" si="81"/>
        <v>12602.76761821832</v>
      </c>
      <c r="AE86" s="5">
        <f t="shared" si="66"/>
        <v>-126.02767618218321</v>
      </c>
      <c r="AF86" s="5">
        <f t="shared" si="66"/>
        <v>-1384.4911220403342</v>
      </c>
      <c r="AG86" s="5">
        <f t="shared" si="84"/>
        <v>-27617.057259042955</v>
      </c>
      <c r="AH86" s="5">
        <f t="shared" si="85"/>
        <v>-16524.808439047149</v>
      </c>
      <c r="AI86" s="42">
        <f t="shared" si="79"/>
        <v>0</v>
      </c>
      <c r="AJ86" s="42">
        <f t="shared" si="82"/>
        <v>1224.2297435848673</v>
      </c>
      <c r="AK86" s="42">
        <f t="shared" si="86"/>
        <v>-15300.578695462282</v>
      </c>
    </row>
    <row r="87" spans="1:37" ht="15" x14ac:dyDescent="0.2">
      <c r="I87" s="2">
        <f t="shared" si="69"/>
        <v>18</v>
      </c>
      <c r="J87" s="11">
        <f t="shared" si="61"/>
        <v>31772.318838040104</v>
      </c>
      <c r="K87" s="11">
        <f t="shared" si="70"/>
        <v>317.72318838040104</v>
      </c>
      <c r="L87" s="24">
        <f t="shared" si="73"/>
        <v>3490.3835959263793</v>
      </c>
      <c r="M87" s="11">
        <f t="shared" si="60"/>
        <v>602229</v>
      </c>
      <c r="N87" s="78">
        <f t="shared" si="62"/>
        <v>0</v>
      </c>
      <c r="O87" s="35">
        <f t="shared" si="63"/>
        <v>0</v>
      </c>
      <c r="P87" s="35">
        <f t="shared" si="78"/>
        <v>6.0222899999999999</v>
      </c>
      <c r="Q87">
        <f t="shared" si="64"/>
        <v>82</v>
      </c>
      <c r="R87" s="45">
        <f>1000*VLOOKUP(Q87, '[1]Mortality (Interventions) H'!$B$264:$AV$384, 10)</f>
        <v>114.83990990712091</v>
      </c>
      <c r="S87" s="46">
        <f>VLOOKUP(I87, '[1]Lapse Rates'!$A$4:$F$24, 5)</f>
        <v>4.0205260000000001E-4</v>
      </c>
      <c r="T87" s="33">
        <f t="shared" si="83"/>
        <v>0.3966587293316905</v>
      </c>
      <c r="U87" s="33">
        <f t="shared" si="74"/>
        <v>4.55522527403244E-2</v>
      </c>
      <c r="V87" s="39">
        <f t="shared" si="71"/>
        <v>1.5947767344050244E-4</v>
      </c>
      <c r="W87" s="32">
        <f t="shared" si="75"/>
        <v>0.35094699891792558</v>
      </c>
      <c r="X87" s="31"/>
      <c r="Y87" s="5">
        <f t="shared" si="80"/>
        <v>0</v>
      </c>
      <c r="Z87" s="5">
        <f t="shared" si="80"/>
        <v>2.3887938990669464</v>
      </c>
      <c r="AA87" s="5">
        <f t="shared" si="76"/>
        <v>0</v>
      </c>
      <c r="AB87" s="5">
        <f t="shared" si="65"/>
        <v>2.113504602113434</v>
      </c>
      <c r="AC87" s="32"/>
      <c r="AD87" s="5">
        <f t="shared" si="81"/>
        <v>11150.399944873647</v>
      </c>
      <c r="AE87" s="5">
        <f t="shared" si="66"/>
        <v>-111.50399944873647</v>
      </c>
      <c r="AF87" s="5">
        <f t="shared" si="66"/>
        <v>-1224.9396480627202</v>
      </c>
      <c r="AG87" s="5">
        <f t="shared" si="84"/>
        <v>-27432.887615552823</v>
      </c>
      <c r="AH87" s="5">
        <f t="shared" si="85"/>
        <v>-17618.931318190633</v>
      </c>
      <c r="AI87" s="42">
        <f t="shared" si="79"/>
        <v>0</v>
      </c>
      <c r="AJ87" s="42">
        <f t="shared" si="82"/>
        <v>1083.1500329276823</v>
      </c>
      <c r="AK87" s="42">
        <f t="shared" si="86"/>
        <v>-16535.78128526295</v>
      </c>
    </row>
    <row r="88" spans="1:37" ht="15" x14ac:dyDescent="0.2">
      <c r="I88" s="2">
        <f t="shared" si="69"/>
        <v>19</v>
      </c>
      <c r="J88" s="11">
        <f t="shared" si="61"/>
        <v>31772.318838040104</v>
      </c>
      <c r="K88" s="11">
        <f t="shared" si="70"/>
        <v>317.72318838040104</v>
      </c>
      <c r="L88" s="24">
        <f t="shared" si="73"/>
        <v>3490.3835959263793</v>
      </c>
      <c r="M88" s="11">
        <f t="shared" si="60"/>
        <v>602229</v>
      </c>
      <c r="N88" s="78">
        <f t="shared" si="62"/>
        <v>0</v>
      </c>
      <c r="O88" s="35">
        <f t="shared" si="63"/>
        <v>0</v>
      </c>
      <c r="P88" s="35">
        <f t="shared" si="78"/>
        <v>6.0222899999999999</v>
      </c>
      <c r="Q88">
        <f t="shared" si="64"/>
        <v>83</v>
      </c>
      <c r="R88" s="45">
        <f>1000*VLOOKUP(Q88, '[1]Mortality (Interventions) H'!$B$264:$AV$384, 10)</f>
        <v>127.34756013421477</v>
      </c>
      <c r="S88" s="46">
        <f>VLOOKUP(I88, '[1]Lapse Rates'!$A$4:$F$24, 5)</f>
        <v>3.3283375800000001E-2</v>
      </c>
      <c r="T88" s="33">
        <f t="shared" si="83"/>
        <v>0.35094699891792558</v>
      </c>
      <c r="U88" s="33">
        <f t="shared" si="74"/>
        <v>4.469224404862273E-2</v>
      </c>
      <c r="V88" s="39">
        <f t="shared" si="71"/>
        <v>1.1680700850867511E-2</v>
      </c>
      <c r="W88" s="32">
        <f t="shared" si="75"/>
        <v>0.29457405401843534</v>
      </c>
      <c r="X88" s="31"/>
      <c r="Y88" s="5">
        <f t="shared" si="80"/>
        <v>0</v>
      </c>
      <c r="Z88" s="5">
        <f t="shared" si="80"/>
        <v>2.113504602113434</v>
      </c>
      <c r="AA88" s="5">
        <f t="shared" si="76"/>
        <v>0</v>
      </c>
      <c r="AB88" s="5">
        <f t="shared" si="65"/>
        <v>1.7740103797746829</v>
      </c>
      <c r="AC88" s="32"/>
      <c r="AD88" s="5">
        <f t="shared" si="81"/>
        <v>9359.3007656877762</v>
      </c>
      <c r="AE88" s="5">
        <f t="shared" si="66"/>
        <v>-93.593007656877759</v>
      </c>
      <c r="AF88" s="5">
        <f t="shared" si="66"/>
        <v>-1028.1764459314779</v>
      </c>
      <c r="AG88" s="5">
        <f t="shared" si="84"/>
        <v>-26914.96544115802</v>
      </c>
      <c r="AH88" s="5">
        <f t="shared" si="85"/>
        <v>-18677.434129058602</v>
      </c>
      <c r="AI88" s="42">
        <f t="shared" si="79"/>
        <v>0</v>
      </c>
      <c r="AJ88" s="42">
        <f t="shared" si="82"/>
        <v>909.17326586429851</v>
      </c>
      <c r="AK88" s="42">
        <f t="shared" si="86"/>
        <v>-17768.260863194304</v>
      </c>
    </row>
    <row r="89" spans="1:37" ht="15" x14ac:dyDescent="0.2">
      <c r="I89" s="2">
        <f t="shared" si="69"/>
        <v>20</v>
      </c>
      <c r="J89" s="11">
        <f t="shared" si="61"/>
        <v>31772.318838040104</v>
      </c>
      <c r="K89" s="11">
        <f t="shared" si="70"/>
        <v>317.72318838040104</v>
      </c>
      <c r="L89" s="24">
        <f t="shared" si="73"/>
        <v>3490.3835959263793</v>
      </c>
      <c r="M89" s="11">
        <f t="shared" si="60"/>
        <v>602229</v>
      </c>
      <c r="N89" s="78">
        <f t="shared" si="62"/>
        <v>0</v>
      </c>
      <c r="O89" s="35">
        <f t="shared" si="63"/>
        <v>0</v>
      </c>
      <c r="P89" s="35">
        <f t="shared" si="78"/>
        <v>6.0222899999999999</v>
      </c>
      <c r="Q89">
        <f t="shared" si="64"/>
        <v>84</v>
      </c>
      <c r="R89" s="45">
        <f>1000*VLOOKUP(Q89, '[1]Mortality (Interventions) H'!$B$264:$AV$384, 10)</f>
        <v>141.29714619571473</v>
      </c>
      <c r="S89" s="46">
        <f>VLOOKUP(I89, '[1]Lapse Rates'!$A$4:$F$24, 5)</f>
        <v>0</v>
      </c>
      <c r="T89" s="33">
        <f t="shared" si="83"/>
        <v>0.29457405401843534</v>
      </c>
      <c r="U89" s="33">
        <f t="shared" si="74"/>
        <v>4.1622473176107226E-2</v>
      </c>
      <c r="V89" s="39">
        <f t="shared" si="71"/>
        <v>0</v>
      </c>
      <c r="W89" s="32">
        <f t="shared" si="75"/>
        <v>0.25295158084232811</v>
      </c>
      <c r="X89" s="31"/>
      <c r="Y89" s="5">
        <f t="shared" si="80"/>
        <v>0</v>
      </c>
      <c r="Z89" s="5">
        <f t="shared" si="80"/>
        <v>1.7740103797746829</v>
      </c>
      <c r="AA89" s="5">
        <f t="shared" si="76"/>
        <v>0</v>
      </c>
      <c r="AB89" s="5">
        <f t="shared" si="65"/>
        <v>1.5233477757909442</v>
      </c>
      <c r="AC89" s="32"/>
      <c r="AD89" s="5">
        <f>$W89*J89</f>
        <v>8036.8582771087258</v>
      </c>
      <c r="AE89" s="5">
        <f t="shared" si="66"/>
        <v>-80.368582771087262</v>
      </c>
      <c r="AF89" s="5">
        <f t="shared" si="66"/>
        <v>-882.89804833570736</v>
      </c>
      <c r="AG89" s="5">
        <f t="shared" si="84"/>
        <v>-25066.260398373877</v>
      </c>
      <c r="AH89" s="5">
        <f t="shared" si="85"/>
        <v>-17992.668752371945</v>
      </c>
      <c r="AI89" s="42">
        <f t="shared" si="79"/>
        <v>0</v>
      </c>
      <c r="AJ89" s="42">
        <f t="shared" si="82"/>
        <v>780.70566943277834</v>
      </c>
      <c r="AK89" s="42">
        <f t="shared" si="86"/>
        <v>-17211.963082939168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447563.52253936994</v>
      </c>
      <c r="AE92" s="21">
        <f t="shared" ref="AE92:AK92" si="87">SUM(AE69:AE89)</f>
        <v>-16556.792509698003</v>
      </c>
      <c r="AF92" s="21">
        <f t="shared" si="87"/>
        <v>-46714.703890524361</v>
      </c>
      <c r="AG92" s="21">
        <f t="shared" si="87"/>
        <v>-431079.09410130506</v>
      </c>
      <c r="AH92" s="21">
        <f t="shared" si="87"/>
        <v>-46787.067962157496</v>
      </c>
      <c r="AI92" s="21">
        <f t="shared" si="87"/>
        <v>0</v>
      </c>
      <c r="AJ92" s="21">
        <f t="shared" si="87"/>
        <v>40419.814256012673</v>
      </c>
      <c r="AK92" s="21">
        <f t="shared" si="87"/>
        <v>-6367.2537061448638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241308.50037187902</v>
      </c>
      <c r="AE94" s="21">
        <f t="shared" ref="AE94:AK94" si="88">AE69+NPV($D$6,AE70:AE89)</f>
        <v>-14521.94069147845</v>
      </c>
      <c r="AF94" s="21">
        <f t="shared" si="88"/>
        <v>-24360.611818557045</v>
      </c>
      <c r="AG94" s="21">
        <f t="shared" si="88"/>
        <v>-164068.30954176304</v>
      </c>
      <c r="AH94" s="21">
        <f t="shared" si="88"/>
        <v>38357.63832008055</v>
      </c>
      <c r="AI94" s="21">
        <f t="shared" si="88"/>
        <v>0</v>
      </c>
      <c r="AJ94" s="21">
        <f t="shared" si="88"/>
        <v>20381.708010192113</v>
      </c>
      <c r="AK94" s="21">
        <f t="shared" si="88"/>
        <v>58739.346330272681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343462.45809237583</v>
      </c>
      <c r="AE96" s="21">
        <f t="shared" ref="AE96:AK96" si="89">AE69+NPV($D$7,AE70:AE89)</f>
        <v>-15526.67855205555</v>
      </c>
      <c r="AF96" s="21">
        <f t="shared" si="89"/>
        <v>-35398.271879319524</v>
      </c>
      <c r="AG96" s="21">
        <f t="shared" si="89"/>
        <v>-288497.73310260219</v>
      </c>
      <c r="AH96" s="21">
        <f t="shared" si="89"/>
        <v>4039.7745583985361</v>
      </c>
      <c r="AI96" s="21">
        <f t="shared" si="89"/>
        <v>0</v>
      </c>
      <c r="AJ96" s="21">
        <f t="shared" si="89"/>
        <v>30306.472807464204</v>
      </c>
      <c r="AK96" s="21">
        <f t="shared" si="89"/>
        <v>34346.24736586272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31125.371271998938</v>
      </c>
    </row>
    <row r="101" spans="1:39" x14ac:dyDescent="0.15">
      <c r="G101" s="49" t="s">
        <v>112</v>
      </c>
      <c r="I101" s="1">
        <v>0</v>
      </c>
      <c r="J101" s="11">
        <f>H$100</f>
        <v>31125.371271998938</v>
      </c>
      <c r="K101" s="11">
        <f>J101*$C$10</f>
        <v>12450.148508799575</v>
      </c>
      <c r="L101" s="24">
        <f>$C$110</f>
        <v>4356.4320581933453</v>
      </c>
      <c r="M101" s="11">
        <f t="shared" ref="M101:M121" si="90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>O101*W101</f>
        <v>0</v>
      </c>
      <c r="AB101" s="5">
        <f>P101*W101</f>
        <v>6.0222899999999999</v>
      </c>
      <c r="AC101" s="32"/>
      <c r="AD101" s="5">
        <f>$W101*J101</f>
        <v>31125.371271998938</v>
      </c>
      <c r="AE101" s="5">
        <f>-$W101*K101</f>
        <v>-12450.148508799575</v>
      </c>
      <c r="AF101" s="5">
        <f>-$W101*L101</f>
        <v>-4356.4320581933453</v>
      </c>
      <c r="AG101" s="5"/>
      <c r="AH101" s="5">
        <f>SUM(AD101:AG101)</f>
        <v>14318.790705006017</v>
      </c>
      <c r="AI101" s="42">
        <f>Y101-AA101</f>
        <v>0</v>
      </c>
      <c r="AJ101" s="42"/>
      <c r="AK101" s="42">
        <f>SUM(AH101:AJ101)</f>
        <v>14318.790705006017</v>
      </c>
      <c r="AL101" s="6" t="s">
        <v>39</v>
      </c>
      <c r="AM101" s="36">
        <f>AK128</f>
        <v>33854.508030169411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31125.371271998938</v>
      </c>
      <c r="K102" s="11"/>
      <c r="L102" s="24"/>
      <c r="M102" s="11">
        <f t="shared" si="90"/>
        <v>602229</v>
      </c>
      <c r="N102" s="78">
        <f t="shared" ref="N102:N121" si="91">N70</f>
        <v>0</v>
      </c>
      <c r="O102" s="35">
        <f t="shared" ref="O102:O121" si="92">M102*N102/1000</f>
        <v>0</v>
      </c>
      <c r="P102" s="35">
        <f>$H$14*M102/1000</f>
        <v>6.0222899999999999</v>
      </c>
      <c r="Q102">
        <f t="shared" ref="Q102:Q121" si="93">Q5</f>
        <v>65</v>
      </c>
      <c r="R102" s="45">
        <f>1000*VLOOKUP(Q102, '[1]Mortality (Interventions) H'!$B$264:$AV$384, 13)</f>
        <v>21.489270167693352</v>
      </c>
      <c r="S102" s="46">
        <f>AVERAGE(VLOOKUP(I101,'[1]Lapse Rates'!$A$4:$F$24,5),VLOOKUP(I102,'[1]Lapse Rates'!$A$4:$F$24,5))</f>
        <v>2.3220462500000002E-3</v>
      </c>
      <c r="T102" s="33">
        <f>W101</f>
        <v>1</v>
      </c>
      <c r="U102" s="33">
        <f>T102*R102/1000</f>
        <v>2.1489270167693354E-2</v>
      </c>
      <c r="V102" s="39">
        <f>MIN(S102*T102,T102-U102)</f>
        <v>2.3220462500000002E-3</v>
      </c>
      <c r="W102" s="32">
        <f>T102-SUM(U102:V102)</f>
        <v>0.97618868358230659</v>
      </c>
      <c r="X102" s="32"/>
      <c r="Y102" s="5">
        <f>AA101</f>
        <v>0</v>
      </c>
      <c r="Z102" s="5">
        <f>AB101</f>
        <v>6.0222899999999999</v>
      </c>
      <c r="AA102" s="5">
        <f>O102*W102</f>
        <v>0</v>
      </c>
      <c r="AB102" s="5">
        <f t="shared" ref="AB102:AB121" si="94">P102*W102</f>
        <v>5.8788913472508888</v>
      </c>
      <c r="AC102" s="32"/>
      <c r="AD102" s="5">
        <f>$W102*J102</f>
        <v>30384.235208023187</v>
      </c>
      <c r="AE102" s="5">
        <f t="shared" ref="AE102:AF121" si="95">-$W102*K102</f>
        <v>0</v>
      </c>
      <c r="AF102" s="5">
        <f t="shared" si="95"/>
        <v>0</v>
      </c>
      <c r="AG102" s="5">
        <f t="shared" ref="AG102:AG107" si="96">-U102*M102</f>
        <v>-12941.4616838198</v>
      </c>
      <c r="AH102" s="5">
        <f t="shared" ref="AH102:AH110" si="97">SUM(AD102:AG102)</f>
        <v>17442.773524203389</v>
      </c>
      <c r="AI102" s="42">
        <f>-M102*$W101*(N102-N101)/1000</f>
        <v>0</v>
      </c>
      <c r="AJ102" s="42">
        <f>$D$6*SUM(Y102:Z102,AD102:AE102)</f>
        <v>2981.284260556075</v>
      </c>
      <c r="AK102" s="42">
        <f>SUM(AH102:AJ102)</f>
        <v>20424.057784759465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98">I102+1</f>
        <v>2</v>
      </c>
      <c r="J103" s="11">
        <f t="shared" ref="J103:J121" si="99">H$100</f>
        <v>31125.371271998938</v>
      </c>
      <c r="K103" s="11">
        <f t="shared" ref="K103:K121" si="100">J103*$C$11</f>
        <v>311.25371271998938</v>
      </c>
      <c r="L103" s="24">
        <f>$C$111</f>
        <v>3422.6709200333771</v>
      </c>
      <c r="M103" s="11">
        <f t="shared" si="90"/>
        <v>602229</v>
      </c>
      <c r="N103" s="78">
        <f t="shared" si="91"/>
        <v>0</v>
      </c>
      <c r="O103" s="35">
        <f t="shared" si="92"/>
        <v>0</v>
      </c>
      <c r="P103" s="35">
        <f>$H$14*M103/1000</f>
        <v>6.0222899999999999</v>
      </c>
      <c r="Q103">
        <f t="shared" si="93"/>
        <v>66</v>
      </c>
      <c r="R103" s="45">
        <f>1000*VLOOKUP(Q103, '[1]Mortality (Interventions) H'!$B$264:$AV$384, 13)</f>
        <v>23.387203029596723</v>
      </c>
      <c r="S103" s="46">
        <f>VLOOKUP(I103, '[1]Lapse Rates'!$A$4:$F$24, 5)</f>
        <v>2.1348066000000001E-3</v>
      </c>
      <c r="T103" s="33">
        <f>W102</f>
        <v>0.97618868358230659</v>
      </c>
      <c r="U103" s="33">
        <f>T103*R103/1000</f>
        <v>2.2830322938134157E-2</v>
      </c>
      <c r="V103" s="39">
        <f t="shared" ref="V103:V121" si="101">MIN(S103*T103,T103-U103)</f>
        <v>2.0839740445568198E-3</v>
      </c>
      <c r="W103" s="32">
        <f>T103-SUM(U103:V103)</f>
        <v>0.95127438659961561</v>
      </c>
      <c r="X103" s="32"/>
      <c r="Y103" s="5">
        <f t="shared" ref="Y103:Z118" si="102">AA102</f>
        <v>0</v>
      </c>
      <c r="Z103" s="5">
        <f t="shared" si="102"/>
        <v>5.8788913472508888</v>
      </c>
      <c r="AA103" s="5">
        <f>O103*W103</f>
        <v>0</v>
      </c>
      <c r="AB103" s="5">
        <f t="shared" si="94"/>
        <v>5.7288502256749991</v>
      </c>
      <c r="AC103" s="32"/>
      <c r="AD103" s="5">
        <f>$W103*J103</f>
        <v>29608.768464456087</v>
      </c>
      <c r="AE103" s="5">
        <f t="shared" si="95"/>
        <v>-296.08768464456085</v>
      </c>
      <c r="AF103" s="5">
        <f t="shared" si="95"/>
        <v>-3255.8991799870928</v>
      </c>
      <c r="AG103" s="5">
        <f t="shared" si="96"/>
        <v>-13749.082552709595</v>
      </c>
      <c r="AH103" s="5">
        <f t="shared" si="97"/>
        <v>12307.699047114838</v>
      </c>
      <c r="AI103" s="42">
        <f>-M103*($W102*N103-$W101*N102)/1000</f>
        <v>0</v>
      </c>
      <c r="AJ103" s="42">
        <f>$D$6*SUM(Y103:Z103,AD103:AE103)</f>
        <v>2876.1507037406764</v>
      </c>
      <c r="AK103" s="42">
        <f>SUM(AH103:AJ103)</f>
        <v>15183.849750855516</v>
      </c>
      <c r="AL103" s="48" t="s">
        <v>59</v>
      </c>
      <c r="AM103" s="54">
        <f>AK128/AD128</f>
        <v>0.10000000453441682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98"/>
        <v>3</v>
      </c>
      <c r="J104" s="11">
        <f t="shared" si="99"/>
        <v>31125.371271998938</v>
      </c>
      <c r="K104" s="11">
        <f t="shared" si="100"/>
        <v>311.25371271998938</v>
      </c>
      <c r="L104" s="24">
        <f t="shared" ref="L104:L121" si="103">$C$111</f>
        <v>3422.6709200333771</v>
      </c>
      <c r="M104" s="11">
        <f t="shared" si="90"/>
        <v>602229</v>
      </c>
      <c r="N104" s="78">
        <f t="shared" si="91"/>
        <v>0</v>
      </c>
      <c r="O104" s="35">
        <f t="shared" si="92"/>
        <v>0</v>
      </c>
      <c r="P104" s="35">
        <f>$H$14*M104/1000</f>
        <v>6.0222899999999999</v>
      </c>
      <c r="Q104">
        <f t="shared" si="93"/>
        <v>67</v>
      </c>
      <c r="R104" s="45">
        <f>1000*VLOOKUP(Q104, '[1]Mortality (Interventions) H'!$B$264:$AV$384, 13)</f>
        <v>25.387854331095788</v>
      </c>
      <c r="S104" s="46">
        <f>VLOOKUP(I104, '[1]Lapse Rates'!$A$4:$F$24, 5)</f>
        <v>2.1304430000000001E-3</v>
      </c>
      <c r="T104" s="33">
        <f>W103</f>
        <v>0.95127438659961561</v>
      </c>
      <c r="U104" s="33">
        <f t="shared" ref="U104:U121" si="104">T104*R104/1000</f>
        <v>2.4150815555893542E-2</v>
      </c>
      <c r="V104" s="39">
        <f t="shared" si="101"/>
        <v>2.026635858010445E-3</v>
      </c>
      <c r="W104" s="32">
        <f t="shared" ref="W104:W121" si="105">T104-SUM(U104:V104)</f>
        <v>0.92509693518571157</v>
      </c>
      <c r="X104" s="32"/>
      <c r="Y104" s="5">
        <f t="shared" si="102"/>
        <v>0</v>
      </c>
      <c r="Z104" s="5">
        <f t="shared" si="102"/>
        <v>5.7288502256749991</v>
      </c>
      <c r="AA104" s="5">
        <f t="shared" ref="AA104:AA121" si="106">O104*W104</f>
        <v>0</v>
      </c>
      <c r="AB104" s="5">
        <f t="shared" si="94"/>
        <v>5.571202021799559</v>
      </c>
      <c r="AC104" s="32"/>
      <c r="AD104" s="5">
        <f>$W104*J104</f>
        <v>28793.985570243611</v>
      </c>
      <c r="AE104" s="5">
        <f t="shared" si="95"/>
        <v>-287.93985570243609</v>
      </c>
      <c r="AF104" s="5">
        <f>-$W104*L104</f>
        <v>-3166.302378272137</v>
      </c>
      <c r="AG104" s="5">
        <f t="shared" si="96"/>
        <v>-14544.321501410212</v>
      </c>
      <c r="AH104" s="5">
        <f t="shared" si="97"/>
        <v>10795.421834858827</v>
      </c>
      <c r="AI104" s="42">
        <f>-M104*($W103*N104-$W102*N103)/1000</f>
        <v>0</v>
      </c>
      <c r="AJ104" s="42">
        <f>$D$6*SUM(Y104:Z104,AD104:AE104)</f>
        <v>2797.0050848036281</v>
      </c>
      <c r="AK104" s="42">
        <f t="shared" ref="AK104:AK111" si="107">SUM(AH104:AJ104)</f>
        <v>13592.426919662455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98"/>
        <v>4</v>
      </c>
      <c r="J105" s="11">
        <f t="shared" si="99"/>
        <v>31125.371271998938</v>
      </c>
      <c r="K105" s="11">
        <f t="shared" si="100"/>
        <v>311.25371271998938</v>
      </c>
      <c r="L105" s="24">
        <f t="shared" si="103"/>
        <v>3422.6709200333771</v>
      </c>
      <c r="M105" s="11">
        <f t="shared" si="90"/>
        <v>602229</v>
      </c>
      <c r="N105" s="78">
        <f t="shared" si="91"/>
        <v>0</v>
      </c>
      <c r="O105" s="35">
        <f t="shared" si="92"/>
        <v>0</v>
      </c>
      <c r="P105" s="35">
        <f t="shared" ref="P105:P121" si="108">$H$14*M105/1000</f>
        <v>6.0222899999999999</v>
      </c>
      <c r="Q105">
        <f t="shared" si="93"/>
        <v>68</v>
      </c>
      <c r="R105" s="45">
        <f>1000*VLOOKUP(Q105, '[1]Mortality (Interventions) H'!$B$264:$AV$384, 13)</f>
        <v>27.487745111783624</v>
      </c>
      <c r="S105" s="46">
        <f>VLOOKUP(I105, '[1]Lapse Rates'!$A$4:$F$24, 5)</f>
        <v>1.8971547999999999E-3</v>
      </c>
      <c r="T105" s="33">
        <f>W104</f>
        <v>0.92509693518571157</v>
      </c>
      <c r="U105" s="33">
        <f t="shared" si="104"/>
        <v>2.5428828758077057E-2</v>
      </c>
      <c r="V105" s="39">
        <f t="shared" si="101"/>
        <v>1.7550520910528614E-3</v>
      </c>
      <c r="W105" s="32">
        <f t="shared" si="105"/>
        <v>0.89791305433658164</v>
      </c>
      <c r="X105" s="32"/>
      <c r="Y105" s="5">
        <f>AA104</f>
        <v>0</v>
      </c>
      <c r="Z105" s="5">
        <f t="shared" si="102"/>
        <v>5.571202021799559</v>
      </c>
      <c r="AA105" s="5">
        <f t="shared" si="106"/>
        <v>0</v>
      </c>
      <c r="AB105" s="5">
        <f t="shared" si="94"/>
        <v>5.4074928080006526</v>
      </c>
      <c r="AC105" s="32"/>
      <c r="AD105" s="5">
        <f>$W105*J105</f>
        <v>27947.877186200658</v>
      </c>
      <c r="AE105" s="5">
        <f t="shared" si="95"/>
        <v>-279.47877186200662</v>
      </c>
      <c r="AF105" s="5">
        <f t="shared" si="95"/>
        <v>-3073.2608997961675</v>
      </c>
      <c r="AG105" s="5">
        <f t="shared" si="96"/>
        <v>-15313.978114147987</v>
      </c>
      <c r="AH105" s="5">
        <f t="shared" si="97"/>
        <v>9281.1594003944956</v>
      </c>
      <c r="AI105" s="42">
        <f t="shared" ref="AI105:AI121" si="109">-M105*($W104*N105-$W103*N104)/1000</f>
        <v>0</v>
      </c>
      <c r="AJ105" s="42">
        <f>$D$6*SUM(Y105:Z105,AD105:AE105)</f>
        <v>2714.8164193649604</v>
      </c>
      <c r="AK105" s="42">
        <f t="shared" si="107"/>
        <v>11995.975819759456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98"/>
        <v>5</v>
      </c>
      <c r="J106" s="11">
        <f t="shared" si="99"/>
        <v>31125.371271998938</v>
      </c>
      <c r="K106" s="11">
        <f t="shared" si="100"/>
        <v>311.25371271998938</v>
      </c>
      <c r="L106" s="24">
        <f t="shared" si="103"/>
        <v>3422.6709200333771</v>
      </c>
      <c r="M106" s="11">
        <f t="shared" si="90"/>
        <v>602229</v>
      </c>
      <c r="N106" s="78">
        <f t="shared" si="91"/>
        <v>0</v>
      </c>
      <c r="O106" s="35">
        <f t="shared" si="92"/>
        <v>0</v>
      </c>
      <c r="P106" s="35">
        <f t="shared" si="108"/>
        <v>6.0222899999999999</v>
      </c>
      <c r="Q106">
        <f t="shared" si="93"/>
        <v>69</v>
      </c>
      <c r="R106" s="45">
        <f>1000*VLOOKUP(Q106, '[1]Mortality (Interventions) H'!$B$264:$AV$384, 13)</f>
        <v>29.834696034717417</v>
      </c>
      <c r="S106" s="46">
        <f>VLOOKUP(I106, '[1]Lapse Rates'!$A$4:$F$24, 5)</f>
        <v>1.8563969E-3</v>
      </c>
      <c r="T106" s="33">
        <f>W105</f>
        <v>0.89791305433658164</v>
      </c>
      <c r="U106" s="33">
        <f t="shared" si="104"/>
        <v>2.678896304173662E-2</v>
      </c>
      <c r="V106" s="39">
        <f t="shared" si="101"/>
        <v>1.6668830105399618E-3</v>
      </c>
      <c r="W106" s="32">
        <f t="shared" si="105"/>
        <v>0.86945720828430506</v>
      </c>
      <c r="X106" s="32"/>
      <c r="Y106" s="5">
        <f t="shared" ref="Y106:Z121" si="110">AA105</f>
        <v>0</v>
      </c>
      <c r="Z106" s="5">
        <f t="shared" si="102"/>
        <v>5.4074928080006526</v>
      </c>
      <c r="AA106" s="5">
        <f t="shared" si="106"/>
        <v>0</v>
      </c>
      <c r="AB106" s="5">
        <f t="shared" si="94"/>
        <v>5.2361234508784875</v>
      </c>
      <c r="AC106" s="32"/>
      <c r="AD106" s="5">
        <f t="shared" ref="AD106:AD120" si="111">$W106*J106</f>
        <v>27062.178412964706</v>
      </c>
      <c r="AE106" s="5">
        <f t="shared" si="95"/>
        <v>-270.62178412964704</v>
      </c>
      <c r="AF106" s="5">
        <f t="shared" si="95"/>
        <v>-2975.8659030080939</v>
      </c>
      <c r="AG106" s="5">
        <f t="shared" si="96"/>
        <v>-16133.090423662003</v>
      </c>
      <c r="AH106" s="5">
        <f t="shared" si="97"/>
        <v>7682.6003021649649</v>
      </c>
      <c r="AI106" s="42">
        <f t="shared" si="109"/>
        <v>0</v>
      </c>
      <c r="AJ106" s="42">
        <f t="shared" ref="AJ106:AJ121" si="112">$D$6*SUM(Y106:Z106,AD106:AE106)</f>
        <v>2628.7821803331844</v>
      </c>
      <c r="AK106" s="42">
        <f t="shared" si="107"/>
        <v>10311.382482498149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98"/>
        <v>6</v>
      </c>
      <c r="J107" s="11">
        <f t="shared" si="99"/>
        <v>31125.371271998938</v>
      </c>
      <c r="K107" s="11">
        <f t="shared" si="100"/>
        <v>311.25371271998938</v>
      </c>
      <c r="L107" s="24">
        <f t="shared" si="103"/>
        <v>3422.6709200333771</v>
      </c>
      <c r="M107" s="11">
        <f t="shared" si="90"/>
        <v>602229</v>
      </c>
      <c r="N107" s="78">
        <f t="shared" si="91"/>
        <v>0</v>
      </c>
      <c r="O107" s="35">
        <f t="shared" si="92"/>
        <v>0</v>
      </c>
      <c r="P107" s="35">
        <f t="shared" si="108"/>
        <v>6.0222899999999999</v>
      </c>
      <c r="Q107">
        <f t="shared" si="93"/>
        <v>70</v>
      </c>
      <c r="R107" s="45">
        <f>1000*VLOOKUP(Q107, '[1]Mortality (Interventions) H'!$B$264:$AV$384, 13)</f>
        <v>32.461298875214368</v>
      </c>
      <c r="S107" s="46">
        <f>VLOOKUP(I107, '[1]Lapse Rates'!$A$4:$F$24, 5)</f>
        <v>1.7512077999999999E-3</v>
      </c>
      <c r="T107" s="33">
        <f t="shared" ref="T107:T121" si="113">W106</f>
        <v>0.86945720828430506</v>
      </c>
      <c r="U107" s="33">
        <f t="shared" si="104"/>
        <v>2.8223710297326336E-2</v>
      </c>
      <c r="V107" s="39">
        <f t="shared" si="101"/>
        <v>1.5226002449136996E-3</v>
      </c>
      <c r="W107" s="32">
        <f t="shared" si="105"/>
        <v>0.83971089774206498</v>
      </c>
      <c r="X107" s="32"/>
      <c r="Y107" s="5">
        <f t="shared" si="110"/>
        <v>0</v>
      </c>
      <c r="Z107" s="5">
        <f t="shared" si="102"/>
        <v>5.2361234508784875</v>
      </c>
      <c r="AA107" s="5">
        <f t="shared" si="106"/>
        <v>0</v>
      </c>
      <c r="AB107" s="5">
        <f t="shared" si="94"/>
        <v>5.0569825423630608</v>
      </c>
      <c r="AC107" s="32"/>
      <c r="AD107" s="5">
        <f t="shared" si="111"/>
        <v>26136.313453365306</v>
      </c>
      <c r="AE107" s="5">
        <f t="shared" si="95"/>
        <v>-261.36313453365307</v>
      </c>
      <c r="AF107" s="5">
        <f t="shared" si="95"/>
        <v>-2874.0540709368865</v>
      </c>
      <c r="AG107" s="5">
        <f t="shared" si="96"/>
        <v>-16997.136828648541</v>
      </c>
      <c r="AH107" s="5">
        <f t="shared" si="97"/>
        <v>6003.7594192462238</v>
      </c>
      <c r="AI107" s="42">
        <f t="shared" si="109"/>
        <v>0</v>
      </c>
      <c r="AJ107" s="42">
        <f t="shared" si="112"/>
        <v>2538.8462899879164</v>
      </c>
      <c r="AK107" s="42">
        <f t="shared" si="107"/>
        <v>8542.6057092341398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98"/>
        <v>7</v>
      </c>
      <c r="J108" s="11">
        <f t="shared" si="99"/>
        <v>31125.371271998938</v>
      </c>
      <c r="K108" s="11">
        <f t="shared" si="100"/>
        <v>311.25371271998938</v>
      </c>
      <c r="L108" s="24">
        <f t="shared" si="103"/>
        <v>3422.6709200333771</v>
      </c>
      <c r="M108" s="11">
        <f t="shared" si="90"/>
        <v>602229</v>
      </c>
      <c r="N108" s="78">
        <f t="shared" si="91"/>
        <v>0</v>
      </c>
      <c r="O108" s="35">
        <f t="shared" si="92"/>
        <v>0</v>
      </c>
      <c r="P108" s="35">
        <f t="shared" si="108"/>
        <v>6.0222899999999999</v>
      </c>
      <c r="Q108">
        <f t="shared" si="93"/>
        <v>71</v>
      </c>
      <c r="R108" s="45">
        <f>1000*VLOOKUP(Q108, '[1]Mortality (Interventions) H'!$B$264:$AV$384, 13)</f>
        <v>35.451367551053636</v>
      </c>
      <c r="S108" s="46">
        <f>VLOOKUP(I108, '[1]Lapse Rates'!$A$4:$F$24, 5)</f>
        <v>1.6267663999999999E-3</v>
      </c>
      <c r="T108" s="33">
        <f t="shared" si="113"/>
        <v>0.83971089774206498</v>
      </c>
      <c r="U108" s="33">
        <f t="shared" si="104"/>
        <v>2.9768899672479161E-2</v>
      </c>
      <c r="V108" s="39">
        <f t="shared" si="101"/>
        <v>1.3660134741606271E-3</v>
      </c>
      <c r="W108" s="32">
        <f t="shared" si="105"/>
        <v>0.80857598459542523</v>
      </c>
      <c r="X108" s="32"/>
      <c r="Y108" s="5">
        <f t="shared" si="110"/>
        <v>0</v>
      </c>
      <c r="Z108" s="5">
        <f t="shared" si="102"/>
        <v>5.0569825423630608</v>
      </c>
      <c r="AA108" s="5">
        <f t="shared" si="106"/>
        <v>0</v>
      </c>
      <c r="AB108" s="5">
        <f t="shared" si="94"/>
        <v>4.8694790662691831</v>
      </c>
      <c r="AC108" s="32"/>
      <c r="AD108" s="5">
        <f t="shared" si="111"/>
        <v>25167.227722154705</v>
      </c>
      <c r="AE108" s="5">
        <f t="shared" si="95"/>
        <v>-251.67227722154703</v>
      </c>
      <c r="AF108" s="5">
        <f t="shared" si="95"/>
        <v>-2767.489509112118</v>
      </c>
      <c r="AG108" s="5">
        <f t="shared" ref="AG108:AG121" si="114">-U108*M108</f>
        <v>-17927.694680857454</v>
      </c>
      <c r="AH108" s="5">
        <f t="shared" si="97"/>
        <v>4220.3712549635857</v>
      </c>
      <c r="AI108" s="42">
        <f t="shared" si="109"/>
        <v>0</v>
      </c>
      <c r="AJ108" s="42">
        <f t="shared" si="112"/>
        <v>2444.7120791353486</v>
      </c>
      <c r="AK108" s="42">
        <f t="shared" si="107"/>
        <v>6665.0833340989338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98"/>
        <v>8</v>
      </c>
      <c r="J109" s="11">
        <f t="shared" si="99"/>
        <v>31125.371271998938</v>
      </c>
      <c r="K109" s="11">
        <f t="shared" si="100"/>
        <v>311.25371271998938</v>
      </c>
      <c r="L109" s="24">
        <f t="shared" si="103"/>
        <v>3422.6709200333771</v>
      </c>
      <c r="M109" s="11">
        <f t="shared" si="90"/>
        <v>602229</v>
      </c>
      <c r="N109" s="78">
        <f t="shared" si="91"/>
        <v>0</v>
      </c>
      <c r="O109" s="35">
        <f t="shared" si="92"/>
        <v>0</v>
      </c>
      <c r="P109" s="35">
        <f t="shared" si="108"/>
        <v>6.0222899999999999</v>
      </c>
      <c r="Q109">
        <f t="shared" si="93"/>
        <v>72</v>
      </c>
      <c r="R109" s="45">
        <f>1000*VLOOKUP(Q109, '[1]Mortality (Interventions) H'!$B$264:$AV$384, 13)</f>
        <v>38.878725581914082</v>
      </c>
      <c r="S109" s="46">
        <f>VLOOKUP(I109, '[1]Lapse Rates'!$A$4:$F$24, 5)</f>
        <v>1.427546E-3</v>
      </c>
      <c r="T109" s="33">
        <f t="shared" si="113"/>
        <v>0.80857598459542523</v>
      </c>
      <c r="U109" s="33">
        <f t="shared" si="104"/>
        <v>3.1436403817211529E-2</v>
      </c>
      <c r="V109" s="39">
        <f t="shared" si="101"/>
        <v>1.1542794125052609E-3</v>
      </c>
      <c r="W109" s="32">
        <f t="shared" si="105"/>
        <v>0.77598530136570842</v>
      </c>
      <c r="X109" s="32"/>
      <c r="Y109" s="5">
        <f t="shared" si="110"/>
        <v>0</v>
      </c>
      <c r="Z109" s="5">
        <f t="shared" si="102"/>
        <v>4.8694790662691831</v>
      </c>
      <c r="AA109" s="5">
        <f t="shared" si="106"/>
        <v>0</v>
      </c>
      <c r="AB109" s="5">
        <f t="shared" si="94"/>
        <v>4.6732085205616922</v>
      </c>
      <c r="AC109" s="32"/>
      <c r="AD109" s="5">
        <f t="shared" si="111"/>
        <v>24152.830606621661</v>
      </c>
      <c r="AE109" s="5">
        <f t="shared" si="95"/>
        <v>-241.5283060662166</v>
      </c>
      <c r="AF109" s="5">
        <f t="shared" si="95"/>
        <v>-2655.9423253577465</v>
      </c>
      <c r="AG109" s="5">
        <f t="shared" si="114"/>
        <v>-18931.914034435482</v>
      </c>
      <c r="AH109" s="5">
        <f t="shared" si="97"/>
        <v>2323.4459407622162</v>
      </c>
      <c r="AI109" s="42">
        <f t="shared" si="109"/>
        <v>0</v>
      </c>
      <c r="AJ109" s="42">
        <f t="shared" si="112"/>
        <v>2346.1764515808904</v>
      </c>
      <c r="AK109" s="42">
        <f t="shared" si="107"/>
        <v>4669.6223923431062</v>
      </c>
    </row>
    <row r="110" spans="1:39" ht="15" x14ac:dyDescent="0.2">
      <c r="A110" s="12"/>
      <c r="B110" s="13">
        <v>1</v>
      </c>
      <c r="C110" s="10">
        <f>$H$100*0.14+$B$113</f>
        <v>4356.4320581933453</v>
      </c>
      <c r="D110" s="1"/>
      <c r="E110" s="81" t="s">
        <v>51</v>
      </c>
      <c r="F110" s="13"/>
      <c r="G110" s="8"/>
      <c r="I110" s="2">
        <f t="shared" si="98"/>
        <v>9</v>
      </c>
      <c r="J110" s="11">
        <f t="shared" si="99"/>
        <v>31125.371271998938</v>
      </c>
      <c r="K110" s="11">
        <f t="shared" si="100"/>
        <v>311.25371271998938</v>
      </c>
      <c r="L110" s="24">
        <f t="shared" si="103"/>
        <v>3422.6709200333771</v>
      </c>
      <c r="M110" s="11">
        <f t="shared" si="90"/>
        <v>602229</v>
      </c>
      <c r="N110" s="78">
        <f t="shared" si="91"/>
        <v>0</v>
      </c>
      <c r="O110" s="35">
        <f t="shared" si="92"/>
        <v>0</v>
      </c>
      <c r="P110" s="35">
        <f t="shared" si="108"/>
        <v>6.0222899999999999</v>
      </c>
      <c r="Q110">
        <f t="shared" si="93"/>
        <v>73</v>
      </c>
      <c r="R110" s="45">
        <f>1000*VLOOKUP(Q110, '[1]Mortality (Interventions) H'!$B$264:$AV$384, 13)</f>
        <v>42.806461327807362</v>
      </c>
      <c r="S110" s="46">
        <f>VLOOKUP(I110, '[1]Lapse Rates'!$A$4:$F$24, 5)</f>
        <v>1.4710299999999999E-3</v>
      </c>
      <c r="T110" s="33">
        <f t="shared" si="113"/>
        <v>0.77598530136570842</v>
      </c>
      <c r="U110" s="33">
        <f t="shared" si="104"/>
        <v>3.3217184793858136E-2</v>
      </c>
      <c r="V110" s="39">
        <f t="shared" si="101"/>
        <v>1.1414976578679979E-3</v>
      </c>
      <c r="W110" s="32">
        <f t="shared" si="105"/>
        <v>0.74162661891398229</v>
      </c>
      <c r="X110" s="32"/>
      <c r="Y110" s="5">
        <f t="shared" si="110"/>
        <v>0</v>
      </c>
      <c r="Z110" s="5">
        <f t="shared" si="102"/>
        <v>4.6732085205616922</v>
      </c>
      <c r="AA110" s="5">
        <f t="shared" si="106"/>
        <v>0</v>
      </c>
      <c r="AB110" s="5">
        <f t="shared" si="94"/>
        <v>4.4662905708194867</v>
      </c>
      <c r="AC110" s="32"/>
      <c r="AD110" s="5">
        <f t="shared" si="111"/>
        <v>23083.40385889497</v>
      </c>
      <c r="AE110" s="5">
        <f t="shared" si="95"/>
        <v>-230.83403858894968</v>
      </c>
      <c r="AF110" s="5">
        <f t="shared" si="95"/>
        <v>-2538.3438620795623</v>
      </c>
      <c r="AG110" s="5">
        <f t="shared" si="114"/>
        <v>-20004.351981220392</v>
      </c>
      <c r="AH110" s="5">
        <f t="shared" si="97"/>
        <v>309.87397700606743</v>
      </c>
      <c r="AI110" s="42">
        <f t="shared" si="109"/>
        <v>0</v>
      </c>
      <c r="AJ110" s="42">
        <f t="shared" si="112"/>
        <v>2242.2955411278881</v>
      </c>
      <c r="AK110" s="42">
        <f t="shared" si="107"/>
        <v>2552.1695181339555</v>
      </c>
    </row>
    <row r="111" spans="1:39" ht="15" x14ac:dyDescent="0.2">
      <c r="A111" s="12"/>
      <c r="B111" s="70" t="s">
        <v>49</v>
      </c>
      <c r="C111" s="10">
        <f>$H$100*0.11+$B$113</f>
        <v>3422.6709200333771</v>
      </c>
      <c r="D111" s="1"/>
      <c r="E111" s="1"/>
      <c r="F111" s="1"/>
      <c r="I111" s="2">
        <f t="shared" si="98"/>
        <v>10</v>
      </c>
      <c r="J111" s="11">
        <f t="shared" si="99"/>
        <v>31125.371271998938</v>
      </c>
      <c r="K111" s="11">
        <f t="shared" si="100"/>
        <v>311.25371271998938</v>
      </c>
      <c r="L111" s="24">
        <f t="shared" si="103"/>
        <v>3422.6709200333771</v>
      </c>
      <c r="M111" s="11">
        <f t="shared" si="90"/>
        <v>602229</v>
      </c>
      <c r="N111" s="78">
        <f t="shared" si="91"/>
        <v>0</v>
      </c>
      <c r="O111" s="35">
        <f t="shared" si="92"/>
        <v>0</v>
      </c>
      <c r="P111" s="35">
        <f t="shared" si="108"/>
        <v>6.0222899999999999</v>
      </c>
      <c r="Q111">
        <f t="shared" si="93"/>
        <v>74</v>
      </c>
      <c r="R111" s="45">
        <f>1000*VLOOKUP(Q111, '[1]Mortality (Interventions) H'!$B$264:$AV$384, 13)</f>
        <v>47.464280489147193</v>
      </c>
      <c r="S111" s="46">
        <f>VLOOKUP(I111, '[1]Lapse Rates'!$A$4:$F$24, 5)</f>
        <v>1.273365E-3</v>
      </c>
      <c r="T111" s="33">
        <f t="shared" si="113"/>
        <v>0.74162661891398229</v>
      </c>
      <c r="U111" s="33">
        <f t="shared" si="104"/>
        <v>3.5200773858351124E-2</v>
      </c>
      <c r="V111" s="39">
        <f t="shared" si="101"/>
        <v>9.4436137959340305E-4</v>
      </c>
      <c r="W111" s="32">
        <f t="shared" si="105"/>
        <v>0.7054814836760378</v>
      </c>
      <c r="X111" s="32"/>
      <c r="Y111" s="5">
        <f t="shared" si="110"/>
        <v>0</v>
      </c>
      <c r="Z111" s="5">
        <f t="shared" si="102"/>
        <v>4.4662905708194867</v>
      </c>
      <c r="AA111" s="5">
        <f t="shared" si="106"/>
        <v>0</v>
      </c>
      <c r="AB111" s="5">
        <f t="shared" si="94"/>
        <v>4.2486140843273654</v>
      </c>
      <c r="AC111" s="32"/>
      <c r="AD111" s="5">
        <f t="shared" si="111"/>
        <v>21958.373104937335</v>
      </c>
      <c r="AE111" s="5">
        <f t="shared" si="95"/>
        <v>-219.58373104937334</v>
      </c>
      <c r="AF111" s="5">
        <f t="shared" si="95"/>
        <v>-2414.6309587999763</v>
      </c>
      <c r="AG111" s="5">
        <f t="shared" si="114"/>
        <v>-21198.926839940937</v>
      </c>
      <c r="AH111" s="5">
        <f>SUM(AD111:AG111)</f>
        <v>-1874.7684248529513</v>
      </c>
      <c r="AI111" s="42">
        <f t="shared" si="109"/>
        <v>0</v>
      </c>
      <c r="AJ111" s="42">
        <f t="shared" si="112"/>
        <v>2133.0133806834065</v>
      </c>
      <c r="AK111" s="42">
        <f t="shared" si="107"/>
        <v>258.24495583045518</v>
      </c>
    </row>
    <row r="112" spans="1:39" ht="15" x14ac:dyDescent="0.2">
      <c r="D112" s="1"/>
      <c r="E112" s="1"/>
      <c r="F112" s="1"/>
      <c r="I112" s="2">
        <f t="shared" si="98"/>
        <v>11</v>
      </c>
      <c r="J112" s="11">
        <f t="shared" si="99"/>
        <v>31125.371271998938</v>
      </c>
      <c r="K112" s="11">
        <f t="shared" si="100"/>
        <v>311.25371271998938</v>
      </c>
      <c r="L112" s="24">
        <f t="shared" si="103"/>
        <v>3422.6709200333771</v>
      </c>
      <c r="M112" s="11">
        <f t="shared" si="90"/>
        <v>602229</v>
      </c>
      <c r="N112" s="78">
        <f t="shared" si="91"/>
        <v>0</v>
      </c>
      <c r="O112" s="35">
        <f t="shared" si="92"/>
        <v>0</v>
      </c>
      <c r="P112" s="35">
        <f t="shared" si="108"/>
        <v>6.0222899999999999</v>
      </c>
      <c r="Q112">
        <f t="shared" si="93"/>
        <v>75</v>
      </c>
      <c r="R112" s="45">
        <f>1000*VLOOKUP(Q112, '[1]Mortality (Interventions) H'!$B$264:$AV$384, 13)</f>
        <v>52.792590240445151</v>
      </c>
      <c r="S112" s="46">
        <f>VLOOKUP(I112, '[1]Lapse Rates'!$A$4:$F$24, 5)</f>
        <v>1.2241776999999999E-3</v>
      </c>
      <c r="T112" s="33">
        <f t="shared" si="113"/>
        <v>0.7054814836760378</v>
      </c>
      <c r="U112" s="33">
        <f t="shared" si="104"/>
        <v>3.7244194889930353E-2</v>
      </c>
      <c r="V112" s="39">
        <f t="shared" si="101"/>
        <v>8.6363470007911941E-4</v>
      </c>
      <c r="W112" s="32">
        <f t="shared" si="105"/>
        <v>0.66737365408602833</v>
      </c>
      <c r="X112" s="31"/>
      <c r="Y112" s="5">
        <f t="shared" si="110"/>
        <v>0</v>
      </c>
      <c r="Z112" s="5">
        <f t="shared" si="102"/>
        <v>4.2486140843273654</v>
      </c>
      <c r="AA112" s="5">
        <f t="shared" si="106"/>
        <v>0</v>
      </c>
      <c r="AB112" s="5">
        <f t="shared" si="94"/>
        <v>4.0191176832657476</v>
      </c>
      <c r="AC112" s="32"/>
      <c r="AD112" s="5">
        <f t="shared" si="111"/>
        <v>20772.252760578223</v>
      </c>
      <c r="AE112" s="5">
        <f t="shared" si="95"/>
        <v>-207.72252760578223</v>
      </c>
      <c r="AF112" s="5">
        <f t="shared" si="95"/>
        <v>-2284.2003986366635</v>
      </c>
      <c r="AG112" s="5">
        <f t="shared" si="114"/>
        <v>-22429.534244367867</v>
      </c>
      <c r="AH112" s="5">
        <f t="shared" ref="AH112:AH121" si="115">SUM(AD112:AG112)</f>
        <v>-4149.2044100320927</v>
      </c>
      <c r="AI112" s="42">
        <f t="shared" si="109"/>
        <v>0</v>
      </c>
      <c r="AJ112" s="42">
        <f t="shared" si="112"/>
        <v>2017.797204896269</v>
      </c>
      <c r="AK112" s="42">
        <f t="shared" ref="AK112:AK121" si="116">SUM(AH112:AJ112)</f>
        <v>-2131.4072051358235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98"/>
        <v>12</v>
      </c>
      <c r="J113" s="11">
        <f t="shared" si="99"/>
        <v>31125.371271998938</v>
      </c>
      <c r="K113" s="11">
        <f t="shared" si="100"/>
        <v>311.25371271998938</v>
      </c>
      <c r="L113" s="24">
        <f t="shared" si="103"/>
        <v>3422.6709200333771</v>
      </c>
      <c r="M113" s="11">
        <f t="shared" si="90"/>
        <v>602229</v>
      </c>
      <c r="N113" s="78">
        <f t="shared" si="91"/>
        <v>0</v>
      </c>
      <c r="O113" s="35">
        <f t="shared" si="92"/>
        <v>0</v>
      </c>
      <c r="P113" s="35">
        <f t="shared" si="108"/>
        <v>6.0222899999999999</v>
      </c>
      <c r="Q113">
        <f t="shared" si="93"/>
        <v>76</v>
      </c>
      <c r="R113" s="45">
        <f>1000*VLOOKUP(Q113, '[1]Mortality (Interventions) H'!$B$264:$AV$384, 13)</f>
        <v>58.858660625808398</v>
      </c>
      <c r="S113" s="46">
        <f>VLOOKUP(I113, '[1]Lapse Rates'!$A$4:$F$24, 5)</f>
        <v>1.0124068E-3</v>
      </c>
      <c r="T113" s="33">
        <f t="shared" si="113"/>
        <v>0.66737365408602833</v>
      </c>
      <c r="U113" s="33">
        <f t="shared" si="104"/>
        <v>3.9280719416455188E-2</v>
      </c>
      <c r="V113" s="39">
        <f t="shared" si="101"/>
        <v>6.756536255375429E-4</v>
      </c>
      <c r="W113" s="32">
        <f t="shared" si="105"/>
        <v>0.6274172810440356</v>
      </c>
      <c r="X113" s="31"/>
      <c r="Y113" s="5">
        <f t="shared" si="110"/>
        <v>0</v>
      </c>
      <c r="Z113" s="5">
        <f t="shared" si="102"/>
        <v>4.0191176832657476</v>
      </c>
      <c r="AA113" s="5">
        <f t="shared" si="106"/>
        <v>0</v>
      </c>
      <c r="AB113" s="5">
        <f t="shared" si="94"/>
        <v>3.778488817458685</v>
      </c>
      <c r="AC113" s="32"/>
      <c r="AD113" s="5">
        <f t="shared" si="111"/>
        <v>19528.595814963708</v>
      </c>
      <c r="AE113" s="5">
        <f t="shared" si="95"/>
        <v>-195.28595814963708</v>
      </c>
      <c r="AF113" s="5">
        <f t="shared" si="95"/>
        <v>-2147.4428825558293</v>
      </c>
      <c r="AG113" s="5">
        <f t="shared" si="114"/>
        <v>-23655.98837345239</v>
      </c>
      <c r="AH113" s="5">
        <f t="shared" si="115"/>
        <v>-6470.1213991941477</v>
      </c>
      <c r="AI113" s="42">
        <f t="shared" si="109"/>
        <v>0</v>
      </c>
      <c r="AJ113" s="42">
        <f t="shared" si="112"/>
        <v>1896.9919723981889</v>
      </c>
      <c r="AK113" s="42">
        <f t="shared" si="116"/>
        <v>-4573.1294267959584</v>
      </c>
    </row>
    <row r="114" spans="1:37" ht="15" x14ac:dyDescent="0.2">
      <c r="A114" s="48"/>
      <c r="D114" s="1"/>
      <c r="E114" s="1"/>
      <c r="F114" s="1"/>
      <c r="I114" s="2">
        <f t="shared" si="98"/>
        <v>13</v>
      </c>
      <c r="J114" s="11">
        <f t="shared" si="99"/>
        <v>31125.371271998938</v>
      </c>
      <c r="K114" s="11">
        <f t="shared" si="100"/>
        <v>311.25371271998938</v>
      </c>
      <c r="L114" s="24">
        <f t="shared" si="103"/>
        <v>3422.6709200333771</v>
      </c>
      <c r="M114" s="11">
        <f t="shared" si="90"/>
        <v>602229</v>
      </c>
      <c r="N114" s="78">
        <f t="shared" si="91"/>
        <v>0</v>
      </c>
      <c r="O114" s="35">
        <f t="shared" si="92"/>
        <v>0</v>
      </c>
      <c r="P114" s="35">
        <f t="shared" si="108"/>
        <v>6.0222899999999999</v>
      </c>
      <c r="Q114">
        <f t="shared" si="93"/>
        <v>77</v>
      </c>
      <c r="R114" s="45">
        <f>1000*VLOOKUP(Q114, '[1]Mortality (Interventions) H'!$B$264:$AV$384, 13)</f>
        <v>65.805508939012043</v>
      </c>
      <c r="S114" s="46">
        <f>VLOOKUP(I114, '[1]Lapse Rates'!$A$4:$F$24, 5)</f>
        <v>8.7385670000000003E-4</v>
      </c>
      <c r="T114" s="33">
        <f t="shared" si="113"/>
        <v>0.6274172810440356</v>
      </c>
      <c r="U114" s="33">
        <f t="shared" si="104"/>
        <v>4.1287513496233913E-2</v>
      </c>
      <c r="V114" s="39">
        <f t="shared" si="101"/>
        <v>5.4827279473611355E-4</v>
      </c>
      <c r="W114" s="32">
        <f t="shared" si="105"/>
        <v>0.58558149475306553</v>
      </c>
      <c r="X114" s="31"/>
      <c r="Y114" s="5">
        <f t="shared" si="110"/>
        <v>0</v>
      </c>
      <c r="Z114" s="5">
        <f t="shared" si="102"/>
        <v>3.778488817458685</v>
      </c>
      <c r="AA114" s="5">
        <f t="shared" si="106"/>
        <v>0</v>
      </c>
      <c r="AB114" s="5">
        <f t="shared" si="94"/>
        <v>3.5265415800364388</v>
      </c>
      <c r="AC114" s="32"/>
      <c r="AD114" s="5">
        <f t="shared" si="111"/>
        <v>18226.441434201264</v>
      </c>
      <c r="AE114" s="5">
        <f t="shared" si="95"/>
        <v>-182.26441434201263</v>
      </c>
      <c r="AF114" s="5">
        <f t="shared" si="95"/>
        <v>-2004.2527534009951</v>
      </c>
      <c r="AG114" s="5">
        <f t="shared" si="114"/>
        <v>-24864.537965323452</v>
      </c>
      <c r="AH114" s="5">
        <f t="shared" si="115"/>
        <v>-8824.6136988651942</v>
      </c>
      <c r="AI114" s="42">
        <f t="shared" si="109"/>
        <v>0</v>
      </c>
      <c r="AJ114" s="42">
        <f t="shared" si="112"/>
        <v>1770.5044354011854</v>
      </c>
      <c r="AK114" s="42">
        <f t="shared" si="116"/>
        <v>-7054.109263464009</v>
      </c>
    </row>
    <row r="115" spans="1:37" ht="15" x14ac:dyDescent="0.2">
      <c r="A115" s="48"/>
      <c r="D115" s="1"/>
      <c r="E115" s="1"/>
      <c r="F115" s="37"/>
      <c r="I115" s="2">
        <f t="shared" si="98"/>
        <v>14</v>
      </c>
      <c r="J115" s="11">
        <f t="shared" si="99"/>
        <v>31125.371271998938</v>
      </c>
      <c r="K115" s="11">
        <f t="shared" si="100"/>
        <v>311.25371271998938</v>
      </c>
      <c r="L115" s="24">
        <f t="shared" si="103"/>
        <v>3422.6709200333771</v>
      </c>
      <c r="M115" s="11">
        <f t="shared" si="90"/>
        <v>602229</v>
      </c>
      <c r="N115" s="78">
        <f t="shared" si="91"/>
        <v>0</v>
      </c>
      <c r="O115" s="35">
        <f t="shared" si="92"/>
        <v>0</v>
      </c>
      <c r="P115" s="35">
        <f t="shared" si="108"/>
        <v>6.0222899999999999</v>
      </c>
      <c r="Q115">
        <f t="shared" si="93"/>
        <v>78</v>
      </c>
      <c r="R115" s="45">
        <f>1000*VLOOKUP(Q115, '[1]Mortality (Interventions) H'!$B$264:$AV$384, 13)</f>
        <v>73.482371068246195</v>
      </c>
      <c r="S115" s="46">
        <f>VLOOKUP(I115, '[1]Lapse Rates'!$A$4:$F$24, 5)</f>
        <v>8.3940749999999998E-4</v>
      </c>
      <c r="T115" s="33">
        <f t="shared" si="113"/>
        <v>0.58558149475306553</v>
      </c>
      <c r="U115" s="33">
        <f t="shared" si="104"/>
        <v>4.3029916688143023E-2</v>
      </c>
      <c r="V115" s="39">
        <f t="shared" si="101"/>
        <v>4.9154149855693387E-4</v>
      </c>
      <c r="W115" s="32">
        <f t="shared" si="105"/>
        <v>0.54206003656636559</v>
      </c>
      <c r="X115" s="31"/>
      <c r="Y115" s="5">
        <f t="shared" si="110"/>
        <v>0</v>
      </c>
      <c r="Z115" s="5">
        <f t="shared" si="102"/>
        <v>3.5265415800364388</v>
      </c>
      <c r="AA115" s="5">
        <f t="shared" si="106"/>
        <v>0</v>
      </c>
      <c r="AB115" s="5">
        <f t="shared" si="94"/>
        <v>3.2644427376132579</v>
      </c>
      <c r="AC115" s="32"/>
      <c r="AD115" s="5">
        <f t="shared" si="111"/>
        <v>16871.819889841448</v>
      </c>
      <c r="AE115" s="5">
        <f t="shared" si="95"/>
        <v>-168.7181988984145</v>
      </c>
      <c r="AF115" s="5">
        <f t="shared" si="95"/>
        <v>-1855.2931240679286</v>
      </c>
      <c r="AG115" s="5">
        <f t="shared" si="114"/>
        <v>-25913.863697183686</v>
      </c>
      <c r="AH115" s="5">
        <f t="shared" si="115"/>
        <v>-11066.055130308581</v>
      </c>
      <c r="AI115" s="42">
        <f t="shared" si="109"/>
        <v>0</v>
      </c>
      <c r="AJ115" s="42">
        <f t="shared" si="112"/>
        <v>1638.9202296105132</v>
      </c>
      <c r="AK115" s="42">
        <f t="shared" si="116"/>
        <v>-9427.1349006980672</v>
      </c>
    </row>
    <row r="116" spans="1:37" ht="15" x14ac:dyDescent="0.2">
      <c r="A116" s="48"/>
      <c r="D116" s="1"/>
      <c r="E116" s="1"/>
      <c r="F116" s="1"/>
      <c r="I116" s="2">
        <f t="shared" si="98"/>
        <v>15</v>
      </c>
      <c r="J116" s="11">
        <f t="shared" si="99"/>
        <v>31125.371271998938</v>
      </c>
      <c r="K116" s="11">
        <f t="shared" si="100"/>
        <v>311.25371271998938</v>
      </c>
      <c r="L116" s="24">
        <f t="shared" si="103"/>
        <v>3422.6709200333771</v>
      </c>
      <c r="M116" s="11">
        <f t="shared" si="90"/>
        <v>602229</v>
      </c>
      <c r="N116" s="78">
        <f t="shared" si="91"/>
        <v>0</v>
      </c>
      <c r="O116" s="35">
        <f t="shared" si="92"/>
        <v>0</v>
      </c>
      <c r="P116" s="35">
        <f t="shared" si="108"/>
        <v>6.0222899999999999</v>
      </c>
      <c r="Q116">
        <f t="shared" si="93"/>
        <v>79</v>
      </c>
      <c r="R116" s="45">
        <f>1000*VLOOKUP(Q116, '[1]Mortality (Interventions) H'!$B$264:$AV$384, 13)</f>
        <v>81.921353534441678</v>
      </c>
      <c r="S116" s="46">
        <f>VLOOKUP(I116, '[1]Lapse Rates'!$A$4:$F$24, 5)</f>
        <v>7.2940090000000004E-4</v>
      </c>
      <c r="T116" s="33">
        <f t="shared" si="113"/>
        <v>0.54206003656636559</v>
      </c>
      <c r="U116" s="33">
        <f t="shared" si="104"/>
        <v>4.4406291892445618E-2</v>
      </c>
      <c r="V116" s="39">
        <f t="shared" si="101"/>
        <v>3.9537907852553998E-4</v>
      </c>
      <c r="W116" s="32">
        <f t="shared" si="105"/>
        <v>0.49725836559539444</v>
      </c>
      <c r="X116" s="31"/>
      <c r="Y116" s="5">
        <f t="shared" si="110"/>
        <v>0</v>
      </c>
      <c r="Z116" s="5">
        <f t="shared" si="102"/>
        <v>3.2644427376132579</v>
      </c>
      <c r="AA116" s="5">
        <f t="shared" si="106"/>
        <v>0</v>
      </c>
      <c r="AB116" s="5">
        <f t="shared" si="94"/>
        <v>2.9946340825414879</v>
      </c>
      <c r="AC116" s="32"/>
      <c r="AD116" s="5">
        <f t="shared" si="111"/>
        <v>15477.351247264036</v>
      </c>
      <c r="AE116" s="5">
        <f t="shared" si="95"/>
        <v>-154.77351247264036</v>
      </c>
      <c r="AF116" s="5">
        <f t="shared" si="95"/>
        <v>-1701.951747666682</v>
      </c>
      <c r="AG116" s="5">
        <f t="shared" si="114"/>
        <v>-26742.756760095632</v>
      </c>
      <c r="AH116" s="5">
        <f t="shared" si="115"/>
        <v>-13122.130772970919</v>
      </c>
      <c r="AI116" s="42">
        <f t="shared" si="109"/>
        <v>0</v>
      </c>
      <c r="AJ116" s="42">
        <f t="shared" si="112"/>
        <v>1503.4651176155958</v>
      </c>
      <c r="AK116" s="42">
        <f t="shared" si="116"/>
        <v>-11618.665655355322</v>
      </c>
    </row>
    <row r="117" spans="1:37" ht="15" x14ac:dyDescent="0.2">
      <c r="I117" s="2">
        <f t="shared" si="98"/>
        <v>16</v>
      </c>
      <c r="J117" s="11">
        <f t="shared" si="99"/>
        <v>31125.371271998938</v>
      </c>
      <c r="K117" s="11">
        <f t="shared" si="100"/>
        <v>311.25371271998938</v>
      </c>
      <c r="L117" s="24">
        <f t="shared" si="103"/>
        <v>3422.6709200333771</v>
      </c>
      <c r="M117" s="11">
        <f t="shared" si="90"/>
        <v>602229</v>
      </c>
      <c r="N117" s="78">
        <f t="shared" si="91"/>
        <v>0</v>
      </c>
      <c r="O117" s="35">
        <f t="shared" si="92"/>
        <v>0</v>
      </c>
      <c r="P117" s="35">
        <f t="shared" si="108"/>
        <v>6.0222899999999999</v>
      </c>
      <c r="Q117">
        <f t="shared" si="93"/>
        <v>80</v>
      </c>
      <c r="R117" s="45">
        <f>1000*VLOOKUP(Q117, '[1]Mortality (Interventions) H'!$B$264:$AV$384, 13)</f>
        <v>91.003971804647861</v>
      </c>
      <c r="S117" s="46">
        <f>VLOOKUP(I117, '[1]Lapse Rates'!$A$4:$F$24, 5)</f>
        <v>6.1234970000000001E-4</v>
      </c>
      <c r="T117" s="33">
        <f t="shared" si="113"/>
        <v>0.49725836559539444</v>
      </c>
      <c r="U117" s="33">
        <f t="shared" si="104"/>
        <v>4.5252486282268557E-2</v>
      </c>
      <c r="V117" s="39">
        <f t="shared" si="101"/>
        <v>3.0449601099483012E-4</v>
      </c>
      <c r="W117" s="32">
        <f t="shared" si="105"/>
        <v>0.45170138330213105</v>
      </c>
      <c r="X117" s="31"/>
      <c r="Y117" s="5">
        <f t="shared" si="110"/>
        <v>0</v>
      </c>
      <c r="Z117" s="5">
        <f t="shared" si="102"/>
        <v>2.9946340825414879</v>
      </c>
      <c r="AA117" s="5">
        <f t="shared" si="106"/>
        <v>0</v>
      </c>
      <c r="AB117" s="5">
        <f t="shared" si="94"/>
        <v>2.7202767236465908</v>
      </c>
      <c r="AC117" s="32"/>
      <c r="AD117" s="5">
        <f t="shared" si="111"/>
        <v>14059.37325935433</v>
      </c>
      <c r="AE117" s="5">
        <f t="shared" si="95"/>
        <v>-140.59373259354331</v>
      </c>
      <c r="AF117" s="5">
        <f t="shared" si="95"/>
        <v>-1546.0251891670541</v>
      </c>
      <c r="AG117" s="5">
        <f t="shared" si="114"/>
        <v>-27252.359561284309</v>
      </c>
      <c r="AH117" s="5">
        <f t="shared" si="115"/>
        <v>-14879.605223690576</v>
      </c>
      <c r="AI117" s="42">
        <f t="shared" si="109"/>
        <v>0</v>
      </c>
      <c r="AJ117" s="42">
        <f t="shared" si="112"/>
        <v>1365.7260451787306</v>
      </c>
      <c r="AK117" s="42">
        <f t="shared" si="116"/>
        <v>-13513.879178511845</v>
      </c>
    </row>
    <row r="118" spans="1:37" ht="15" x14ac:dyDescent="0.2">
      <c r="I118" s="2">
        <f t="shared" si="98"/>
        <v>17</v>
      </c>
      <c r="J118" s="11">
        <f t="shared" si="99"/>
        <v>31125.371271998938</v>
      </c>
      <c r="K118" s="11">
        <f t="shared" si="100"/>
        <v>311.25371271998938</v>
      </c>
      <c r="L118" s="24">
        <f t="shared" si="103"/>
        <v>3422.6709200333771</v>
      </c>
      <c r="M118" s="11">
        <f t="shared" si="90"/>
        <v>602229</v>
      </c>
      <c r="N118" s="78">
        <f t="shared" si="91"/>
        <v>0</v>
      </c>
      <c r="O118" s="35">
        <f t="shared" si="92"/>
        <v>0</v>
      </c>
      <c r="P118" s="35">
        <f t="shared" si="108"/>
        <v>6.0222899999999999</v>
      </c>
      <c r="Q118">
        <f t="shared" si="93"/>
        <v>81</v>
      </c>
      <c r="R118" s="45">
        <f>1000*VLOOKUP(Q118, '[1]Mortality (Interventions) H'!$B$264:$AV$384, 13)</f>
        <v>100.85584175713957</v>
      </c>
      <c r="S118" s="46">
        <f>VLOOKUP(I118, '[1]Lapse Rates'!$A$4:$F$24, 5)</f>
        <v>4.6742110000000002E-4</v>
      </c>
      <c r="T118" s="33">
        <f t="shared" si="113"/>
        <v>0.45170138330213105</v>
      </c>
      <c r="U118" s="33">
        <f t="shared" si="104"/>
        <v>4.5556723235800775E-2</v>
      </c>
      <c r="V118" s="39">
        <f t="shared" si="101"/>
        <v>2.1113475745460373E-4</v>
      </c>
      <c r="W118" s="32">
        <f t="shared" si="105"/>
        <v>0.40593352530887566</v>
      </c>
      <c r="X118" s="31"/>
      <c r="Y118" s="5">
        <f t="shared" si="110"/>
        <v>0</v>
      </c>
      <c r="Z118" s="5">
        <f t="shared" si="102"/>
        <v>2.7202767236465908</v>
      </c>
      <c r="AA118" s="5">
        <f t="shared" si="106"/>
        <v>0</v>
      </c>
      <c r="AB118" s="5">
        <f t="shared" si="94"/>
        <v>2.444649410132389</v>
      </c>
      <c r="AC118" s="32"/>
      <c r="AD118" s="5">
        <f t="shared" si="111"/>
        <v>12634.831686990132</v>
      </c>
      <c r="AE118" s="5">
        <f t="shared" si="95"/>
        <v>-126.34831686990132</v>
      </c>
      <c r="AF118" s="5">
        <f t="shared" si="95"/>
        <v>-1389.3768725413217</v>
      </c>
      <c r="AG118" s="5">
        <f t="shared" si="114"/>
        <v>-27435.579877573065</v>
      </c>
      <c r="AH118" s="5">
        <f t="shared" si="115"/>
        <v>-16316.473379994157</v>
      </c>
      <c r="AI118" s="42">
        <f t="shared" si="109"/>
        <v>0</v>
      </c>
      <c r="AJ118" s="42">
        <f t="shared" si="112"/>
        <v>1227.3490777553843</v>
      </c>
      <c r="AK118" s="42">
        <f t="shared" si="116"/>
        <v>-15089.124302238772</v>
      </c>
    </row>
    <row r="119" spans="1:37" ht="15" x14ac:dyDescent="0.2">
      <c r="I119" s="2">
        <f t="shared" si="98"/>
        <v>18</v>
      </c>
      <c r="J119" s="11">
        <f t="shared" si="99"/>
        <v>31125.371271998938</v>
      </c>
      <c r="K119" s="11">
        <f t="shared" si="100"/>
        <v>311.25371271998938</v>
      </c>
      <c r="L119" s="24">
        <f t="shared" si="103"/>
        <v>3422.6709200333771</v>
      </c>
      <c r="M119" s="11">
        <f t="shared" si="90"/>
        <v>602229</v>
      </c>
      <c r="N119" s="78">
        <f t="shared" si="91"/>
        <v>0</v>
      </c>
      <c r="O119" s="35">
        <f t="shared" si="92"/>
        <v>0</v>
      </c>
      <c r="P119" s="35">
        <f t="shared" si="108"/>
        <v>6.0222899999999999</v>
      </c>
      <c r="Q119">
        <f t="shared" si="93"/>
        <v>82</v>
      </c>
      <c r="R119" s="45">
        <f>1000*VLOOKUP(Q119, '[1]Mortality (Interventions) H'!$B$264:$AV$384, 13)</f>
        <v>111.81780701482826</v>
      </c>
      <c r="S119" s="46">
        <f>VLOOKUP(I119, '[1]Lapse Rates'!$A$4:$F$24, 5)</f>
        <v>4.0205260000000001E-4</v>
      </c>
      <c r="T119" s="33">
        <f t="shared" si="113"/>
        <v>0.40593352530887566</v>
      </c>
      <c r="U119" s="33">
        <f t="shared" si="104"/>
        <v>4.5390596593836763E-2</v>
      </c>
      <c r="V119" s="39">
        <f t="shared" si="101"/>
        <v>1.6320662927759926E-4</v>
      </c>
      <c r="W119" s="32">
        <f t="shared" si="105"/>
        <v>0.3603797220857613</v>
      </c>
      <c r="X119" s="31"/>
      <c r="Y119" s="5">
        <f t="shared" si="110"/>
        <v>0</v>
      </c>
      <c r="Z119" s="5">
        <f t="shared" si="110"/>
        <v>2.444649410132389</v>
      </c>
      <c r="AA119" s="5">
        <f t="shared" si="106"/>
        <v>0</v>
      </c>
      <c r="AB119" s="5">
        <f t="shared" si="94"/>
        <v>2.1703111965198594</v>
      </c>
      <c r="AC119" s="32"/>
      <c r="AD119" s="5">
        <f t="shared" si="111"/>
        <v>11216.952648819117</v>
      </c>
      <c r="AE119" s="5">
        <f t="shared" si="95"/>
        <v>-112.16952648819117</v>
      </c>
      <c r="AF119" s="5">
        <f t="shared" si="95"/>
        <v>-1233.4611949526454</v>
      </c>
      <c r="AG119" s="5">
        <f t="shared" si="114"/>
        <v>-27335.533596109719</v>
      </c>
      <c r="AH119" s="5">
        <f t="shared" si="115"/>
        <v>-17464.211668731441</v>
      </c>
      <c r="AI119" s="42">
        <f t="shared" si="109"/>
        <v>0</v>
      </c>
      <c r="AJ119" s="42">
        <f t="shared" si="112"/>
        <v>1089.6190444077979</v>
      </c>
      <c r="AK119" s="42">
        <f t="shared" si="116"/>
        <v>-16374.592624323643</v>
      </c>
    </row>
    <row r="120" spans="1:37" ht="15" x14ac:dyDescent="0.2">
      <c r="I120" s="2">
        <f t="shared" si="98"/>
        <v>19</v>
      </c>
      <c r="J120" s="11">
        <f t="shared" si="99"/>
        <v>31125.371271998938</v>
      </c>
      <c r="K120" s="11">
        <f t="shared" si="100"/>
        <v>311.25371271998938</v>
      </c>
      <c r="L120" s="24">
        <f t="shared" si="103"/>
        <v>3422.6709200333771</v>
      </c>
      <c r="M120" s="11">
        <f t="shared" si="90"/>
        <v>602229</v>
      </c>
      <c r="N120" s="78">
        <f t="shared" si="91"/>
        <v>0</v>
      </c>
      <c r="O120" s="35">
        <f t="shared" si="92"/>
        <v>0</v>
      </c>
      <c r="P120" s="35">
        <f t="shared" si="108"/>
        <v>6.0222899999999999</v>
      </c>
      <c r="Q120">
        <f t="shared" si="93"/>
        <v>83</v>
      </c>
      <c r="R120" s="45">
        <f>1000*VLOOKUP(Q120, '[1]Mortality (Interventions) H'!$B$264:$AV$384, 13)</f>
        <v>123.99630855173547</v>
      </c>
      <c r="S120" s="46">
        <f>VLOOKUP(I120, '[1]Lapse Rates'!$A$4:$F$24, 5)</f>
        <v>3.3283375800000001E-2</v>
      </c>
      <c r="T120" s="33">
        <f t="shared" si="113"/>
        <v>0.3603797220857613</v>
      </c>
      <c r="U120" s="33">
        <f t="shared" si="104"/>
        <v>4.4685755215534737E-2</v>
      </c>
      <c r="V120" s="39">
        <f t="shared" si="101"/>
        <v>1.1994653720879954E-2</v>
      </c>
      <c r="W120" s="32">
        <f t="shared" si="105"/>
        <v>0.30369931314934662</v>
      </c>
      <c r="X120" s="31"/>
      <c r="Y120" s="5">
        <f t="shared" si="110"/>
        <v>0</v>
      </c>
      <c r="Z120" s="5">
        <f t="shared" si="110"/>
        <v>2.1703111965198594</v>
      </c>
      <c r="AA120" s="5">
        <f t="shared" si="106"/>
        <v>0</v>
      </c>
      <c r="AB120" s="5">
        <f t="shared" si="94"/>
        <v>1.8289653365861787</v>
      </c>
      <c r="AC120" s="32"/>
      <c r="AD120" s="5">
        <f t="shared" si="111"/>
        <v>9452.7538768244831</v>
      </c>
      <c r="AE120" s="5">
        <f t="shared" si="95"/>
        <v>-94.527538768244824</v>
      </c>
      <c r="AF120" s="5">
        <f t="shared" si="95"/>
        <v>-1039.4628075503788</v>
      </c>
      <c r="AG120" s="5">
        <f t="shared" si="114"/>
        <v>-26911.05767769627</v>
      </c>
      <c r="AH120" s="5">
        <f t="shared" si="115"/>
        <v>-18592.294147190412</v>
      </c>
      <c r="AI120" s="42">
        <f t="shared" si="109"/>
        <v>0</v>
      </c>
      <c r="AJ120" s="42">
        <f t="shared" si="112"/>
        <v>918.25491129169563</v>
      </c>
      <c r="AK120" s="42">
        <f t="shared" si="116"/>
        <v>-17674.039235898716</v>
      </c>
    </row>
    <row r="121" spans="1:37" ht="15" x14ac:dyDescent="0.2">
      <c r="I121" s="2">
        <f t="shared" si="98"/>
        <v>20</v>
      </c>
      <c r="J121" s="11">
        <f t="shared" si="99"/>
        <v>31125.371271998938</v>
      </c>
      <c r="K121" s="11">
        <f t="shared" si="100"/>
        <v>311.25371271998938</v>
      </c>
      <c r="L121" s="24">
        <f t="shared" si="103"/>
        <v>3422.6709200333771</v>
      </c>
      <c r="M121" s="11">
        <f t="shared" si="90"/>
        <v>602229</v>
      </c>
      <c r="N121" s="78">
        <f t="shared" si="91"/>
        <v>0</v>
      </c>
      <c r="O121" s="35">
        <f t="shared" si="92"/>
        <v>0</v>
      </c>
      <c r="P121" s="35">
        <f t="shared" si="108"/>
        <v>6.0222899999999999</v>
      </c>
      <c r="Q121">
        <f t="shared" si="93"/>
        <v>84</v>
      </c>
      <c r="R121" s="45">
        <f>1000*VLOOKUP(Q121, '[1]Mortality (Interventions) H'!$B$264:$AV$384, 13)</f>
        <v>137.57880024319593</v>
      </c>
      <c r="S121" s="46">
        <f>VLOOKUP(I121, '[1]Lapse Rates'!$A$4:$F$24, 5)</f>
        <v>0</v>
      </c>
      <c r="T121" s="33">
        <f t="shared" si="113"/>
        <v>0.30369931314934662</v>
      </c>
      <c r="U121" s="33">
        <f t="shared" si="104"/>
        <v>4.1782587137769764E-2</v>
      </c>
      <c r="V121" s="39">
        <f t="shared" si="101"/>
        <v>0</v>
      </c>
      <c r="W121" s="32">
        <f t="shared" si="105"/>
        <v>0.26191672601157684</v>
      </c>
      <c r="X121" s="31"/>
      <c r="Y121" s="5">
        <f t="shared" si="110"/>
        <v>0</v>
      </c>
      <c r="Z121" s="5">
        <f t="shared" si="110"/>
        <v>1.8289653365861787</v>
      </c>
      <c r="AA121" s="5">
        <f t="shared" si="106"/>
        <v>0</v>
      </c>
      <c r="AB121" s="5">
        <f t="shared" si="94"/>
        <v>1.5773384798922592</v>
      </c>
      <c r="AC121" s="32"/>
      <c r="AD121" s="5">
        <f>$W121*J121</f>
        <v>8152.2553394567503</v>
      </c>
      <c r="AE121" s="5">
        <f t="shared" si="95"/>
        <v>-81.52255339456751</v>
      </c>
      <c r="AF121" s="5">
        <f t="shared" si="95"/>
        <v>-896.45476159017369</v>
      </c>
      <c r="AG121" s="5">
        <f t="shared" si="114"/>
        <v>-25162.685669391947</v>
      </c>
      <c r="AH121" s="5">
        <f t="shared" si="115"/>
        <v>-17988.407644919938</v>
      </c>
      <c r="AI121" s="42">
        <f t="shared" si="109"/>
        <v>0</v>
      </c>
      <c r="AJ121" s="42">
        <f t="shared" si="112"/>
        <v>791.91830781221927</v>
      </c>
      <c r="AK121" s="42">
        <f t="shared" si="116"/>
        <v>-17196.48933710772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441813.19281815458</v>
      </c>
      <c r="AE124" s="21">
        <f t="shared" ref="AE124:AK124" si="117">SUM(AE101:AE121)</f>
        <v>-16253.1843721809</v>
      </c>
      <c r="AF124" s="21">
        <f t="shared" si="117"/>
        <v>-46176.142877672806</v>
      </c>
      <c r="AG124" s="21">
        <f t="shared" si="117"/>
        <v>-425445.85606333078</v>
      </c>
      <c r="AH124" s="21">
        <f t="shared" si="117"/>
        <v>-46061.990495029779</v>
      </c>
      <c r="AI124" s="21">
        <f t="shared" si="117"/>
        <v>0</v>
      </c>
      <c r="AJ124" s="21">
        <f t="shared" si="117"/>
        <v>39923.628737681553</v>
      </c>
      <c r="AK124" s="21">
        <f t="shared" si="117"/>
        <v>-6138.3617573482006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237406.18808132826</v>
      </c>
      <c r="AE126" s="21">
        <f t="shared" ref="AE126:AK126" si="118">AE101+NPV($D$6,AE102:AE121)</f>
        <v>-14236.258423473115</v>
      </c>
      <c r="AF126" s="21">
        <f t="shared" si="118"/>
        <v>-23997.214529553123</v>
      </c>
      <c r="AG126" s="21">
        <f t="shared" si="118"/>
        <v>-161515.11129988803</v>
      </c>
      <c r="AH126" s="21">
        <f t="shared" si="118"/>
        <v>37657.603828413979</v>
      </c>
      <c r="AI126" s="21">
        <f t="shared" si="118"/>
        <v>0</v>
      </c>
      <c r="AJ126" s="21">
        <f t="shared" si="118"/>
        <v>20065.012675472422</v>
      </c>
      <c r="AK126" s="21">
        <f t="shared" si="118"/>
        <v>57722.616503886413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338545.06495064974</v>
      </c>
      <c r="AE128" s="21">
        <f t="shared" ref="AE128:AK128" si="119">AE101+NPV($D$7,AE102:AE121)</f>
        <v>-15231.181714127228</v>
      </c>
      <c r="AF128" s="21">
        <f t="shared" si="119"/>
        <v>-34937.790899960077</v>
      </c>
      <c r="AG128" s="21">
        <f t="shared" si="119"/>
        <v>-284412.76394444425</v>
      </c>
      <c r="AH128" s="21">
        <f t="shared" si="119"/>
        <v>3963.328392118161</v>
      </c>
      <c r="AI128" s="21">
        <f t="shared" si="119"/>
        <v>0</v>
      </c>
      <c r="AJ128" s="21">
        <f t="shared" si="119"/>
        <v>29891.179638051257</v>
      </c>
      <c r="AK128" s="21">
        <f t="shared" si="119"/>
        <v>33854.508030169411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28084.936345933416</v>
      </c>
    </row>
    <row r="132" spans="1:39" ht="15" x14ac:dyDescent="0.2">
      <c r="G132" s="58" t="s">
        <v>113</v>
      </c>
      <c r="H132" s="57"/>
      <c r="I132" s="57"/>
      <c r="J132" s="11">
        <f>H$131</f>
        <v>28084.936345933416</v>
      </c>
      <c r="K132" s="11">
        <f>J132*$C$10</f>
        <v>11233.974538373368</v>
      </c>
      <c r="L132" s="24">
        <f>$C$141</f>
        <v>4113.4422766452326</v>
      </c>
      <c r="M132" s="11">
        <f t="shared" ref="M132:M152" si="120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>O132*W132</f>
        <v>0</v>
      </c>
      <c r="AB132" s="5">
        <f>P132*W132</f>
        <v>6.0222899999999999</v>
      </c>
      <c r="AC132" s="32"/>
      <c r="AD132" s="5">
        <f>$W132*J132</f>
        <v>28084.936345933416</v>
      </c>
      <c r="AE132" s="5">
        <f>-$W132*K132</f>
        <v>-11233.974538373368</v>
      </c>
      <c r="AF132" s="5">
        <f>-$W132*L132</f>
        <v>-4113.4422766452326</v>
      </c>
      <c r="AG132" s="5"/>
      <c r="AH132" s="5">
        <f>SUM(AD132:AG132)</f>
        <v>12737.519530914815</v>
      </c>
      <c r="AI132" s="42">
        <f>Y132-AA132</f>
        <v>0</v>
      </c>
      <c r="AJ132" s="42"/>
      <c r="AK132" s="42">
        <f>SUM(AH132:AJ132)</f>
        <v>12737.519530914815</v>
      </c>
      <c r="AL132" s="6" t="s">
        <v>39</v>
      </c>
      <c r="AM132" s="36">
        <f>AK159</f>
        <v>31622.203364044395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21">H$131</f>
        <v>28084.936345933416</v>
      </c>
      <c r="K133" s="11"/>
      <c r="L133" s="24"/>
      <c r="M133" s="11">
        <f t="shared" si="120"/>
        <v>602229</v>
      </c>
      <c r="N133" s="78">
        <f t="shared" ref="N133:N152" si="122">N101</f>
        <v>0</v>
      </c>
      <c r="O133" s="35">
        <f t="shared" ref="O133:O152" si="123">M133*N133/1000</f>
        <v>0</v>
      </c>
      <c r="P133" s="35">
        <f>$H$14*M133/1000</f>
        <v>6.0222899999999999</v>
      </c>
      <c r="Q133">
        <f t="shared" ref="Q133:Q152" si="124">+Q5</f>
        <v>65</v>
      </c>
      <c r="R133" s="45">
        <f>1000*VLOOKUP(Q133, '[1]Mortality (Interventions) H'!$B$264:$AV$384, 16)</f>
        <v>18.187586726586556</v>
      </c>
      <c r="S133" s="46">
        <f>AVERAGE(VLOOKUP(I132,'[1]Lapse Rates'!$A$4:$F$24,5),VLOOKUP(I133,'[1]Lapse Rates'!$A$4:$F$24,5))</f>
        <v>2.3220462500000002E-3</v>
      </c>
      <c r="T133" s="33">
        <f>W132</f>
        <v>1</v>
      </c>
      <c r="U133" s="33">
        <f>T133*R133/1000</f>
        <v>1.8187586726586557E-2</v>
      </c>
      <c r="V133" s="39">
        <f>MIN(S133*T133,T133-U133)</f>
        <v>2.3220462500000002E-3</v>
      </c>
      <c r="W133" s="32">
        <f>T133-SUM(U133:V133)</f>
        <v>0.97949036702341341</v>
      </c>
      <c r="X133" s="32"/>
      <c r="Y133" s="5">
        <f>AA132</f>
        <v>0</v>
      </c>
      <c r="Z133" s="5">
        <f>AB132</f>
        <v>6.0222899999999999</v>
      </c>
      <c r="AA133" s="5">
        <f>O133*W133</f>
        <v>0</v>
      </c>
      <c r="AB133" s="5">
        <f t="shared" ref="AB133:AB152" si="125">P133*W133</f>
        <v>5.8987750424214322</v>
      </c>
      <c r="AC133" s="32"/>
      <c r="AD133" s="5">
        <f>$W133*J133</f>
        <v>27508.924609307523</v>
      </c>
      <c r="AE133" s="5">
        <f t="shared" ref="AE133:AF152" si="126">-$W133*K133</f>
        <v>0</v>
      </c>
      <c r="AF133" s="5">
        <f t="shared" si="126"/>
        <v>0</v>
      </c>
      <c r="AG133" s="5">
        <f t="shared" ref="AG133:AG138" si="127">-U133*M133</f>
        <v>-10953.092166765495</v>
      </c>
      <c r="AH133" s="5">
        <f t="shared" ref="AH133:AH141" si="128">SUM(AD133:AG133)</f>
        <v>16555.832442542029</v>
      </c>
      <c r="AI133" s="42">
        <f>-M133*$W132*(N133-N132)/1000</f>
        <v>0</v>
      </c>
      <c r="AJ133" s="42">
        <f>$D$6*SUM(Y133:Z133,AD133:AE133)</f>
        <v>2699.2162908220685</v>
      </c>
      <c r="AK133" s="42">
        <f>SUM(AH133:AJ133)</f>
        <v>19255.048733364096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29">I133+1</f>
        <v>2</v>
      </c>
      <c r="J134" s="11">
        <f t="shared" si="121"/>
        <v>28084.936345933416</v>
      </c>
      <c r="K134" s="11">
        <f t="shared" ref="K134:K152" si="130">J134*$C$11</f>
        <v>280.84936345933414</v>
      </c>
      <c r="L134" s="24">
        <f>$C$142</f>
        <v>3270.8941862672295</v>
      </c>
      <c r="M134" s="11">
        <f t="shared" si="120"/>
        <v>602229</v>
      </c>
      <c r="N134" s="78">
        <f t="shared" si="122"/>
        <v>0</v>
      </c>
      <c r="O134" s="35">
        <f t="shared" si="123"/>
        <v>0</v>
      </c>
      <c r="P134" s="35">
        <f>$H$14*M134/1000</f>
        <v>6.0222899999999999</v>
      </c>
      <c r="Q134">
        <f t="shared" si="124"/>
        <v>66</v>
      </c>
      <c r="R134" s="45">
        <f>1000*VLOOKUP(Q134, '[1]Mortality (Interventions) H'!$B$264:$AV$384, 16)</f>
        <v>19.877635312643395</v>
      </c>
      <c r="S134" s="46">
        <f>VLOOKUP(I134, '[1]Lapse Rates'!$A$4:$F$24, 5)</f>
        <v>2.1348066000000001E-3</v>
      </c>
      <c r="T134" s="33">
        <f>W133</f>
        <v>0.97949036702341341</v>
      </c>
      <c r="U134" s="33">
        <f>T134*R134/1000</f>
        <v>1.9469952307938642E-2</v>
      </c>
      <c r="V134" s="39">
        <f t="shared" ref="V134:V152" si="131">MIN(S134*T134,T134-U134)</f>
        <v>2.0910225001580054E-3</v>
      </c>
      <c r="W134" s="32">
        <f>T134-SUM(U134:V134)</f>
        <v>0.95792939221531681</v>
      </c>
      <c r="X134" s="32"/>
      <c r="Y134" s="5">
        <f t="shared" ref="Y134:Z149" si="132">AA133</f>
        <v>0</v>
      </c>
      <c r="Z134" s="5">
        <f t="shared" si="132"/>
        <v>5.8987750424214322</v>
      </c>
      <c r="AA134" s="5">
        <f>O134*W134</f>
        <v>0</v>
      </c>
      <c r="AB134" s="5">
        <f t="shared" si="125"/>
        <v>5.7689285994443802</v>
      </c>
      <c r="AC134" s="32"/>
      <c r="AD134" s="5">
        <f>$W134*J134</f>
        <v>26903.38600426586</v>
      </c>
      <c r="AE134" s="5">
        <f t="shared" si="126"/>
        <v>-269.03386004265855</v>
      </c>
      <c r="AF134" s="5">
        <f t="shared" si="126"/>
        <v>-3133.2856798515804</v>
      </c>
      <c r="AG134" s="5">
        <f t="shared" si="127"/>
        <v>-11725.36990845758</v>
      </c>
      <c r="AH134" s="5">
        <f t="shared" si="128"/>
        <v>11775.696555914043</v>
      </c>
      <c r="AI134" s="42">
        <f>-M134*($W133*N134-$W132*N133)/1000</f>
        <v>0</v>
      </c>
      <c r="AJ134" s="42">
        <f>$D$6*SUM(Y134:Z134,AD134:AE134)</f>
        <v>2613.4086151799575</v>
      </c>
      <c r="AK134" s="42">
        <f>SUM(AH134:AJ134)</f>
        <v>14389.105171094001</v>
      </c>
      <c r="AL134" s="48" t="s">
        <v>59</v>
      </c>
      <c r="AM134" s="54">
        <f>AK159/AD159</f>
        <v>9.9999983596461936E-2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29"/>
        <v>3</v>
      </c>
      <c r="J135" s="11">
        <f t="shared" si="121"/>
        <v>28084.936345933416</v>
      </c>
      <c r="K135" s="11">
        <f t="shared" si="130"/>
        <v>280.84936345933414</v>
      </c>
      <c r="L135" s="24">
        <f t="shared" ref="L135:L152" si="133">$C$142</f>
        <v>3270.8941862672295</v>
      </c>
      <c r="M135" s="11">
        <f t="shared" si="120"/>
        <v>602229</v>
      </c>
      <c r="N135" s="78">
        <f t="shared" si="122"/>
        <v>0</v>
      </c>
      <c r="O135" s="35">
        <f t="shared" si="123"/>
        <v>0</v>
      </c>
      <c r="P135" s="35">
        <f>$H$14*M135/1000</f>
        <v>6.0222899999999999</v>
      </c>
      <c r="Q135">
        <f t="shared" si="124"/>
        <v>67</v>
      </c>
      <c r="R135" s="45">
        <f>1000*VLOOKUP(Q135, '[1]Mortality (Interventions) H'!$B$264:$AV$384, 16)</f>
        <v>21.668944021117056</v>
      </c>
      <c r="S135" s="46">
        <f>VLOOKUP(I135, '[1]Lapse Rates'!$A$4:$F$24, 5)</f>
        <v>2.1304430000000001E-3</v>
      </c>
      <c r="T135" s="33">
        <f>W134</f>
        <v>0.95792939221531681</v>
      </c>
      <c r="U135" s="33">
        <f t="shared" ref="U135:U152" si="134">T135*R135/1000</f>
        <v>2.0757318376096387E-2</v>
      </c>
      <c r="V135" s="39">
        <f t="shared" si="131"/>
        <v>2.0408139681393762E-3</v>
      </c>
      <c r="W135" s="32">
        <f t="shared" ref="W135:W152" si="135">T135-SUM(U135:V135)</f>
        <v>0.93513125987108103</v>
      </c>
      <c r="X135" s="32"/>
      <c r="Y135" s="5">
        <f t="shared" si="132"/>
        <v>0</v>
      </c>
      <c r="Z135" s="5">
        <f t="shared" si="132"/>
        <v>5.7689285994443802</v>
      </c>
      <c r="AA135" s="5">
        <f t="shared" ref="AA135:AA152" si="136">O135*W135</f>
        <v>0</v>
      </c>
      <c r="AB135" s="5">
        <f t="shared" si="125"/>
        <v>5.6316316350090121</v>
      </c>
      <c r="AC135" s="32"/>
      <c r="AD135" s="5">
        <f>$W135*J135</f>
        <v>26263.101908571829</v>
      </c>
      <c r="AE135" s="5">
        <f t="shared" si="126"/>
        <v>-262.63101908571826</v>
      </c>
      <c r="AF135" s="5">
        <f>-$W135*L135</f>
        <v>-3058.715401309069</v>
      </c>
      <c r="AG135" s="5">
        <f t="shared" si="127"/>
        <v>-12500.659088318151</v>
      </c>
      <c r="AH135" s="5">
        <f t="shared" si="128"/>
        <v>10441.09639985889</v>
      </c>
      <c r="AI135" s="42">
        <f>-M135*($W134*N135-$W133*N134)/1000</f>
        <v>0</v>
      </c>
      <c r="AJ135" s="42">
        <f>$D$6*SUM(Y135:Z135,AD135:AE135)</f>
        <v>2551.2121261541934</v>
      </c>
      <c r="AK135" s="42">
        <f t="shared" ref="AK135:AK142" si="137">SUM(AH135:AJ135)</f>
        <v>12992.308526013083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29"/>
        <v>4</v>
      </c>
      <c r="J136" s="11">
        <f t="shared" si="121"/>
        <v>28084.936345933416</v>
      </c>
      <c r="K136" s="11">
        <f t="shared" si="130"/>
        <v>280.84936345933414</v>
      </c>
      <c r="L136" s="24">
        <f t="shared" si="133"/>
        <v>3270.8941862672295</v>
      </c>
      <c r="M136" s="11">
        <f t="shared" si="120"/>
        <v>602229</v>
      </c>
      <c r="N136" s="78">
        <f t="shared" si="122"/>
        <v>0</v>
      </c>
      <c r="O136" s="35">
        <f t="shared" si="123"/>
        <v>0</v>
      </c>
      <c r="P136" s="35">
        <f t="shared" ref="P136:P152" si="138">$H$14*M136/1000</f>
        <v>6.0222899999999999</v>
      </c>
      <c r="Q136">
        <f t="shared" si="124"/>
        <v>68</v>
      </c>
      <c r="R136" s="45">
        <f>1000*VLOOKUP(Q136, '[1]Mortality (Interventions) H'!$B$264:$AV$384, 16)</f>
        <v>23.559634170160091</v>
      </c>
      <c r="S136" s="46">
        <f>VLOOKUP(I136, '[1]Lapse Rates'!$A$4:$F$24, 5)</f>
        <v>1.8971547999999999E-3</v>
      </c>
      <c r="T136" s="33">
        <f>W135</f>
        <v>0.93513125987108103</v>
      </c>
      <c r="U136" s="33">
        <f t="shared" si="134"/>
        <v>2.2031350383643577E-2</v>
      </c>
      <c r="V136" s="39">
        <f t="shared" si="131"/>
        <v>1.7740887582944687E-3</v>
      </c>
      <c r="W136" s="32">
        <f t="shared" si="135"/>
        <v>0.91132582072914303</v>
      </c>
      <c r="X136" s="32"/>
      <c r="Y136" s="5">
        <f>AA135</f>
        <v>0</v>
      </c>
      <c r="Z136" s="5">
        <f t="shared" si="132"/>
        <v>5.6316316350090121</v>
      </c>
      <c r="AA136" s="5">
        <f t="shared" si="136"/>
        <v>0</v>
      </c>
      <c r="AB136" s="5">
        <f t="shared" si="125"/>
        <v>5.4882683769189109</v>
      </c>
      <c r="AC136" s="32"/>
      <c r="AD136" s="5">
        <f>$W136*J136</f>
        <v>25594.527665583511</v>
      </c>
      <c r="AE136" s="5">
        <f t="shared" si="126"/>
        <v>-255.94527665583507</v>
      </c>
      <c r="AF136" s="5">
        <f t="shared" si="126"/>
        <v>-2980.8503288181655</v>
      </c>
      <c r="AG136" s="5">
        <f t="shared" si="127"/>
        <v>-13267.918110191287</v>
      </c>
      <c r="AH136" s="5">
        <f t="shared" si="128"/>
        <v>9089.8139499182253</v>
      </c>
      <c r="AI136" s="42">
        <f t="shared" ref="AI136:AI152" si="139">-M136*($W135*N136-$W134*N135)/1000</f>
        <v>0</v>
      </c>
      <c r="AJ136" s="42">
        <f>$D$6*SUM(Y136:Z136,AD136:AE136)</f>
        <v>2486.2673954171996</v>
      </c>
      <c r="AK136" s="42">
        <f t="shared" si="137"/>
        <v>11576.081345335424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29"/>
        <v>5</v>
      </c>
      <c r="J137" s="11">
        <f t="shared" si="121"/>
        <v>28084.936345933416</v>
      </c>
      <c r="K137" s="11">
        <f t="shared" si="130"/>
        <v>280.84936345933414</v>
      </c>
      <c r="L137" s="24">
        <f t="shared" si="133"/>
        <v>3270.8941862672295</v>
      </c>
      <c r="M137" s="11">
        <f t="shared" si="120"/>
        <v>602229</v>
      </c>
      <c r="N137" s="78">
        <f t="shared" si="122"/>
        <v>0</v>
      </c>
      <c r="O137" s="35">
        <f t="shared" si="123"/>
        <v>0</v>
      </c>
      <c r="P137" s="35">
        <f t="shared" si="138"/>
        <v>6.0222899999999999</v>
      </c>
      <c r="Q137">
        <f t="shared" si="124"/>
        <v>69</v>
      </c>
      <c r="R137" s="45">
        <f>1000*VLOOKUP(Q137, '[1]Mortality (Interventions) H'!$B$264:$AV$384, 16)</f>
        <v>25.677997168258795</v>
      </c>
      <c r="S137" s="46">
        <f>VLOOKUP(I137, '[1]Lapse Rates'!$A$4:$F$24, 5)</f>
        <v>1.8563969E-3</v>
      </c>
      <c r="T137" s="33">
        <f>W136</f>
        <v>0.91132582072914303</v>
      </c>
      <c r="U137" s="33">
        <f t="shared" si="134"/>
        <v>2.3401021844044054E-2</v>
      </c>
      <c r="V137" s="39">
        <f t="shared" si="131"/>
        <v>1.6917824284915369E-3</v>
      </c>
      <c r="W137" s="32">
        <f t="shared" si="135"/>
        <v>0.88623301645660746</v>
      </c>
      <c r="X137" s="32"/>
      <c r="Y137" s="5">
        <f t="shared" ref="Y137:Z152" si="140">AA136</f>
        <v>0</v>
      </c>
      <c r="Z137" s="5">
        <f t="shared" si="132"/>
        <v>5.4882683769189109</v>
      </c>
      <c r="AA137" s="5">
        <f t="shared" si="136"/>
        <v>0</v>
      </c>
      <c r="AB137" s="5">
        <f t="shared" si="125"/>
        <v>5.3371522326764627</v>
      </c>
      <c r="AC137" s="32"/>
      <c r="AD137" s="5">
        <f t="shared" ref="AD137:AD151" si="141">$W137*J137</f>
        <v>24889.797854848381</v>
      </c>
      <c r="AE137" s="5">
        <f t="shared" si="126"/>
        <v>-248.89797854848379</v>
      </c>
      <c r="AF137" s="5">
        <f t="shared" si="126"/>
        <v>-2898.7744212059874</v>
      </c>
      <c r="AG137" s="5">
        <f t="shared" si="127"/>
        <v>-14092.773984116808</v>
      </c>
      <c r="AH137" s="5">
        <f t="shared" si="128"/>
        <v>7649.3514709771007</v>
      </c>
      <c r="AI137" s="42">
        <f t="shared" si="139"/>
        <v>0</v>
      </c>
      <c r="AJ137" s="42">
        <f t="shared" ref="AJ137:AJ152" si="142">$D$6*SUM(Y137:Z137,AD137:AE137)</f>
        <v>2417.8106769927954</v>
      </c>
      <c r="AK137" s="42">
        <f t="shared" si="137"/>
        <v>10067.162147969895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29"/>
        <v>6</v>
      </c>
      <c r="J138" s="11">
        <f t="shared" si="121"/>
        <v>28084.936345933416</v>
      </c>
      <c r="K138" s="11">
        <f t="shared" si="130"/>
        <v>280.84936345933414</v>
      </c>
      <c r="L138" s="24">
        <f t="shared" si="133"/>
        <v>3270.8941862672295</v>
      </c>
      <c r="M138" s="11">
        <f t="shared" si="120"/>
        <v>602229</v>
      </c>
      <c r="N138" s="78">
        <f t="shared" si="122"/>
        <v>0</v>
      </c>
      <c r="O138" s="35">
        <f t="shared" si="123"/>
        <v>0</v>
      </c>
      <c r="P138" s="35">
        <f t="shared" si="138"/>
        <v>6.0222899999999999</v>
      </c>
      <c r="Q138">
        <f t="shared" si="124"/>
        <v>70</v>
      </c>
      <c r="R138" s="45">
        <f>1000*VLOOKUP(Q138, '[1]Mortality (Interventions) H'!$B$264:$AV$384, 16)</f>
        <v>28.054853879514205</v>
      </c>
      <c r="S138" s="46">
        <f>VLOOKUP(I138, '[1]Lapse Rates'!$A$4:$F$24, 5)</f>
        <v>1.7512077999999999E-3</v>
      </c>
      <c r="T138" s="33">
        <f t="shared" ref="T138:T152" si="143">W137</f>
        <v>0.88623301645660746</v>
      </c>
      <c r="U138" s="33">
        <f t="shared" si="134"/>
        <v>2.4863137779891228E-2</v>
      </c>
      <c r="V138" s="39">
        <f t="shared" si="131"/>
        <v>1.5519781710363393E-3</v>
      </c>
      <c r="W138" s="32">
        <f t="shared" si="135"/>
        <v>0.85981790050567986</v>
      </c>
      <c r="X138" s="32"/>
      <c r="Y138" s="5">
        <f t="shared" si="140"/>
        <v>0</v>
      </c>
      <c r="Z138" s="5">
        <f t="shared" si="132"/>
        <v>5.3371522326764627</v>
      </c>
      <c r="AA138" s="5">
        <f t="shared" si="136"/>
        <v>0</v>
      </c>
      <c r="AB138" s="5">
        <f t="shared" si="125"/>
        <v>5.178072744036351</v>
      </c>
      <c r="AC138" s="32"/>
      <c r="AD138" s="5">
        <f t="shared" si="141"/>
        <v>24147.93100479613</v>
      </c>
      <c r="AE138" s="5">
        <f t="shared" si="126"/>
        <v>-241.47931004796129</v>
      </c>
      <c r="AF138" s="5">
        <f t="shared" si="126"/>
        <v>-2812.3733720125233</v>
      </c>
      <c r="AG138" s="5">
        <f t="shared" si="127"/>
        <v>-14973.302602046115</v>
      </c>
      <c r="AH138" s="5">
        <f t="shared" si="128"/>
        <v>6120.7757206895294</v>
      </c>
      <c r="AI138" s="42">
        <f t="shared" si="139"/>
        <v>0</v>
      </c>
      <c r="AJ138" s="42">
        <f t="shared" si="142"/>
        <v>2345.7464858888211</v>
      </c>
      <c r="AK138" s="42">
        <f t="shared" si="137"/>
        <v>8466.522206578351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29"/>
        <v>7</v>
      </c>
      <c r="J139" s="11">
        <f t="shared" si="121"/>
        <v>28084.936345933416</v>
      </c>
      <c r="K139" s="11">
        <f t="shared" si="130"/>
        <v>280.84936345933414</v>
      </c>
      <c r="L139" s="24">
        <f t="shared" si="133"/>
        <v>3270.8941862672295</v>
      </c>
      <c r="M139" s="11">
        <f t="shared" si="120"/>
        <v>602229</v>
      </c>
      <c r="N139" s="78">
        <f t="shared" si="122"/>
        <v>0</v>
      </c>
      <c r="O139" s="35">
        <f t="shared" si="123"/>
        <v>0</v>
      </c>
      <c r="P139" s="35">
        <f t="shared" si="138"/>
        <v>6.0222899999999999</v>
      </c>
      <c r="Q139">
        <f t="shared" si="124"/>
        <v>71</v>
      </c>
      <c r="R139" s="45">
        <f>1000*VLOOKUP(Q139, '[1]Mortality (Interventions) H'!$B$264:$AV$384, 16)</f>
        <v>30.765944228109774</v>
      </c>
      <c r="S139" s="46">
        <f>VLOOKUP(I139, '[1]Lapse Rates'!$A$4:$F$24, 5)</f>
        <v>1.6267663999999999E-3</v>
      </c>
      <c r="T139" s="33">
        <f t="shared" si="143"/>
        <v>0.85981790050567986</v>
      </c>
      <c r="U139" s="33">
        <f t="shared" si="134"/>
        <v>2.6453109573288183E-2</v>
      </c>
      <c r="V139" s="39">
        <f t="shared" si="131"/>
        <v>1.3987228706611829E-3</v>
      </c>
      <c r="W139" s="32">
        <f t="shared" si="135"/>
        <v>0.83196606806173046</v>
      </c>
      <c r="X139" s="32"/>
      <c r="Y139" s="5">
        <f t="shared" si="140"/>
        <v>0</v>
      </c>
      <c r="Z139" s="5">
        <f t="shared" si="132"/>
        <v>5.178072744036351</v>
      </c>
      <c r="AA139" s="5">
        <f t="shared" si="136"/>
        <v>0</v>
      </c>
      <c r="AB139" s="5">
        <f t="shared" si="125"/>
        <v>5.0103409320274785</v>
      </c>
      <c r="AC139" s="32"/>
      <c r="AD139" s="5">
        <f t="shared" si="141"/>
        <v>23365.71406349021</v>
      </c>
      <c r="AE139" s="5">
        <f t="shared" si="126"/>
        <v>-233.65714063490208</v>
      </c>
      <c r="AF139" s="5">
        <f t="shared" si="126"/>
        <v>-2721.2729751947204</v>
      </c>
      <c r="AG139" s="5">
        <f t="shared" ref="AG139:AG152" si="144">-U139*M139</f>
        <v>-15930.82972521177</v>
      </c>
      <c r="AH139" s="5">
        <f t="shared" si="128"/>
        <v>4479.9542224488177</v>
      </c>
      <c r="AI139" s="42">
        <f t="shared" si="139"/>
        <v>0</v>
      </c>
      <c r="AJ139" s="42">
        <f t="shared" si="142"/>
        <v>2269.7627530682958</v>
      </c>
      <c r="AK139" s="42">
        <f t="shared" si="137"/>
        <v>6749.7169755171135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29"/>
        <v>8</v>
      </c>
      <c r="J140" s="11">
        <f t="shared" si="121"/>
        <v>28084.936345933416</v>
      </c>
      <c r="K140" s="11">
        <f t="shared" si="130"/>
        <v>280.84936345933414</v>
      </c>
      <c r="L140" s="24">
        <f t="shared" si="133"/>
        <v>3270.8941862672295</v>
      </c>
      <c r="M140" s="11">
        <f t="shared" si="120"/>
        <v>602229</v>
      </c>
      <c r="N140" s="78">
        <f t="shared" si="122"/>
        <v>0</v>
      </c>
      <c r="O140" s="35">
        <f t="shared" si="123"/>
        <v>0</v>
      </c>
      <c r="P140" s="35">
        <f t="shared" si="138"/>
        <v>6.0222899999999999</v>
      </c>
      <c r="Q140">
        <f t="shared" si="124"/>
        <v>72</v>
      </c>
      <c r="R140" s="45">
        <f>1000*VLOOKUP(Q140, '[1]Mortality (Interventions) H'!$B$264:$AV$384, 16)</f>
        <v>33.879502489600519</v>
      </c>
      <c r="S140" s="46">
        <f>VLOOKUP(I140, '[1]Lapse Rates'!$A$4:$F$24, 5)</f>
        <v>1.427546E-3</v>
      </c>
      <c r="T140" s="33">
        <f t="shared" si="143"/>
        <v>0.83196606806173046</v>
      </c>
      <c r="U140" s="33">
        <f t="shared" si="134"/>
        <v>2.8186596474160552E-2</v>
      </c>
      <c r="V140" s="39">
        <f t="shared" si="131"/>
        <v>1.187669832597251E-3</v>
      </c>
      <c r="W140" s="32">
        <f t="shared" si="135"/>
        <v>0.80259180175497269</v>
      </c>
      <c r="X140" s="32"/>
      <c r="Y140" s="5">
        <f t="shared" si="140"/>
        <v>0</v>
      </c>
      <c r="Z140" s="5">
        <f t="shared" si="132"/>
        <v>5.0103409320274785</v>
      </c>
      <c r="AA140" s="5">
        <f t="shared" si="136"/>
        <v>0</v>
      </c>
      <c r="AB140" s="5">
        <f t="shared" si="125"/>
        <v>4.8334405817909545</v>
      </c>
      <c r="AC140" s="32"/>
      <c r="AD140" s="5">
        <f t="shared" si="141"/>
        <v>22540.739664056418</v>
      </c>
      <c r="AE140" s="5">
        <f t="shared" si="126"/>
        <v>-225.40739664056417</v>
      </c>
      <c r="AF140" s="5">
        <f t="shared" si="126"/>
        <v>-2625.1928583060808</v>
      </c>
      <c r="AG140" s="5">
        <f t="shared" si="144"/>
        <v>-16974.785808037235</v>
      </c>
      <c r="AH140" s="5">
        <f t="shared" si="128"/>
        <v>2715.3536010725402</v>
      </c>
      <c r="AI140" s="42">
        <f t="shared" si="139"/>
        <v>0</v>
      </c>
      <c r="AJ140" s="42">
        <f t="shared" si="142"/>
        <v>2189.6256098789277</v>
      </c>
      <c r="AK140" s="42">
        <f t="shared" si="137"/>
        <v>4904.9792109514674</v>
      </c>
    </row>
    <row r="141" spans="1:39" ht="15" x14ac:dyDescent="0.2">
      <c r="A141" s="12"/>
      <c r="B141" s="13">
        <v>1</v>
      </c>
      <c r="C141" s="10">
        <f>$H$131*0.14+$B$144</f>
        <v>4113.4422766452326</v>
      </c>
      <c r="D141" s="1"/>
      <c r="E141" s="81" t="s">
        <v>51</v>
      </c>
      <c r="F141" s="13"/>
      <c r="G141" s="8"/>
      <c r="I141" s="2">
        <f t="shared" si="129"/>
        <v>9</v>
      </c>
      <c r="J141" s="11">
        <f t="shared" si="121"/>
        <v>28084.936345933416</v>
      </c>
      <c r="K141" s="11">
        <f t="shared" si="130"/>
        <v>280.84936345933414</v>
      </c>
      <c r="L141" s="24">
        <f t="shared" si="133"/>
        <v>3270.8941862672295</v>
      </c>
      <c r="M141" s="11">
        <f t="shared" si="120"/>
        <v>602229</v>
      </c>
      <c r="N141" s="78">
        <f t="shared" si="122"/>
        <v>0</v>
      </c>
      <c r="O141" s="35">
        <f t="shared" si="123"/>
        <v>0</v>
      </c>
      <c r="P141" s="35">
        <f t="shared" si="138"/>
        <v>6.0222899999999999</v>
      </c>
      <c r="Q141">
        <f t="shared" si="124"/>
        <v>73</v>
      </c>
      <c r="R141" s="45">
        <f>1000*VLOOKUP(Q141, '[1]Mortality (Interventions) H'!$B$264:$AV$384, 16)</f>
        <v>37.455426812539791</v>
      </c>
      <c r="S141" s="46">
        <f>VLOOKUP(I141, '[1]Lapse Rates'!$A$4:$F$24, 5)</f>
        <v>1.4710299999999999E-3</v>
      </c>
      <c r="T141" s="33">
        <f t="shared" si="143"/>
        <v>0.80259180175497269</v>
      </c>
      <c r="U141" s="33">
        <f t="shared" si="134"/>
        <v>3.0061418490977824E-2</v>
      </c>
      <c r="V141" s="39">
        <f t="shared" si="131"/>
        <v>1.1806366181356174E-3</v>
      </c>
      <c r="W141" s="32">
        <f t="shared" si="135"/>
        <v>0.7713497466458592</v>
      </c>
      <c r="X141" s="32"/>
      <c r="Y141" s="5">
        <f t="shared" si="140"/>
        <v>0</v>
      </c>
      <c r="Z141" s="5">
        <f t="shared" si="132"/>
        <v>4.8334405817909545</v>
      </c>
      <c r="AA141" s="5">
        <f t="shared" si="136"/>
        <v>0</v>
      </c>
      <c r="AB141" s="5">
        <f t="shared" si="125"/>
        <v>4.6452918657278914</v>
      </c>
      <c r="AC141" s="32"/>
      <c r="AD141" s="5">
        <f t="shared" si="141"/>
        <v>21663.308535000822</v>
      </c>
      <c r="AE141" s="5">
        <f t="shared" si="126"/>
        <v>-216.63308535000823</v>
      </c>
      <c r="AF141" s="5">
        <f t="shared" si="126"/>
        <v>-2523.0034018826414</v>
      </c>
      <c r="AG141" s="5">
        <f t="shared" si="144"/>
        <v>-18103.857996403083</v>
      </c>
      <c r="AH141" s="5">
        <f t="shared" si="128"/>
        <v>819.81405136509056</v>
      </c>
      <c r="AI141" s="42">
        <f t="shared" si="139"/>
        <v>0</v>
      </c>
      <c r="AJ141" s="42">
        <f t="shared" si="142"/>
        <v>2104.3930221318187</v>
      </c>
      <c r="AK141" s="42">
        <f t="shared" si="137"/>
        <v>2924.2070734969093</v>
      </c>
    </row>
    <row r="142" spans="1:39" ht="15" x14ac:dyDescent="0.2">
      <c r="A142" s="12"/>
      <c r="B142" s="70" t="s">
        <v>49</v>
      </c>
      <c r="C142" s="10">
        <f>$H$131*0.11+$B$144</f>
        <v>3270.8941862672295</v>
      </c>
      <c r="D142" s="1"/>
      <c r="E142" s="1"/>
      <c r="F142" s="1"/>
      <c r="I142" s="2">
        <f t="shared" si="129"/>
        <v>10</v>
      </c>
      <c r="J142" s="11">
        <f t="shared" si="121"/>
        <v>28084.936345933416</v>
      </c>
      <c r="K142" s="11">
        <f t="shared" si="130"/>
        <v>280.84936345933414</v>
      </c>
      <c r="L142" s="24">
        <f t="shared" si="133"/>
        <v>3270.8941862672295</v>
      </c>
      <c r="M142" s="11">
        <f t="shared" si="120"/>
        <v>602229</v>
      </c>
      <c r="N142" s="78">
        <f t="shared" si="122"/>
        <v>0</v>
      </c>
      <c r="O142" s="35">
        <f t="shared" si="123"/>
        <v>0</v>
      </c>
      <c r="P142" s="35">
        <f t="shared" si="138"/>
        <v>6.0222899999999999</v>
      </c>
      <c r="Q142">
        <f t="shared" si="124"/>
        <v>74</v>
      </c>
      <c r="R142" s="45">
        <f>1000*VLOOKUP(Q142, '[1]Mortality (Interventions) H'!$B$264:$AV$384, 16)</f>
        <v>41.700904448618118</v>
      </c>
      <c r="S142" s="46">
        <f>VLOOKUP(I142, '[1]Lapse Rates'!$A$4:$F$24, 5)</f>
        <v>1.273365E-3</v>
      </c>
      <c r="T142" s="33">
        <f t="shared" si="143"/>
        <v>0.7713497466458592</v>
      </c>
      <c r="U142" s="33">
        <f t="shared" si="134"/>
        <v>3.2165982081344767E-2</v>
      </c>
      <c r="V142" s="39">
        <f t="shared" si="131"/>
        <v>9.8220977013770464E-4</v>
      </c>
      <c r="W142" s="32">
        <f t="shared" si="135"/>
        <v>0.73820155479437677</v>
      </c>
      <c r="X142" s="32"/>
      <c r="Y142" s="5">
        <f t="shared" si="140"/>
        <v>0</v>
      </c>
      <c r="Z142" s="5">
        <f t="shared" si="132"/>
        <v>4.6452918657278914</v>
      </c>
      <c r="AA142" s="5">
        <f t="shared" si="136"/>
        <v>0</v>
      </c>
      <c r="AB142" s="5">
        <f t="shared" si="125"/>
        <v>4.4456638414226273</v>
      </c>
      <c r="AC142" s="32"/>
      <c r="AD142" s="5">
        <f t="shared" si="141"/>
        <v>20732.34367686915</v>
      </c>
      <c r="AE142" s="5">
        <f t="shared" si="126"/>
        <v>-207.32343676869149</v>
      </c>
      <c r="AF142" s="5">
        <f t="shared" si="126"/>
        <v>-2414.5791738703565</v>
      </c>
      <c r="AG142" s="5">
        <f t="shared" si="144"/>
        <v>-19371.287222866176</v>
      </c>
      <c r="AH142" s="5">
        <f>SUM(AD142:AG142)</f>
        <v>-1260.8461566360747</v>
      </c>
      <c r="AI142" s="42">
        <f t="shared" si="139"/>
        <v>0</v>
      </c>
      <c r="AJ142" s="42">
        <f t="shared" si="142"/>
        <v>2013.9601886858827</v>
      </c>
      <c r="AK142" s="42">
        <f t="shared" si="137"/>
        <v>753.11403204980797</v>
      </c>
    </row>
    <row r="143" spans="1:39" ht="15" x14ac:dyDescent="0.2">
      <c r="D143" s="1"/>
      <c r="E143" s="1"/>
      <c r="F143" s="1"/>
      <c r="I143" s="2">
        <f t="shared" si="129"/>
        <v>11</v>
      </c>
      <c r="J143" s="11">
        <f t="shared" si="121"/>
        <v>28084.936345933416</v>
      </c>
      <c r="K143" s="11">
        <f t="shared" si="130"/>
        <v>280.84936345933414</v>
      </c>
      <c r="L143" s="24">
        <f t="shared" si="133"/>
        <v>3270.8941862672295</v>
      </c>
      <c r="M143" s="11">
        <f t="shared" si="120"/>
        <v>602229</v>
      </c>
      <c r="N143" s="78">
        <f t="shared" si="122"/>
        <v>0</v>
      </c>
      <c r="O143" s="35">
        <f t="shared" si="123"/>
        <v>0</v>
      </c>
      <c r="P143" s="35">
        <f t="shared" si="138"/>
        <v>6.0222899999999999</v>
      </c>
      <c r="Q143">
        <f t="shared" si="124"/>
        <v>75</v>
      </c>
      <c r="R143" s="45">
        <f>1000*VLOOKUP(Q143, '[1]Mortality (Interventions) H'!$B$264:$AV$384, 16)</f>
        <v>46.571205897721747</v>
      </c>
      <c r="S143" s="46">
        <f>VLOOKUP(I143, '[1]Lapse Rates'!$A$4:$F$24, 5)</f>
        <v>1.2241776999999999E-3</v>
      </c>
      <c r="T143" s="33">
        <f t="shared" si="143"/>
        <v>0.73820155479437677</v>
      </c>
      <c r="U143" s="33">
        <f t="shared" si="134"/>
        <v>3.4378936602347247E-2</v>
      </c>
      <c r="V143" s="39">
        <f t="shared" si="131"/>
        <v>9.0368988148460411E-4</v>
      </c>
      <c r="W143" s="32">
        <f t="shared" si="135"/>
        <v>0.70291892831054492</v>
      </c>
      <c r="X143" s="31"/>
      <c r="Y143" s="5">
        <f t="shared" si="140"/>
        <v>0</v>
      </c>
      <c r="Z143" s="5">
        <f t="shared" si="132"/>
        <v>4.4456638414226273</v>
      </c>
      <c r="AA143" s="5">
        <f t="shared" si="136"/>
        <v>0</v>
      </c>
      <c r="AB143" s="5">
        <f t="shared" si="125"/>
        <v>4.2331816327753113</v>
      </c>
      <c r="AC143" s="32"/>
      <c r="AD143" s="5">
        <f t="shared" si="141"/>
        <v>19741.433357953389</v>
      </c>
      <c r="AE143" s="5">
        <f t="shared" si="126"/>
        <v>-197.41433357953386</v>
      </c>
      <c r="AF143" s="5">
        <f t="shared" si="126"/>
        <v>-2299.173436028153</v>
      </c>
      <c r="AG143" s="5">
        <f t="shared" si="144"/>
        <v>-20703.992611094982</v>
      </c>
      <c r="AH143" s="5">
        <f t="shared" ref="AH143:AH152" si="145">SUM(AD143:AG143)</f>
        <v>-3459.1470227492791</v>
      </c>
      <c r="AI143" s="42">
        <f t="shared" si="139"/>
        <v>0</v>
      </c>
      <c r="AJ143" s="42">
        <f t="shared" si="142"/>
        <v>1917.7043859139189</v>
      </c>
      <c r="AK143" s="42">
        <f t="shared" ref="AK143:AK152" si="146">SUM(AH143:AJ143)</f>
        <v>-1541.4426368353602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29"/>
        <v>12</v>
      </c>
      <c r="J144" s="11">
        <f t="shared" si="121"/>
        <v>28084.936345933416</v>
      </c>
      <c r="K144" s="11">
        <f t="shared" si="130"/>
        <v>280.84936345933414</v>
      </c>
      <c r="L144" s="24">
        <f t="shared" si="133"/>
        <v>3270.8941862672295</v>
      </c>
      <c r="M144" s="11">
        <f t="shared" si="120"/>
        <v>602229</v>
      </c>
      <c r="N144" s="78">
        <f t="shared" si="122"/>
        <v>0</v>
      </c>
      <c r="O144" s="35">
        <f t="shared" si="123"/>
        <v>0</v>
      </c>
      <c r="P144" s="35">
        <f t="shared" si="138"/>
        <v>6.0222899999999999</v>
      </c>
      <c r="Q144">
        <f t="shared" si="124"/>
        <v>76</v>
      </c>
      <c r="R144" s="45">
        <f>1000*VLOOKUP(Q144, '[1]Mortality (Interventions) H'!$B$264:$AV$384, 16)</f>
        <v>52.133115101623503</v>
      </c>
      <c r="S144" s="46">
        <f>VLOOKUP(I144, '[1]Lapse Rates'!$A$4:$F$24, 5)</f>
        <v>1.0124068E-3</v>
      </c>
      <c r="T144" s="33">
        <f t="shared" si="143"/>
        <v>0.70291892831054492</v>
      </c>
      <c r="U144" s="33">
        <f t="shared" si="134"/>
        <v>3.6645353396723479E-2</v>
      </c>
      <c r="V144" s="39">
        <f t="shared" si="131"/>
        <v>7.1163990287030827E-4</v>
      </c>
      <c r="W144" s="32">
        <f t="shared" si="135"/>
        <v>0.66556193501095118</v>
      </c>
      <c r="X144" s="31"/>
      <c r="Y144" s="5">
        <f t="shared" si="140"/>
        <v>0</v>
      </c>
      <c r="Z144" s="5">
        <f t="shared" si="132"/>
        <v>4.2331816327753113</v>
      </c>
      <c r="AA144" s="5">
        <f t="shared" si="136"/>
        <v>0</v>
      </c>
      <c r="AB144" s="5">
        <f t="shared" si="125"/>
        <v>4.0082069855971012</v>
      </c>
      <c r="AC144" s="32"/>
      <c r="AD144" s="5">
        <f t="shared" si="141"/>
        <v>18692.264579058836</v>
      </c>
      <c r="AE144" s="5">
        <f t="shared" si="126"/>
        <v>-186.92264579058835</v>
      </c>
      <c r="AF144" s="5">
        <f t="shared" si="126"/>
        <v>-2176.9826638280879</v>
      </c>
      <c r="AG144" s="5">
        <f t="shared" si="144"/>
        <v>-22068.894530755384</v>
      </c>
      <c r="AH144" s="5">
        <f t="shared" si="145"/>
        <v>-5740.5352613152263</v>
      </c>
      <c r="AI144" s="42">
        <f t="shared" si="139"/>
        <v>0</v>
      </c>
      <c r="AJ144" s="42">
        <f t="shared" si="142"/>
        <v>1815.7893187717902</v>
      </c>
      <c r="AK144" s="42">
        <f t="shared" si="146"/>
        <v>-3924.7459425434363</v>
      </c>
    </row>
    <row r="145" spans="1:37" ht="15" x14ac:dyDescent="0.2">
      <c r="A145" s="48"/>
      <c r="D145" s="1"/>
      <c r="E145" s="1"/>
      <c r="F145" s="1"/>
      <c r="I145" s="2">
        <f t="shared" si="129"/>
        <v>13</v>
      </c>
      <c r="J145" s="11">
        <f t="shared" si="121"/>
        <v>28084.936345933416</v>
      </c>
      <c r="K145" s="11">
        <f t="shared" si="130"/>
        <v>280.84936345933414</v>
      </c>
      <c r="L145" s="24">
        <f t="shared" si="133"/>
        <v>3270.8941862672295</v>
      </c>
      <c r="M145" s="11">
        <f t="shared" si="120"/>
        <v>602229</v>
      </c>
      <c r="N145" s="78">
        <f t="shared" si="122"/>
        <v>0</v>
      </c>
      <c r="O145" s="35">
        <f t="shared" si="123"/>
        <v>0</v>
      </c>
      <c r="P145" s="35">
        <f t="shared" si="138"/>
        <v>6.0222899999999999</v>
      </c>
      <c r="Q145">
        <f t="shared" si="124"/>
        <v>77</v>
      </c>
      <c r="R145" s="45">
        <f>1000*VLOOKUP(Q145, '[1]Mortality (Interventions) H'!$B$264:$AV$384, 16)</f>
        <v>58.521742312331156</v>
      </c>
      <c r="S145" s="46">
        <f>VLOOKUP(I145, '[1]Lapse Rates'!$A$4:$F$24, 5)</f>
        <v>8.7385670000000003E-4</v>
      </c>
      <c r="T145" s="33">
        <f t="shared" si="143"/>
        <v>0.66556193501095118</v>
      </c>
      <c r="U145" s="33">
        <f t="shared" si="134"/>
        <v>3.894984405360738E-2</v>
      </c>
      <c r="V145" s="39">
        <f t="shared" si="131"/>
        <v>5.8160575617428423E-4</v>
      </c>
      <c r="W145" s="32">
        <f t="shared" si="135"/>
        <v>0.62603048520116955</v>
      </c>
      <c r="X145" s="31"/>
      <c r="Y145" s="5">
        <f t="shared" si="140"/>
        <v>0</v>
      </c>
      <c r="Z145" s="5">
        <f t="shared" si="132"/>
        <v>4.0082069855971012</v>
      </c>
      <c r="AA145" s="5">
        <f t="shared" si="136"/>
        <v>0</v>
      </c>
      <c r="AB145" s="5">
        <f t="shared" si="125"/>
        <v>3.7701371307221514</v>
      </c>
      <c r="AC145" s="32"/>
      <c r="AD145" s="5">
        <f t="shared" si="141"/>
        <v>17582.02632748866</v>
      </c>
      <c r="AE145" s="5">
        <f t="shared" si="126"/>
        <v>-175.82026327488657</v>
      </c>
      <c r="AF145" s="5">
        <f t="shared" si="126"/>
        <v>-2047.6794744705583</v>
      </c>
      <c r="AG145" s="5">
        <f t="shared" si="144"/>
        <v>-23456.72563455992</v>
      </c>
      <c r="AH145" s="5">
        <f t="shared" si="145"/>
        <v>-8098.1990448167053</v>
      </c>
      <c r="AI145" s="42">
        <f t="shared" si="139"/>
        <v>0</v>
      </c>
      <c r="AJ145" s="42">
        <f t="shared" si="142"/>
        <v>1707.9420200046582</v>
      </c>
      <c r="AK145" s="42">
        <f t="shared" si="146"/>
        <v>-6390.2570248120473</v>
      </c>
    </row>
    <row r="146" spans="1:37" ht="15" x14ac:dyDescent="0.2">
      <c r="A146" s="48"/>
      <c r="D146" s="1"/>
      <c r="E146" s="1"/>
      <c r="F146" s="37"/>
      <c r="I146" s="2">
        <f t="shared" si="129"/>
        <v>14</v>
      </c>
      <c r="J146" s="11">
        <f t="shared" si="121"/>
        <v>28084.936345933416</v>
      </c>
      <c r="K146" s="11">
        <f t="shared" si="130"/>
        <v>280.84936345933414</v>
      </c>
      <c r="L146" s="24">
        <f t="shared" si="133"/>
        <v>3270.8941862672295</v>
      </c>
      <c r="M146" s="11">
        <f t="shared" si="120"/>
        <v>602229</v>
      </c>
      <c r="N146" s="78">
        <f t="shared" si="122"/>
        <v>0</v>
      </c>
      <c r="O146" s="35">
        <f t="shared" si="123"/>
        <v>0</v>
      </c>
      <c r="P146" s="35">
        <f t="shared" si="138"/>
        <v>6.0222899999999999</v>
      </c>
      <c r="Q146">
        <f t="shared" si="124"/>
        <v>78</v>
      </c>
      <c r="R146" s="45">
        <f>1000*VLOOKUP(Q146, '[1]Mortality (Interventions) H'!$B$264:$AV$384, 16)</f>
        <v>65.611930147947646</v>
      </c>
      <c r="S146" s="46">
        <f>VLOOKUP(I146, '[1]Lapse Rates'!$A$4:$F$24, 5)</f>
        <v>8.3940749999999998E-4</v>
      </c>
      <c r="T146" s="33">
        <f t="shared" si="143"/>
        <v>0.62603048520116955</v>
      </c>
      <c r="U146" s="33">
        <f t="shared" si="134"/>
        <v>4.1075068465504912E-2</v>
      </c>
      <c r="V146" s="39">
        <f t="shared" si="131"/>
        <v>5.2549468450650068E-4</v>
      </c>
      <c r="W146" s="32">
        <f t="shared" si="135"/>
        <v>0.58442992205115818</v>
      </c>
      <c r="X146" s="31"/>
      <c r="Y146" s="5">
        <f t="shared" si="140"/>
        <v>0</v>
      </c>
      <c r="Z146" s="5">
        <f t="shared" si="132"/>
        <v>3.7701371307221514</v>
      </c>
      <c r="AA146" s="5">
        <f t="shared" si="136"/>
        <v>0</v>
      </c>
      <c r="AB146" s="5">
        <f t="shared" si="125"/>
        <v>3.5196064752694691</v>
      </c>
      <c r="AC146" s="32"/>
      <c r="AD146" s="5">
        <f t="shared" si="141"/>
        <v>16413.677159465606</v>
      </c>
      <c r="AE146" s="5">
        <f t="shared" si="126"/>
        <v>-164.13677159465604</v>
      </c>
      <c r="AF146" s="5">
        <f t="shared" si="126"/>
        <v>-1911.6084343177433</v>
      </c>
      <c r="AG146" s="5">
        <f t="shared" si="144"/>
        <v>-24736.597406912559</v>
      </c>
      <c r="AH146" s="5">
        <f t="shared" si="145"/>
        <v>-10398.665453359352</v>
      </c>
      <c r="AI146" s="42">
        <f t="shared" si="139"/>
        <v>0</v>
      </c>
      <c r="AJ146" s="42">
        <f t="shared" si="142"/>
        <v>1594.4497625026643</v>
      </c>
      <c r="AK146" s="42">
        <f t="shared" si="146"/>
        <v>-8804.2156908566867</v>
      </c>
    </row>
    <row r="147" spans="1:37" ht="15" x14ac:dyDescent="0.2">
      <c r="A147" s="48"/>
      <c r="D147" s="1"/>
      <c r="E147" s="1"/>
      <c r="F147" s="1"/>
      <c r="I147" s="2">
        <f t="shared" si="129"/>
        <v>15</v>
      </c>
      <c r="J147" s="11">
        <f t="shared" si="121"/>
        <v>28084.936345933416</v>
      </c>
      <c r="K147" s="11">
        <f t="shared" si="130"/>
        <v>280.84936345933414</v>
      </c>
      <c r="L147" s="24">
        <f t="shared" si="133"/>
        <v>3270.8941862672295</v>
      </c>
      <c r="M147" s="11">
        <f t="shared" si="120"/>
        <v>602229</v>
      </c>
      <c r="N147" s="78">
        <f t="shared" si="122"/>
        <v>0</v>
      </c>
      <c r="O147" s="35">
        <f t="shared" si="123"/>
        <v>0</v>
      </c>
      <c r="P147" s="35">
        <f t="shared" si="138"/>
        <v>6.0222899999999999</v>
      </c>
      <c r="Q147">
        <f t="shared" si="124"/>
        <v>79</v>
      </c>
      <c r="R147" s="45">
        <f>1000*VLOOKUP(Q147, '[1]Mortality (Interventions) H'!$B$264:$AV$384, 16)</f>
        <v>73.440301059761765</v>
      </c>
      <c r="S147" s="46">
        <f>VLOOKUP(I147, '[1]Lapse Rates'!$A$4:$F$24, 5)</f>
        <v>7.2940090000000004E-4</v>
      </c>
      <c r="T147" s="33">
        <f t="shared" si="143"/>
        <v>0.58442992205115818</v>
      </c>
      <c r="U147" s="33">
        <f t="shared" si="134"/>
        <v>4.2920709423770152E-2</v>
      </c>
      <c r="V147" s="39">
        <f t="shared" si="131"/>
        <v>4.2628371113104463E-4</v>
      </c>
      <c r="W147" s="32">
        <f t="shared" si="135"/>
        <v>0.54108292891625698</v>
      </c>
      <c r="X147" s="31"/>
      <c r="Y147" s="5">
        <f t="shared" si="140"/>
        <v>0</v>
      </c>
      <c r="Z147" s="5">
        <f t="shared" si="132"/>
        <v>3.5196064752694691</v>
      </c>
      <c r="AA147" s="5">
        <f t="shared" si="136"/>
        <v>0</v>
      </c>
      <c r="AB147" s="5">
        <f t="shared" si="125"/>
        <v>3.258558311983085</v>
      </c>
      <c r="AC147" s="32"/>
      <c r="AD147" s="5">
        <f t="shared" si="141"/>
        <v>15196.279616484293</v>
      </c>
      <c r="AE147" s="5">
        <f t="shared" si="126"/>
        <v>-151.96279616484293</v>
      </c>
      <c r="AF147" s="5">
        <f t="shared" si="126"/>
        <v>-1769.8250064806296</v>
      </c>
      <c r="AG147" s="5">
        <f t="shared" si="144"/>
        <v>-25848.095915567676</v>
      </c>
      <c r="AH147" s="5">
        <f t="shared" si="145"/>
        <v>-12573.604101728853</v>
      </c>
      <c r="AI147" s="42">
        <f t="shared" si="139"/>
        <v>0</v>
      </c>
      <c r="AJ147" s="42">
        <f t="shared" si="142"/>
        <v>1476.1927534685622</v>
      </c>
      <c r="AK147" s="42">
        <f t="shared" si="146"/>
        <v>-11097.411348260292</v>
      </c>
    </row>
    <row r="148" spans="1:37" ht="15" x14ac:dyDescent="0.2">
      <c r="I148" s="2">
        <f t="shared" si="129"/>
        <v>16</v>
      </c>
      <c r="J148" s="11">
        <f t="shared" si="121"/>
        <v>28084.936345933416</v>
      </c>
      <c r="K148" s="11">
        <f t="shared" si="130"/>
        <v>280.84936345933414</v>
      </c>
      <c r="L148" s="24">
        <f t="shared" si="133"/>
        <v>3270.8941862672295</v>
      </c>
      <c r="M148" s="11">
        <f t="shared" si="120"/>
        <v>602229</v>
      </c>
      <c r="N148" s="78">
        <f t="shared" si="122"/>
        <v>0</v>
      </c>
      <c r="O148" s="35">
        <f t="shared" si="123"/>
        <v>0</v>
      </c>
      <c r="P148" s="35">
        <f t="shared" si="138"/>
        <v>6.0222899999999999</v>
      </c>
      <c r="Q148">
        <f t="shared" si="124"/>
        <v>80</v>
      </c>
      <c r="R148" s="45">
        <f>1000*VLOOKUP(Q148, '[1]Mortality (Interventions) H'!$B$264:$AV$384, 16)</f>
        <v>81.908397304193855</v>
      </c>
      <c r="S148" s="46">
        <f>VLOOKUP(I148, '[1]Lapse Rates'!$A$4:$F$24, 5)</f>
        <v>6.1234970000000001E-4</v>
      </c>
      <c r="T148" s="33">
        <f t="shared" si="143"/>
        <v>0.54108292891625698</v>
      </c>
      <c r="U148" s="33">
        <f t="shared" si="134"/>
        <v>4.4319235516189659E-2</v>
      </c>
      <c r="V148" s="39">
        <f t="shared" si="131"/>
        <v>3.313319691969913E-4</v>
      </c>
      <c r="W148" s="32">
        <f t="shared" si="135"/>
        <v>0.49643236143087033</v>
      </c>
      <c r="X148" s="31"/>
      <c r="Y148" s="5">
        <f t="shared" si="140"/>
        <v>0</v>
      </c>
      <c r="Z148" s="5">
        <f t="shared" si="132"/>
        <v>3.258558311983085</v>
      </c>
      <c r="AA148" s="5">
        <f t="shared" si="136"/>
        <v>0</v>
      </c>
      <c r="AB148" s="5">
        <f t="shared" si="125"/>
        <v>2.9896596459215159</v>
      </c>
      <c r="AC148" s="32"/>
      <c r="AD148" s="5">
        <f t="shared" si="141"/>
        <v>13942.271270847405</v>
      </c>
      <c r="AE148" s="5">
        <f t="shared" si="126"/>
        <v>-139.42271270847402</v>
      </c>
      <c r="AF148" s="5">
        <f t="shared" si="126"/>
        <v>-1623.7777248791458</v>
      </c>
      <c r="AG148" s="5">
        <f t="shared" si="144"/>
        <v>-26690.328885679381</v>
      </c>
      <c r="AH148" s="5">
        <f t="shared" si="145"/>
        <v>-14511.258052419596</v>
      </c>
      <c r="AI148" s="42">
        <f t="shared" si="139"/>
        <v>0</v>
      </c>
      <c r="AJ148" s="42">
        <f t="shared" si="142"/>
        <v>1354.3791081238348</v>
      </c>
      <c r="AK148" s="42">
        <f t="shared" si="146"/>
        <v>-13156.878944295762</v>
      </c>
    </row>
    <row r="149" spans="1:37" ht="15" x14ac:dyDescent="0.2">
      <c r="I149" s="2">
        <f t="shared" si="129"/>
        <v>17</v>
      </c>
      <c r="J149" s="11">
        <f t="shared" si="121"/>
        <v>28084.936345933416</v>
      </c>
      <c r="K149" s="11">
        <f t="shared" si="130"/>
        <v>280.84936345933414</v>
      </c>
      <c r="L149" s="24">
        <f t="shared" si="133"/>
        <v>3270.8941862672295</v>
      </c>
      <c r="M149" s="11">
        <f t="shared" si="120"/>
        <v>602229</v>
      </c>
      <c r="N149" s="78">
        <f t="shared" si="122"/>
        <v>0</v>
      </c>
      <c r="O149" s="35">
        <f t="shared" si="123"/>
        <v>0</v>
      </c>
      <c r="P149" s="35">
        <f t="shared" si="138"/>
        <v>6.0222899999999999</v>
      </c>
      <c r="Q149">
        <f t="shared" si="124"/>
        <v>81</v>
      </c>
      <c r="R149" s="45">
        <f>1000*VLOOKUP(Q149, '[1]Mortality (Interventions) H'!$B$264:$AV$384, 16)</f>
        <v>91.136641680654563</v>
      </c>
      <c r="S149" s="46">
        <f>VLOOKUP(I149, '[1]Lapse Rates'!$A$4:$F$24, 5)</f>
        <v>4.6742110000000002E-4</v>
      </c>
      <c r="T149" s="33">
        <f t="shared" si="143"/>
        <v>0.49643236143087033</v>
      </c>
      <c r="U149" s="33">
        <f t="shared" si="134"/>
        <v>4.524317824240643E-2</v>
      </c>
      <c r="V149" s="39">
        <f t="shared" si="131"/>
        <v>2.3204296045561498E-4</v>
      </c>
      <c r="W149" s="32">
        <f t="shared" si="135"/>
        <v>0.45095714022800826</v>
      </c>
      <c r="X149" s="31"/>
      <c r="Y149" s="5">
        <f t="shared" si="140"/>
        <v>0</v>
      </c>
      <c r="Z149" s="5">
        <f t="shared" si="132"/>
        <v>2.9896596459215159</v>
      </c>
      <c r="AA149" s="5">
        <f t="shared" si="136"/>
        <v>0</v>
      </c>
      <c r="AB149" s="5">
        <f t="shared" si="125"/>
        <v>2.7157946760237319</v>
      </c>
      <c r="AC149" s="32"/>
      <c r="AD149" s="5">
        <f t="shared" si="141"/>
        <v>12665.102578047781</v>
      </c>
      <c r="AE149" s="5">
        <f t="shared" si="126"/>
        <v>-126.65102578047781</v>
      </c>
      <c r="AF149" s="5">
        <f t="shared" si="126"/>
        <v>-1475.033088227488</v>
      </c>
      <c r="AG149" s="5">
        <f t="shared" si="144"/>
        <v>-27246.753989746183</v>
      </c>
      <c r="AH149" s="5">
        <f t="shared" si="145"/>
        <v>-16183.335525706369</v>
      </c>
      <c r="AI149" s="42">
        <f t="shared" si="139"/>
        <v>0</v>
      </c>
      <c r="AJ149" s="42">
        <f t="shared" si="142"/>
        <v>1230.3153828886875</v>
      </c>
      <c r="AK149" s="42">
        <f t="shared" si="146"/>
        <v>-14953.020142817681</v>
      </c>
    </row>
    <row r="150" spans="1:37" ht="15" x14ac:dyDescent="0.2">
      <c r="I150" s="2">
        <f t="shared" si="129"/>
        <v>18</v>
      </c>
      <c r="J150" s="11">
        <f t="shared" si="121"/>
        <v>28084.936345933416</v>
      </c>
      <c r="K150" s="11">
        <f t="shared" si="130"/>
        <v>280.84936345933414</v>
      </c>
      <c r="L150" s="24">
        <f t="shared" si="133"/>
        <v>3270.8941862672295</v>
      </c>
      <c r="M150" s="11">
        <f t="shared" si="120"/>
        <v>602229</v>
      </c>
      <c r="N150" s="78">
        <f t="shared" si="122"/>
        <v>0</v>
      </c>
      <c r="O150" s="35">
        <f t="shared" si="123"/>
        <v>0</v>
      </c>
      <c r="P150" s="35">
        <f t="shared" si="138"/>
        <v>6.0222899999999999</v>
      </c>
      <c r="Q150">
        <f t="shared" si="124"/>
        <v>82</v>
      </c>
      <c r="R150" s="45">
        <f>1000*VLOOKUP(Q150, '[1]Mortality (Interventions) H'!$B$264:$AV$384, 16)</f>
        <v>101.44251298715128</v>
      </c>
      <c r="S150" s="46">
        <f>VLOOKUP(I150, '[1]Lapse Rates'!$A$4:$F$24, 5)</f>
        <v>4.0205260000000001E-4</v>
      </c>
      <c r="T150" s="33">
        <f t="shared" si="143"/>
        <v>0.45095714022800826</v>
      </c>
      <c r="U150" s="33">
        <f t="shared" si="134"/>
        <v>4.5746225554228324E-2</v>
      </c>
      <c r="V150" s="39">
        <f t="shared" si="131"/>
        <v>1.8130849071723533E-4</v>
      </c>
      <c r="W150" s="32">
        <f t="shared" si="135"/>
        <v>0.40502960618306272</v>
      </c>
      <c r="X150" s="31"/>
      <c r="Y150" s="5">
        <f t="shared" si="140"/>
        <v>0</v>
      </c>
      <c r="Z150" s="5">
        <f t="shared" si="140"/>
        <v>2.7157946760237319</v>
      </c>
      <c r="AA150" s="5">
        <f t="shared" si="136"/>
        <v>0</v>
      </c>
      <c r="AB150" s="5">
        <f t="shared" si="125"/>
        <v>2.4392057470201967</v>
      </c>
      <c r="AC150" s="32"/>
      <c r="AD150" s="5">
        <f t="shared" si="141"/>
        <v>11375.230707869796</v>
      </c>
      <c r="AE150" s="5">
        <f t="shared" si="126"/>
        <v>-113.75230707869795</v>
      </c>
      <c r="AF150" s="5">
        <f t="shared" si="126"/>
        <v>-1324.8089841302854</v>
      </c>
      <c r="AG150" s="5">
        <f t="shared" si="144"/>
        <v>-27549.703669297371</v>
      </c>
      <c r="AH150" s="5">
        <f t="shared" si="145"/>
        <v>-17613.034252636557</v>
      </c>
      <c r="AI150" s="42">
        <f t="shared" si="139"/>
        <v>0</v>
      </c>
      <c r="AJ150" s="42">
        <f t="shared" si="142"/>
        <v>1105.0174505753248</v>
      </c>
      <c r="AK150" s="42">
        <f t="shared" si="146"/>
        <v>-16508.016802061233</v>
      </c>
    </row>
    <row r="151" spans="1:37" ht="15" x14ac:dyDescent="0.2">
      <c r="I151" s="2">
        <f t="shared" si="129"/>
        <v>19</v>
      </c>
      <c r="J151" s="11">
        <f t="shared" si="121"/>
        <v>28084.936345933416</v>
      </c>
      <c r="K151" s="11">
        <f t="shared" si="130"/>
        <v>280.84936345933414</v>
      </c>
      <c r="L151" s="24">
        <f t="shared" si="133"/>
        <v>3270.8941862672295</v>
      </c>
      <c r="M151" s="11">
        <f t="shared" si="120"/>
        <v>602229</v>
      </c>
      <c r="N151" s="78">
        <f t="shared" si="122"/>
        <v>0</v>
      </c>
      <c r="O151" s="35">
        <f t="shared" si="123"/>
        <v>0</v>
      </c>
      <c r="P151" s="35">
        <f t="shared" si="138"/>
        <v>6.0222899999999999</v>
      </c>
      <c r="Q151">
        <f t="shared" si="124"/>
        <v>83</v>
      </c>
      <c r="R151" s="45">
        <f>1000*VLOOKUP(Q151, '[1]Mortality (Interventions) H'!$B$264:$AV$384, 16)</f>
        <v>112.93487845101653</v>
      </c>
      <c r="S151" s="46">
        <f>VLOOKUP(I151, '[1]Lapse Rates'!$A$4:$F$24, 5)</f>
        <v>3.3283375800000001E-2</v>
      </c>
      <c r="T151" s="33">
        <f t="shared" si="143"/>
        <v>0.40502960618306272</v>
      </c>
      <c r="U151" s="33">
        <f t="shared" si="134"/>
        <v>4.5741969343347282E-2</v>
      </c>
      <c r="V151" s="39">
        <f t="shared" si="131"/>
        <v>1.3480752592716881E-2</v>
      </c>
      <c r="W151" s="32">
        <f t="shared" si="135"/>
        <v>0.34580688424699857</v>
      </c>
      <c r="X151" s="31"/>
      <c r="Y151" s="5">
        <f t="shared" si="140"/>
        <v>0</v>
      </c>
      <c r="Z151" s="5">
        <f t="shared" si="140"/>
        <v>2.4392057470201967</v>
      </c>
      <c r="AA151" s="5">
        <f t="shared" si="136"/>
        <v>0</v>
      </c>
      <c r="AB151" s="5">
        <f t="shared" si="125"/>
        <v>2.0825493409318572</v>
      </c>
      <c r="AC151" s="32"/>
      <c r="AD151" s="5">
        <f t="shared" si="141"/>
        <v>9711.96433206252</v>
      </c>
      <c r="AE151" s="5">
        <f t="shared" si="126"/>
        <v>-97.119643320625187</v>
      </c>
      <c r="AF151" s="5">
        <f t="shared" si="126"/>
        <v>-1131.0977272546925</v>
      </c>
      <c r="AG151" s="5">
        <f t="shared" si="144"/>
        <v>-27547.140455674689</v>
      </c>
      <c r="AH151" s="5">
        <f t="shared" si="145"/>
        <v>-19063.393494187487</v>
      </c>
      <c r="AI151" s="42">
        <f t="shared" si="139"/>
        <v>0</v>
      </c>
      <c r="AJ151" s="42">
        <f t="shared" si="142"/>
        <v>943.4555500493625</v>
      </c>
      <c r="AK151" s="42">
        <f t="shared" si="146"/>
        <v>-18119.937944138124</v>
      </c>
    </row>
    <row r="152" spans="1:37" ht="15" x14ac:dyDescent="0.2">
      <c r="I152" s="2">
        <f t="shared" si="129"/>
        <v>20</v>
      </c>
      <c r="J152" s="11">
        <f t="shared" si="121"/>
        <v>28084.936345933416</v>
      </c>
      <c r="K152" s="11">
        <f t="shared" si="130"/>
        <v>280.84936345933414</v>
      </c>
      <c r="L152" s="24">
        <f t="shared" si="133"/>
        <v>3270.8941862672295</v>
      </c>
      <c r="M152" s="11">
        <f t="shared" si="120"/>
        <v>602229</v>
      </c>
      <c r="N152" s="78">
        <f t="shared" si="122"/>
        <v>0</v>
      </c>
      <c r="O152" s="35">
        <f t="shared" si="123"/>
        <v>0</v>
      </c>
      <c r="P152" s="35">
        <f t="shared" si="138"/>
        <v>6.0222899999999999</v>
      </c>
      <c r="Q152">
        <f t="shared" si="124"/>
        <v>84</v>
      </c>
      <c r="R152" s="45">
        <f>1000*VLOOKUP(Q152, '[1]Mortality (Interventions) H'!$B$264:$AV$384, 16)</f>
        <v>125.79820536068623</v>
      </c>
      <c r="S152" s="46">
        <f>VLOOKUP(I152, '[1]Lapse Rates'!$A$4:$F$24, 5)</f>
        <v>0</v>
      </c>
      <c r="T152" s="33">
        <f t="shared" si="143"/>
        <v>0.34580688424699857</v>
      </c>
      <c r="U152" s="33">
        <f t="shared" si="134"/>
        <v>4.3501885439642979E-2</v>
      </c>
      <c r="V152" s="39">
        <f t="shared" si="131"/>
        <v>0</v>
      </c>
      <c r="W152" s="32">
        <f t="shared" si="135"/>
        <v>0.30230499880735562</v>
      </c>
      <c r="X152" s="31"/>
      <c r="Y152" s="5">
        <f t="shared" si="140"/>
        <v>0</v>
      </c>
      <c r="Z152" s="5">
        <f t="shared" si="140"/>
        <v>2.0825493409318572</v>
      </c>
      <c r="AA152" s="5">
        <f t="shared" si="136"/>
        <v>0</v>
      </c>
      <c r="AB152" s="5">
        <f t="shared" si="125"/>
        <v>1.8205683712675496</v>
      </c>
      <c r="AC152" s="32"/>
      <c r="AD152" s="5">
        <f>$W152*J152</f>
        <v>8490.2166485620601</v>
      </c>
      <c r="AE152" s="5">
        <f t="shared" si="126"/>
        <v>-84.902166485620597</v>
      </c>
      <c r="AF152" s="5">
        <f t="shared" si="126"/>
        <v>-988.80766307850126</v>
      </c>
      <c r="AG152" s="5">
        <f t="shared" si="144"/>
        <v>-26198.096966430752</v>
      </c>
      <c r="AH152" s="5">
        <f t="shared" si="145"/>
        <v>-18781.590147432813</v>
      </c>
      <c r="AI152" s="42">
        <f t="shared" si="139"/>
        <v>0</v>
      </c>
      <c r="AJ152" s="42">
        <f t="shared" si="142"/>
        <v>824.7656487820442</v>
      </c>
      <c r="AK152" s="42">
        <f t="shared" si="146"/>
        <v>-17956.824498650767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415505.17791056365</v>
      </c>
      <c r="AE155" s="21">
        <f t="shared" ref="AE155:AK155" si="147">SUM(AE132:AE152)</f>
        <v>-14833.087707926596</v>
      </c>
      <c r="AF155" s="21">
        <f t="shared" si="147"/>
        <v>-46030.284091791633</v>
      </c>
      <c r="AG155" s="21">
        <f t="shared" si="147"/>
        <v>-399940.20667813258</v>
      </c>
      <c r="AH155" s="21">
        <f t="shared" si="147"/>
        <v>-45298.400567287244</v>
      </c>
      <c r="AI155" s="21">
        <f t="shared" si="147"/>
        <v>0</v>
      </c>
      <c r="AJ155" s="21">
        <f t="shared" si="147"/>
        <v>37661.414545300802</v>
      </c>
      <c r="AK155" s="21">
        <f t="shared" si="147"/>
        <v>-7636.9860219864313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219769.53690019177</v>
      </c>
      <c r="AE157" s="21">
        <f t="shared" ref="AE157:AK157" si="148">AE132+NPV($D$6,AE133:AE152)</f>
        <v>-12900.306705382962</v>
      </c>
      <c r="AF157" s="21">
        <f t="shared" si="148"/>
        <v>-23520.273505767636</v>
      </c>
      <c r="AG157" s="21">
        <f t="shared" si="148"/>
        <v>-147199.98763673654</v>
      </c>
      <c r="AH157" s="21">
        <f t="shared" si="148"/>
        <v>36148.96905230463</v>
      </c>
      <c r="AI157" s="21">
        <f t="shared" si="148"/>
        <v>0</v>
      </c>
      <c r="AJ157" s="21">
        <f t="shared" si="148"/>
        <v>18644.977109625896</v>
      </c>
      <c r="AK157" s="21">
        <f t="shared" si="148"/>
        <v>54793.946161930522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316222.08551205409</v>
      </c>
      <c r="AE159" s="21">
        <f t="shared" ref="AE159:AK159" si="149">AE132+NPV($D$7,AE133:AE152)</f>
        <v>-13849.924868972887</v>
      </c>
      <c r="AF159" s="21">
        <f t="shared" si="149"/>
        <v>-34579.940838465016</v>
      </c>
      <c r="AG159" s="21">
        <f t="shared" si="149"/>
        <v>-264185.9799671481</v>
      </c>
      <c r="AH159" s="21">
        <f t="shared" si="149"/>
        <v>3606.2398374681306</v>
      </c>
      <c r="AI159" s="21">
        <f t="shared" si="149"/>
        <v>0</v>
      </c>
      <c r="AJ159" s="21">
        <f t="shared" si="149"/>
        <v>28015.963526576259</v>
      </c>
      <c r="AK159" s="21">
        <f t="shared" si="149"/>
        <v>31622.203364044395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27646.258256210633</v>
      </c>
    </row>
    <row r="162" spans="1:39" ht="15" x14ac:dyDescent="0.2">
      <c r="G162" s="58" t="s">
        <v>114</v>
      </c>
      <c r="H162" s="57"/>
      <c r="I162" s="57"/>
      <c r="J162" s="11">
        <f>H$161</f>
        <v>27646.258256210633</v>
      </c>
      <c r="K162" s="11">
        <f>J162*$C$10</f>
        <v>11058.503302484254</v>
      </c>
      <c r="L162" s="24">
        <f>$C$171</f>
        <v>4050.0583046114571</v>
      </c>
      <c r="M162" s="11">
        <f t="shared" ref="M162:M182" si="150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>O162*W162</f>
        <v>0</v>
      </c>
      <c r="AB162" s="5">
        <f>P162*W162</f>
        <v>6.0222899999999999</v>
      </c>
      <c r="AC162" s="32"/>
      <c r="AD162" s="5">
        <f>$W162*J162</f>
        <v>27646.258256210633</v>
      </c>
      <c r="AE162" s="5">
        <f>-$W162*K162</f>
        <v>-11058.503302484254</v>
      </c>
      <c r="AF162" s="5">
        <f>-$W162*L162</f>
        <v>-4050.0583046114571</v>
      </c>
      <c r="AG162" s="5"/>
      <c r="AH162" s="5">
        <f>SUM(AD162:AG162)</f>
        <v>12537.69664911492</v>
      </c>
      <c r="AI162" s="42">
        <f>Y162-AA162</f>
        <v>0</v>
      </c>
      <c r="AJ162" s="42"/>
      <c r="AK162" s="42">
        <f>SUM(AH162:AJ162)</f>
        <v>12537.69664911492</v>
      </c>
      <c r="AL162" s="6" t="s">
        <v>39</v>
      </c>
      <c r="AM162" s="36">
        <f>AK189</f>
        <v>31271.71793906339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51">H$161</f>
        <v>27646.258256210633</v>
      </c>
      <c r="K163" s="11"/>
      <c r="L163" s="24"/>
      <c r="M163" s="11">
        <f t="shared" si="150"/>
        <v>602229</v>
      </c>
      <c r="N163" s="78">
        <f t="shared" ref="N163:N182" si="152">N131</f>
        <v>0</v>
      </c>
      <c r="O163" s="35">
        <f t="shared" ref="O163:O182" si="153">M163*N163/1000</f>
        <v>0</v>
      </c>
      <c r="P163" s="35">
        <f>$H$14*M163/1000</f>
        <v>6.0222899999999999</v>
      </c>
      <c r="Q163">
        <f t="shared" ref="Q163:Q182" si="154">Q5</f>
        <v>65</v>
      </c>
      <c r="R163" s="45">
        <f>1000*VLOOKUP(Q163, '[1]Mortality (Interventions) H'!$B$264:$AV$384, 19)</f>
        <v>17.716405723307112</v>
      </c>
      <c r="S163" s="46">
        <f>AVERAGE(VLOOKUP(I162,'[1]Lapse Rates'!$A$4:$F$24,5),VLOOKUP(I163,'[1]Lapse Rates'!$A$4:$F$24,5))</f>
        <v>2.3220462500000002E-3</v>
      </c>
      <c r="T163" s="33">
        <f>W162</f>
        <v>1</v>
      </c>
      <c r="U163" s="33">
        <f>T163*R163/1000</f>
        <v>1.7716405723307113E-2</v>
      </c>
      <c r="V163" s="39">
        <f>MIN(S163*T163,T163-U163)</f>
        <v>2.3220462500000002E-3</v>
      </c>
      <c r="W163" s="32">
        <f>T163-SUM(U163:V163)</f>
        <v>0.97996154802669289</v>
      </c>
      <c r="X163" s="32"/>
      <c r="Y163" s="5">
        <f>AA162</f>
        <v>0</v>
      </c>
      <c r="Z163" s="5">
        <f>AB162</f>
        <v>6.0222899999999999</v>
      </c>
      <c r="AA163" s="5">
        <f>O163*W163</f>
        <v>0</v>
      </c>
      <c r="AB163" s="5">
        <f t="shared" ref="AB163:AB182" si="155">P163*W163</f>
        <v>5.9016126310656718</v>
      </c>
      <c r="AC163" s="32"/>
      <c r="AD163" s="5">
        <f>$W163*J163</f>
        <v>27092.270037901912</v>
      </c>
      <c r="AE163" s="5">
        <f t="shared" ref="AE163:AF182" si="156">-$W163*K163</f>
        <v>0</v>
      </c>
      <c r="AF163" s="5">
        <f t="shared" si="156"/>
        <v>0</v>
      </c>
      <c r="AG163" s="5">
        <f t="shared" ref="AG163:AG168" si="157">-U163*M163</f>
        <v>-10669.33330234152</v>
      </c>
      <c r="AH163" s="5">
        <f t="shared" ref="AH163:AH171" si="158">SUM(AD163:AG163)</f>
        <v>16422.93673556039</v>
      </c>
      <c r="AI163" s="42">
        <f>-M163*$W162*(N163-N162)/1000</f>
        <v>0</v>
      </c>
      <c r="AJ163" s="42">
        <f>$D$6*SUM(Y163:Z163,AD163:AE163)</f>
        <v>2658.3424773671777</v>
      </c>
      <c r="AK163" s="42">
        <f>SUM(AH163:AJ163)</f>
        <v>19081.279212927569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59">I163+1</f>
        <v>2</v>
      </c>
      <c r="J164" s="11">
        <f t="shared" si="151"/>
        <v>27646.258256210633</v>
      </c>
      <c r="K164" s="11">
        <f t="shared" ref="K164:K182" si="160">J164*$C$11</f>
        <v>276.46258256210632</v>
      </c>
      <c r="L164" s="24">
        <f>$C$172</f>
        <v>3220.6705569251371</v>
      </c>
      <c r="M164" s="11">
        <f t="shared" si="150"/>
        <v>602229</v>
      </c>
      <c r="N164" s="78">
        <f t="shared" si="152"/>
        <v>0</v>
      </c>
      <c r="O164" s="35">
        <f t="shared" si="153"/>
        <v>0</v>
      </c>
      <c r="P164" s="35">
        <f>$H$14*M164/1000</f>
        <v>6.0222899999999999</v>
      </c>
      <c r="Q164">
        <f t="shared" si="154"/>
        <v>66</v>
      </c>
      <c r="R164" s="45">
        <f>1000*VLOOKUP(Q164, '[1]Mortality (Interventions) H'!$B$264:$AV$384, 19)</f>
        <v>19.362670667238124</v>
      </c>
      <c r="S164" s="46">
        <f>VLOOKUP(I164, '[1]Lapse Rates'!$A$4:$F$24, 5)</f>
        <v>2.1348066000000001E-3</v>
      </c>
      <c r="T164" s="33">
        <f>W163</f>
        <v>0.97996154802669289</v>
      </c>
      <c r="U164" s="33">
        <f>T164*R164/1000</f>
        <v>1.8974672720997711E-2</v>
      </c>
      <c r="V164" s="39">
        <f t="shared" ref="V164:V182" si="161">MIN(S164*T164,T164-U164)</f>
        <v>2.0920283804736011E-3</v>
      </c>
      <c r="W164" s="32">
        <f>T164-SUM(U164:V164)</f>
        <v>0.95889484692522153</v>
      </c>
      <c r="X164" s="32"/>
      <c r="Y164" s="5">
        <f t="shared" ref="Y164:Z179" si="162">AA163</f>
        <v>0</v>
      </c>
      <c r="Z164" s="5">
        <f t="shared" si="162"/>
        <v>5.9016126310656718</v>
      </c>
      <c r="AA164" s="5">
        <f>O164*W164</f>
        <v>0</v>
      </c>
      <c r="AB164" s="5">
        <f t="shared" si="155"/>
        <v>5.7747428476892919</v>
      </c>
      <c r="AC164" s="32"/>
      <c r="AD164" s="5">
        <f>$W164*J164</f>
        <v>26509.854578644237</v>
      </c>
      <c r="AE164" s="5">
        <f t="shared" si="156"/>
        <v>-265.09854578644234</v>
      </c>
      <c r="AF164" s="5">
        <f t="shared" si="156"/>
        <v>-3088.2844006792975</v>
      </c>
      <c r="AG164" s="5">
        <f t="shared" si="157"/>
        <v>-11427.098178093731</v>
      </c>
      <c r="AH164" s="5">
        <f t="shared" si="158"/>
        <v>11729.373454084767</v>
      </c>
      <c r="AI164" s="42">
        <f>-M164*($W163*N164-$W162*N163)/1000</f>
        <v>0</v>
      </c>
      <c r="AJ164" s="42">
        <f>$D$6*SUM(Y164:Z164,AD164:AE164)</f>
        <v>2575.1895150224577</v>
      </c>
      <c r="AK164" s="42">
        <f>SUM(AH164:AJ164)</f>
        <v>14304.562969107224</v>
      </c>
      <c r="AL164" s="48" t="s">
        <v>59</v>
      </c>
      <c r="AM164" s="54">
        <f>AK189/AD189</f>
        <v>9.9999984504747771E-2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59"/>
        <v>3</v>
      </c>
      <c r="J165" s="11">
        <f t="shared" si="151"/>
        <v>27646.258256210633</v>
      </c>
      <c r="K165" s="11">
        <f t="shared" si="160"/>
        <v>276.46258256210632</v>
      </c>
      <c r="L165" s="24">
        <f t="shared" ref="L165:L182" si="163">$C$172</f>
        <v>3220.6705569251371</v>
      </c>
      <c r="M165" s="11">
        <f t="shared" si="150"/>
        <v>602229</v>
      </c>
      <c r="N165" s="78">
        <f t="shared" si="152"/>
        <v>0</v>
      </c>
      <c r="O165" s="35">
        <f t="shared" si="153"/>
        <v>0</v>
      </c>
      <c r="P165" s="35">
        <f>$H$14*M165/1000</f>
        <v>6.0222899999999999</v>
      </c>
      <c r="Q165">
        <f t="shared" si="154"/>
        <v>67</v>
      </c>
      <c r="R165" s="45">
        <f>1000*VLOOKUP(Q165, '[1]Mortality (Interventions) H'!$B$264:$AV$384, 19)</f>
        <v>21.107572414352358</v>
      </c>
      <c r="S165" s="46">
        <f>VLOOKUP(I165, '[1]Lapse Rates'!$A$4:$F$24, 5)</f>
        <v>2.1304430000000001E-3</v>
      </c>
      <c r="T165" s="33">
        <f>W164</f>
        <v>0.95889484692522153</v>
      </c>
      <c r="U165" s="33">
        <f t="shared" ref="U165:U182" si="164">T165*R165/1000</f>
        <v>2.0239942419223431E-2</v>
      </c>
      <c r="V165" s="39">
        <f t="shared" si="161"/>
        <v>2.0428708143679099E-3</v>
      </c>
      <c r="W165" s="32">
        <f t="shared" ref="W165:W182" si="165">T165-SUM(U165:V165)</f>
        <v>0.93661203369163015</v>
      </c>
      <c r="X165" s="32"/>
      <c r="Y165" s="5">
        <f t="shared" si="162"/>
        <v>0</v>
      </c>
      <c r="Z165" s="5">
        <f t="shared" si="162"/>
        <v>5.7747428476892919</v>
      </c>
      <c r="AA165" s="5">
        <f t="shared" ref="AA165:AA182" si="166">O165*W165</f>
        <v>0</v>
      </c>
      <c r="AB165" s="5">
        <f t="shared" si="155"/>
        <v>5.640549284380767</v>
      </c>
      <c r="AC165" s="32"/>
      <c r="AD165" s="5">
        <f>$W165*J165</f>
        <v>25893.818169313461</v>
      </c>
      <c r="AE165" s="5">
        <f t="shared" si="156"/>
        <v>-258.9381816931346</v>
      </c>
      <c r="AF165" s="5">
        <f>-$W165*L165</f>
        <v>-3016.5188001724077</v>
      </c>
      <c r="AG165" s="5">
        <f t="shared" si="157"/>
        <v>-12189.080283186508</v>
      </c>
      <c r="AH165" s="5">
        <f t="shared" si="158"/>
        <v>10429.28090426141</v>
      </c>
      <c r="AI165" s="42">
        <f>-M165*($W164*N165-$W163*N164)/1000</f>
        <v>0</v>
      </c>
      <c r="AJ165" s="42">
        <f>$D$6*SUM(Y165:Z165,AD165:AE165)</f>
        <v>2515.3482290589127</v>
      </c>
      <c r="AK165" s="42">
        <f t="shared" ref="AK165:AK172" si="167">SUM(AH165:AJ165)</f>
        <v>12944.629133320323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59"/>
        <v>4</v>
      </c>
      <c r="J166" s="11">
        <f t="shared" si="151"/>
        <v>27646.258256210633</v>
      </c>
      <c r="K166" s="11">
        <f t="shared" si="160"/>
        <v>276.46258256210632</v>
      </c>
      <c r="L166" s="24">
        <f t="shared" si="163"/>
        <v>3220.6705569251371</v>
      </c>
      <c r="M166" s="11">
        <f t="shared" si="150"/>
        <v>602229</v>
      </c>
      <c r="N166" s="78">
        <f t="shared" si="152"/>
        <v>0</v>
      </c>
      <c r="O166" s="35">
        <f t="shared" si="153"/>
        <v>0</v>
      </c>
      <c r="P166" s="35">
        <f t="shared" ref="P166:P182" si="168">$H$14*M166/1000</f>
        <v>6.0222899999999999</v>
      </c>
      <c r="Q166">
        <f t="shared" si="154"/>
        <v>68</v>
      </c>
      <c r="R166" s="45">
        <f>1000*VLOOKUP(Q166, '[1]Mortality (Interventions) H'!$B$264:$AV$384, 19)</f>
        <v>22.949280953316563</v>
      </c>
      <c r="S166" s="46">
        <f>VLOOKUP(I166, '[1]Lapse Rates'!$A$4:$F$24, 5)</f>
        <v>1.8971547999999999E-3</v>
      </c>
      <c r="T166" s="33">
        <f>W165</f>
        <v>0.93661203369163015</v>
      </c>
      <c r="U166" s="33">
        <f t="shared" si="164"/>
        <v>2.149457270544642E-2</v>
      </c>
      <c r="V166" s="39">
        <f t="shared" si="161"/>
        <v>1.7768980154558378E-3</v>
      </c>
      <c r="W166" s="32">
        <f t="shared" si="165"/>
        <v>0.91334056297072785</v>
      </c>
      <c r="X166" s="32"/>
      <c r="Y166" s="5">
        <f>AA165</f>
        <v>0</v>
      </c>
      <c r="Z166" s="5">
        <f t="shared" si="162"/>
        <v>5.640549284380767</v>
      </c>
      <c r="AA166" s="5">
        <f t="shared" si="166"/>
        <v>0</v>
      </c>
      <c r="AB166" s="5">
        <f t="shared" si="155"/>
        <v>5.5004017389729842</v>
      </c>
      <c r="AC166" s="32"/>
      <c r="AD166" s="5">
        <f>$W166*J166</f>
        <v>25250.449079761551</v>
      </c>
      <c r="AE166" s="5">
        <f t="shared" si="156"/>
        <v>-252.50449079761552</v>
      </c>
      <c r="AF166" s="5">
        <f t="shared" si="156"/>
        <v>-2941.5690596052523</v>
      </c>
      <c r="AG166" s="5">
        <f t="shared" si="157"/>
        <v>-12944.655025828291</v>
      </c>
      <c r="AH166" s="5">
        <f t="shared" si="158"/>
        <v>9111.7205035303923</v>
      </c>
      <c r="AI166" s="42">
        <f t="shared" ref="AI166:AI182" si="169">-M166*($W165*N166-$W164*N165)/1000</f>
        <v>0</v>
      </c>
      <c r="AJ166" s="42">
        <f>$D$6*SUM(Y166:Z166,AD166:AE166)</f>
        <v>2452.8517020621598</v>
      </c>
      <c r="AK166" s="42">
        <f t="shared" si="167"/>
        <v>11564.572205592553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59"/>
        <v>5</v>
      </c>
      <c r="J167" s="11">
        <f t="shared" si="151"/>
        <v>27646.258256210633</v>
      </c>
      <c r="K167" s="11">
        <f t="shared" si="160"/>
        <v>276.46258256210632</v>
      </c>
      <c r="L167" s="24">
        <f t="shared" si="163"/>
        <v>3220.6705569251371</v>
      </c>
      <c r="M167" s="11">
        <f t="shared" si="150"/>
        <v>602229</v>
      </c>
      <c r="N167" s="78">
        <f t="shared" si="152"/>
        <v>0</v>
      </c>
      <c r="O167" s="35">
        <f t="shared" si="153"/>
        <v>0</v>
      </c>
      <c r="P167" s="35">
        <f t="shared" si="168"/>
        <v>6.0222899999999999</v>
      </c>
      <c r="Q167">
        <f t="shared" si="154"/>
        <v>69</v>
      </c>
      <c r="R167" s="45">
        <f>1000*VLOOKUP(Q167, '[1]Mortality (Interventions) H'!$B$264:$AV$384, 19)</f>
        <v>25.012764080998206</v>
      </c>
      <c r="S167" s="46">
        <f>VLOOKUP(I167, '[1]Lapse Rates'!$A$4:$F$24, 5)</f>
        <v>1.8563969E-3</v>
      </c>
      <c r="T167" s="33">
        <f>W166</f>
        <v>0.91334056297072785</v>
      </c>
      <c r="U167" s="33">
        <f t="shared" si="164"/>
        <v>2.2845172027192901E-2</v>
      </c>
      <c r="V167" s="39">
        <f t="shared" si="161"/>
        <v>1.695522589743114E-3</v>
      </c>
      <c r="W167" s="32">
        <f t="shared" si="165"/>
        <v>0.88879986835379188</v>
      </c>
      <c r="X167" s="32"/>
      <c r="Y167" s="5">
        <f t="shared" ref="Y167:Z182" si="170">AA166</f>
        <v>0</v>
      </c>
      <c r="Z167" s="5">
        <f t="shared" si="162"/>
        <v>5.5004017389729842</v>
      </c>
      <c r="AA167" s="5">
        <f t="shared" si="166"/>
        <v>0</v>
      </c>
      <c r="AB167" s="5">
        <f t="shared" si="155"/>
        <v>5.3526105591883573</v>
      </c>
      <c r="AC167" s="32"/>
      <c r="AD167" s="5">
        <f t="shared" ref="AD167:AD181" si="171">$W167*J167</f>
        <v>24571.990698594942</v>
      </c>
      <c r="AE167" s="5">
        <f t="shared" si="156"/>
        <v>-245.71990698594942</v>
      </c>
      <c r="AF167" s="5">
        <f t="shared" si="156"/>
        <v>-2862.5315670059954</v>
      </c>
      <c r="AG167" s="5">
        <f t="shared" si="157"/>
        <v>-13758.025104764354</v>
      </c>
      <c r="AH167" s="5">
        <f t="shared" si="158"/>
        <v>7705.7141198386453</v>
      </c>
      <c r="AI167" s="42">
        <f t="shared" si="169"/>
        <v>0</v>
      </c>
      <c r="AJ167" s="42">
        <f t="shared" ref="AJ167:AJ182" si="172">$D$6*SUM(Y167:Z167,AD167:AE167)</f>
        <v>2386.9467540674354</v>
      </c>
      <c r="AK167" s="42">
        <f t="shared" si="167"/>
        <v>10092.660873906081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59"/>
        <v>6</v>
      </c>
      <c r="J168" s="11">
        <f t="shared" si="151"/>
        <v>27646.258256210633</v>
      </c>
      <c r="K168" s="11">
        <f t="shared" si="160"/>
        <v>276.46258256210632</v>
      </c>
      <c r="L168" s="24">
        <f t="shared" si="163"/>
        <v>3220.6705569251371</v>
      </c>
      <c r="M168" s="11">
        <f t="shared" si="150"/>
        <v>602229</v>
      </c>
      <c r="N168" s="78">
        <f t="shared" si="152"/>
        <v>0</v>
      </c>
      <c r="O168" s="35">
        <f t="shared" si="153"/>
        <v>0</v>
      </c>
      <c r="P168" s="35">
        <f t="shared" si="168"/>
        <v>6.0222899999999999</v>
      </c>
      <c r="Q168">
        <f t="shared" si="154"/>
        <v>70</v>
      </c>
      <c r="R168" s="45">
        <f>1000*VLOOKUP(Q168, '[1]Mortality (Interventions) H'!$B$264:$AV$384, 19)</f>
        <v>27.618768067915539</v>
      </c>
      <c r="S168" s="46">
        <f>VLOOKUP(I168, '[1]Lapse Rates'!$A$4:$F$24, 5)</f>
        <v>1.7512077999999999E-3</v>
      </c>
      <c r="T168" s="33">
        <f t="shared" ref="T168:T182" si="173">W167</f>
        <v>0.88879986835379188</v>
      </c>
      <c r="U168" s="33">
        <f t="shared" si="164"/>
        <v>2.4547557422857243E-2</v>
      </c>
      <c r="V168" s="39">
        <f t="shared" si="161"/>
        <v>1.5564732621001333E-3</v>
      </c>
      <c r="W168" s="32">
        <f t="shared" si="165"/>
        <v>0.86269583766883451</v>
      </c>
      <c r="X168" s="32"/>
      <c r="Y168" s="5">
        <f t="shared" si="170"/>
        <v>0</v>
      </c>
      <c r="Z168" s="5">
        <f t="shared" si="162"/>
        <v>5.3526105591883573</v>
      </c>
      <c r="AA168" s="5">
        <f t="shared" si="166"/>
        <v>0</v>
      </c>
      <c r="AB168" s="5">
        <f t="shared" si="155"/>
        <v>5.1954045162346452</v>
      </c>
      <c r="AC168" s="32"/>
      <c r="AD168" s="5">
        <f t="shared" si="171"/>
        <v>23850.311924750564</v>
      </c>
      <c r="AE168" s="5">
        <f t="shared" si="156"/>
        <v>-238.50311924750562</v>
      </c>
      <c r="AF168" s="5">
        <f t="shared" si="156"/>
        <v>-2778.4590839618832</v>
      </c>
      <c r="AG168" s="5">
        <f t="shared" si="157"/>
        <v>-14783.250959209894</v>
      </c>
      <c r="AH168" s="5">
        <f t="shared" si="158"/>
        <v>6050.0987623312794</v>
      </c>
      <c r="AI168" s="42">
        <f t="shared" si="169"/>
        <v>0</v>
      </c>
      <c r="AJ168" s="42">
        <f t="shared" si="172"/>
        <v>2316.8435349157062</v>
      </c>
      <c r="AK168" s="42">
        <f t="shared" si="167"/>
        <v>8366.9422972469856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59"/>
        <v>7</v>
      </c>
      <c r="J169" s="11">
        <f t="shared" si="151"/>
        <v>27646.258256210633</v>
      </c>
      <c r="K169" s="11">
        <f t="shared" si="160"/>
        <v>276.46258256210632</v>
      </c>
      <c r="L169" s="24">
        <f t="shared" si="163"/>
        <v>3220.6705569251371</v>
      </c>
      <c r="M169" s="11">
        <f t="shared" si="150"/>
        <v>602229</v>
      </c>
      <c r="N169" s="78">
        <f t="shared" si="152"/>
        <v>0</v>
      </c>
      <c r="O169" s="35">
        <f t="shared" si="153"/>
        <v>0</v>
      </c>
      <c r="P169" s="35">
        <f t="shared" si="168"/>
        <v>6.0222899999999999</v>
      </c>
      <c r="Q169">
        <f t="shared" si="154"/>
        <v>71</v>
      </c>
      <c r="R169" s="45">
        <f>1000*VLOOKUP(Q169, '[1]Mortality (Interventions) H'!$B$264:$AV$384, 19)</f>
        <v>30.287717115755733</v>
      </c>
      <c r="S169" s="46">
        <f>VLOOKUP(I169, '[1]Lapse Rates'!$A$4:$F$24, 5)</f>
        <v>1.6267663999999999E-3</v>
      </c>
      <c r="T169" s="33">
        <f t="shared" si="173"/>
        <v>0.86269583766883451</v>
      </c>
      <c r="U169" s="33">
        <f t="shared" si="164"/>
        <v>2.6129087488253589E-2</v>
      </c>
      <c r="V169" s="39">
        <f t="shared" si="161"/>
        <v>1.4034046021395143E-3</v>
      </c>
      <c r="W169" s="32">
        <f t="shared" si="165"/>
        <v>0.83516334557844141</v>
      </c>
      <c r="X169" s="32"/>
      <c r="Y169" s="5">
        <f t="shared" si="170"/>
        <v>0</v>
      </c>
      <c r="Z169" s="5">
        <f t="shared" si="162"/>
        <v>5.1954045162346452</v>
      </c>
      <c r="AA169" s="5">
        <f t="shared" si="166"/>
        <v>0</v>
      </c>
      <c r="AB169" s="5">
        <f t="shared" si="155"/>
        <v>5.0295958644435919</v>
      </c>
      <c r="AC169" s="32"/>
      <c r="AD169" s="5">
        <f t="shared" si="171"/>
        <v>23089.141537982479</v>
      </c>
      <c r="AE169" s="5">
        <f t="shared" si="156"/>
        <v>-230.89141537982479</v>
      </c>
      <c r="AF169" s="5">
        <f t="shared" si="156"/>
        <v>-2689.7859973275795</v>
      </c>
      <c r="AG169" s="5">
        <f t="shared" ref="AG169:AG182" si="174">-U169*M169</f>
        <v>-15735.69422896347</v>
      </c>
      <c r="AH169" s="5">
        <f t="shared" si="158"/>
        <v>4432.7698963116036</v>
      </c>
      <c r="AI169" s="42">
        <f t="shared" si="169"/>
        <v>0</v>
      </c>
      <c r="AJ169" s="42">
        <f t="shared" si="172"/>
        <v>2242.9040062103631</v>
      </c>
      <c r="AK169" s="42">
        <f t="shared" si="167"/>
        <v>6675.6739025219667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59"/>
        <v>8</v>
      </c>
      <c r="J170" s="11">
        <f t="shared" si="151"/>
        <v>27646.258256210633</v>
      </c>
      <c r="K170" s="11">
        <f t="shared" si="160"/>
        <v>276.46258256210632</v>
      </c>
      <c r="L170" s="24">
        <f t="shared" si="163"/>
        <v>3220.6705569251371</v>
      </c>
      <c r="M170" s="11">
        <f t="shared" si="150"/>
        <v>602229</v>
      </c>
      <c r="N170" s="78">
        <f t="shared" si="152"/>
        <v>0</v>
      </c>
      <c r="O170" s="35">
        <f t="shared" si="153"/>
        <v>0</v>
      </c>
      <c r="P170" s="35">
        <f t="shared" si="168"/>
        <v>6.0222899999999999</v>
      </c>
      <c r="Q170">
        <f t="shared" si="154"/>
        <v>72</v>
      </c>
      <c r="R170" s="45">
        <f>1000*VLOOKUP(Q170, '[1]Mortality (Interventions) H'!$B$264:$AV$384, 19)</f>
        <v>33.352878098570457</v>
      </c>
      <c r="S170" s="46">
        <f>VLOOKUP(I170, '[1]Lapse Rates'!$A$4:$F$24, 5)</f>
        <v>1.427546E-3</v>
      </c>
      <c r="T170" s="33">
        <f t="shared" si="173"/>
        <v>0.83516334557844141</v>
      </c>
      <c r="U170" s="33">
        <f t="shared" si="164"/>
        <v>2.785510125747203E-2</v>
      </c>
      <c r="V170" s="39">
        <f t="shared" si="161"/>
        <v>1.1922340933271218E-3</v>
      </c>
      <c r="W170" s="32">
        <f t="shared" si="165"/>
        <v>0.80611601022764223</v>
      </c>
      <c r="X170" s="32"/>
      <c r="Y170" s="5">
        <f t="shared" si="170"/>
        <v>0</v>
      </c>
      <c r="Z170" s="5">
        <f t="shared" si="162"/>
        <v>5.0295958644435919</v>
      </c>
      <c r="AA170" s="5">
        <f t="shared" si="166"/>
        <v>0</v>
      </c>
      <c r="AB170" s="5">
        <f t="shared" si="155"/>
        <v>4.8546643872338278</v>
      </c>
      <c r="AC170" s="32"/>
      <c r="AD170" s="5">
        <f t="shared" si="171"/>
        <v>22286.091403219529</v>
      </c>
      <c r="AE170" s="5">
        <f t="shared" si="156"/>
        <v>-222.8609140321953</v>
      </c>
      <c r="AF170" s="5">
        <f t="shared" si="156"/>
        <v>-2596.2340996061303</v>
      </c>
      <c r="AG170" s="5">
        <f t="shared" si="174"/>
        <v>-16775.149775186124</v>
      </c>
      <c r="AH170" s="5">
        <f t="shared" si="158"/>
        <v>2691.8466143950791</v>
      </c>
      <c r="AI170" s="42">
        <f t="shared" si="169"/>
        <v>0</v>
      </c>
      <c r="AJ170" s="42">
        <f t="shared" si="172"/>
        <v>2164.896314343579</v>
      </c>
      <c r="AK170" s="42">
        <f t="shared" si="167"/>
        <v>4856.7429287386585</v>
      </c>
    </row>
    <row r="171" spans="1:39" ht="15" x14ac:dyDescent="0.2">
      <c r="A171" s="12"/>
      <c r="B171" s="13">
        <v>1</v>
      </c>
      <c r="C171" s="10">
        <f>$H$161*0.14+$B$174</f>
        <v>4050.0583046114571</v>
      </c>
      <c r="D171" s="1"/>
      <c r="E171" s="81" t="s">
        <v>51</v>
      </c>
      <c r="F171" s="13"/>
      <c r="G171" s="8"/>
      <c r="I171" s="2">
        <f t="shared" si="159"/>
        <v>9</v>
      </c>
      <c r="J171" s="11">
        <f t="shared" si="151"/>
        <v>27646.258256210633</v>
      </c>
      <c r="K171" s="11">
        <f t="shared" si="160"/>
        <v>276.46258256210632</v>
      </c>
      <c r="L171" s="24">
        <f t="shared" si="163"/>
        <v>3220.6705569251371</v>
      </c>
      <c r="M171" s="11">
        <f t="shared" si="150"/>
        <v>602229</v>
      </c>
      <c r="N171" s="78">
        <f t="shared" si="152"/>
        <v>0</v>
      </c>
      <c r="O171" s="35">
        <f t="shared" si="153"/>
        <v>0</v>
      </c>
      <c r="P171" s="35">
        <f t="shared" si="168"/>
        <v>6.0222899999999999</v>
      </c>
      <c r="Q171">
        <f t="shared" si="154"/>
        <v>73</v>
      </c>
      <c r="R171" s="45">
        <f>1000*VLOOKUP(Q171, '[1]Mortality (Interventions) H'!$B$264:$AV$384, 19)</f>
        <v>36.873218105609119</v>
      </c>
      <c r="S171" s="46">
        <f>VLOOKUP(I171, '[1]Lapse Rates'!$A$4:$F$24, 5)</f>
        <v>1.4710299999999999E-3</v>
      </c>
      <c r="T171" s="33">
        <f t="shared" si="173"/>
        <v>0.80611601022764223</v>
      </c>
      <c r="U171" s="33">
        <f t="shared" si="164"/>
        <v>2.9724091463547282E-2</v>
      </c>
      <c r="V171" s="39">
        <f t="shared" si="161"/>
        <v>1.1858208345251686E-3</v>
      </c>
      <c r="W171" s="32">
        <f t="shared" si="165"/>
        <v>0.77520609792956974</v>
      </c>
      <c r="X171" s="32"/>
      <c r="Y171" s="5">
        <f t="shared" si="170"/>
        <v>0</v>
      </c>
      <c r="Z171" s="5">
        <f t="shared" si="162"/>
        <v>4.8546643872338278</v>
      </c>
      <c r="AA171" s="5">
        <f t="shared" si="166"/>
        <v>0</v>
      </c>
      <c r="AB171" s="5">
        <f t="shared" si="155"/>
        <v>4.6685159315002682</v>
      </c>
      <c r="AC171" s="32"/>
      <c r="AD171" s="5">
        <f t="shared" si="171"/>
        <v>21431.547985150195</v>
      </c>
      <c r="AE171" s="5">
        <f t="shared" si="156"/>
        <v>-214.31547985150195</v>
      </c>
      <c r="AF171" s="5">
        <f t="shared" si="156"/>
        <v>-2496.6834551505899</v>
      </c>
      <c r="AG171" s="5">
        <f t="shared" si="174"/>
        <v>-17900.709878000616</v>
      </c>
      <c r="AH171" s="5">
        <f t="shared" si="158"/>
        <v>819.83917214748726</v>
      </c>
      <c r="AI171" s="42">
        <f t="shared" si="169"/>
        <v>0</v>
      </c>
      <c r="AJ171" s="42">
        <f t="shared" si="172"/>
        <v>2081.8867513461892</v>
      </c>
      <c r="AK171" s="42">
        <f t="shared" si="167"/>
        <v>2901.7259234936764</v>
      </c>
    </row>
    <row r="172" spans="1:39" ht="15" x14ac:dyDescent="0.2">
      <c r="A172" s="12"/>
      <c r="B172" s="70" t="s">
        <v>49</v>
      </c>
      <c r="C172" s="10">
        <f>$H$161*0.11+$B$174</f>
        <v>3220.6705569251371</v>
      </c>
      <c r="D172" s="1"/>
      <c r="E172" s="1"/>
      <c r="F172" s="1"/>
      <c r="I172" s="2">
        <f t="shared" si="159"/>
        <v>10</v>
      </c>
      <c r="J172" s="11">
        <f t="shared" si="151"/>
        <v>27646.258256210633</v>
      </c>
      <c r="K172" s="11">
        <f t="shared" si="160"/>
        <v>276.46258256210632</v>
      </c>
      <c r="L172" s="24">
        <f t="shared" si="163"/>
        <v>3220.6705569251371</v>
      </c>
      <c r="M172" s="11">
        <f t="shared" si="150"/>
        <v>602229</v>
      </c>
      <c r="N172" s="78">
        <f t="shared" si="152"/>
        <v>0</v>
      </c>
      <c r="O172" s="35">
        <f t="shared" si="153"/>
        <v>0</v>
      </c>
      <c r="P172" s="35">
        <f t="shared" si="168"/>
        <v>6.0222899999999999</v>
      </c>
      <c r="Q172">
        <f t="shared" si="154"/>
        <v>74</v>
      </c>
      <c r="R172" s="45">
        <f>1000*VLOOKUP(Q172, '[1]Mortality (Interventions) H'!$B$264:$AV$384, 19)</f>
        <v>41.052703861333896</v>
      </c>
      <c r="S172" s="46">
        <f>VLOOKUP(I172, '[1]Lapse Rates'!$A$4:$F$24, 5)</f>
        <v>1.273365E-3</v>
      </c>
      <c r="T172" s="33">
        <f t="shared" si="173"/>
        <v>0.77520609792956974</v>
      </c>
      <c r="U172" s="33">
        <f t="shared" si="164"/>
        <v>3.1824306369802831E-2</v>
      </c>
      <c r="V172" s="39">
        <f t="shared" si="161"/>
        <v>9.8712031289008664E-4</v>
      </c>
      <c r="W172" s="32">
        <f t="shared" si="165"/>
        <v>0.74239467124687686</v>
      </c>
      <c r="X172" s="32"/>
      <c r="Y172" s="5">
        <f t="shared" si="170"/>
        <v>0</v>
      </c>
      <c r="Z172" s="5">
        <f t="shared" si="162"/>
        <v>4.6685159315002682</v>
      </c>
      <c r="AA172" s="5">
        <f t="shared" si="166"/>
        <v>0</v>
      </c>
      <c r="AB172" s="5">
        <f t="shared" si="155"/>
        <v>4.470916004703354</v>
      </c>
      <c r="AC172" s="32"/>
      <c r="AD172" s="5">
        <f t="shared" si="171"/>
        <v>20524.434809325747</v>
      </c>
      <c r="AE172" s="5">
        <f t="shared" si="156"/>
        <v>-205.24434809325749</v>
      </c>
      <c r="AF172" s="5">
        <f t="shared" si="156"/>
        <v>-2391.0086593029328</v>
      </c>
      <c r="AG172" s="5">
        <f t="shared" si="174"/>
        <v>-19165.520200779989</v>
      </c>
      <c r="AH172" s="5">
        <f>SUM(AD172:AG172)</f>
        <v>-1237.338398850432</v>
      </c>
      <c r="AI172" s="42">
        <f t="shared" si="169"/>
        <v>0</v>
      </c>
      <c r="AJ172" s="42">
        <f t="shared" si="172"/>
        <v>1993.7705656597877</v>
      </c>
      <c r="AK172" s="42">
        <f t="shared" si="167"/>
        <v>756.43216680935575</v>
      </c>
    </row>
    <row r="173" spans="1:39" ht="15" x14ac:dyDescent="0.2">
      <c r="D173" s="1"/>
      <c r="E173" s="1"/>
      <c r="F173" s="1"/>
      <c r="I173" s="2">
        <f t="shared" si="159"/>
        <v>11</v>
      </c>
      <c r="J173" s="11">
        <f t="shared" si="151"/>
        <v>27646.258256210633</v>
      </c>
      <c r="K173" s="11">
        <f t="shared" si="160"/>
        <v>276.46258256210632</v>
      </c>
      <c r="L173" s="24">
        <f t="shared" si="163"/>
        <v>3220.6705569251371</v>
      </c>
      <c r="M173" s="11">
        <f t="shared" si="150"/>
        <v>602229</v>
      </c>
      <c r="N173" s="78">
        <f t="shared" si="152"/>
        <v>0</v>
      </c>
      <c r="O173" s="35">
        <f t="shared" si="153"/>
        <v>0</v>
      </c>
      <c r="P173" s="35">
        <f t="shared" si="168"/>
        <v>6.0222899999999999</v>
      </c>
      <c r="Q173">
        <f t="shared" si="154"/>
        <v>75</v>
      </c>
      <c r="R173" s="45">
        <f>1000*VLOOKUP(Q173, '[1]Mortality (Interventions) H'!$B$264:$AV$384, 19)</f>
        <v>45.847301142834873</v>
      </c>
      <c r="S173" s="46">
        <f>VLOOKUP(I173, '[1]Lapse Rates'!$A$4:$F$24, 5)</f>
        <v>1.2241776999999999E-3</v>
      </c>
      <c r="T173" s="33">
        <f t="shared" si="173"/>
        <v>0.74239467124687686</v>
      </c>
      <c r="U173" s="33">
        <f t="shared" si="164"/>
        <v>3.4036792059491457E-2</v>
      </c>
      <c r="V173" s="39">
        <f t="shared" si="161"/>
        <v>9.0882300113925775E-4</v>
      </c>
      <c r="W173" s="32">
        <f t="shared" si="165"/>
        <v>0.70744905618624609</v>
      </c>
      <c r="X173" s="31"/>
      <c r="Y173" s="5">
        <f t="shared" si="170"/>
        <v>0</v>
      </c>
      <c r="Z173" s="5">
        <f t="shared" si="162"/>
        <v>4.470916004703354</v>
      </c>
      <c r="AA173" s="5">
        <f t="shared" si="166"/>
        <v>0</v>
      </c>
      <c r="AB173" s="5">
        <f t="shared" si="155"/>
        <v>4.2604633765798683</v>
      </c>
      <c r="AC173" s="32"/>
      <c r="AD173" s="5">
        <f t="shared" si="171"/>
        <v>19558.319310437426</v>
      </c>
      <c r="AE173" s="5">
        <f t="shared" si="156"/>
        <v>-195.58319310437426</v>
      </c>
      <c r="AF173" s="5">
        <f t="shared" si="156"/>
        <v>-2278.4603457835196</v>
      </c>
      <c r="AG173" s="5">
        <f t="shared" si="174"/>
        <v>-20497.943245195482</v>
      </c>
      <c r="AH173" s="5">
        <f t="shared" ref="AH173:AH182" si="175">SUM(AD173:AG173)</f>
        <v>-3413.6674736459499</v>
      </c>
      <c r="AI173" s="42">
        <f t="shared" si="169"/>
        <v>0</v>
      </c>
      <c r="AJ173" s="42">
        <f t="shared" si="172"/>
        <v>1899.9230099704337</v>
      </c>
      <c r="AK173" s="42">
        <f t="shared" ref="AK173:AK182" si="176">SUM(AH173:AJ173)</f>
        <v>-1513.7444636755163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59"/>
        <v>12</v>
      </c>
      <c r="J174" s="11">
        <f t="shared" si="151"/>
        <v>27646.258256210633</v>
      </c>
      <c r="K174" s="11">
        <f t="shared" si="160"/>
        <v>276.46258256210632</v>
      </c>
      <c r="L174" s="24">
        <f t="shared" si="163"/>
        <v>3220.6705569251371</v>
      </c>
      <c r="M174" s="11">
        <f t="shared" si="150"/>
        <v>602229</v>
      </c>
      <c r="N174" s="78">
        <f t="shared" si="152"/>
        <v>0</v>
      </c>
      <c r="O174" s="35">
        <f t="shared" si="153"/>
        <v>0</v>
      </c>
      <c r="P174" s="35">
        <f t="shared" si="168"/>
        <v>6.0222899999999999</v>
      </c>
      <c r="Q174">
        <f t="shared" si="154"/>
        <v>76</v>
      </c>
      <c r="R174" s="45">
        <f>1000*VLOOKUP(Q174, '[1]Mortality (Interventions) H'!$B$264:$AV$384, 19)</f>
        <v>51.32275579952573</v>
      </c>
      <c r="S174" s="46">
        <f>VLOOKUP(I174, '[1]Lapse Rates'!$A$4:$F$24, 5)</f>
        <v>1.0124068E-3</v>
      </c>
      <c r="T174" s="33">
        <f t="shared" si="173"/>
        <v>0.70744905618624609</v>
      </c>
      <c r="U174" s="33">
        <f t="shared" si="164"/>
        <v>3.6308235151251665E-2</v>
      </c>
      <c r="V174" s="39">
        <f t="shared" si="161"/>
        <v>7.1622623513653766E-4</v>
      </c>
      <c r="W174" s="32">
        <f t="shared" si="165"/>
        <v>0.67042459479985794</v>
      </c>
      <c r="X174" s="31"/>
      <c r="Y174" s="5">
        <f t="shared" si="170"/>
        <v>0</v>
      </c>
      <c r="Z174" s="5">
        <f t="shared" si="162"/>
        <v>4.2604633765798683</v>
      </c>
      <c r="AA174" s="5">
        <f t="shared" si="166"/>
        <v>0</v>
      </c>
      <c r="AB174" s="5">
        <f t="shared" si="155"/>
        <v>4.0374913330172362</v>
      </c>
      <c r="AC174" s="32"/>
      <c r="AD174" s="5">
        <f t="shared" si="171"/>
        <v>18534.73148915224</v>
      </c>
      <c r="AE174" s="5">
        <f t="shared" si="156"/>
        <v>-185.34731489152242</v>
      </c>
      <c r="AF174" s="5">
        <f t="shared" si="156"/>
        <v>-2159.2167531103678</v>
      </c>
      <c r="AG174" s="5">
        <f t="shared" si="174"/>
        <v>-21865.872146903141</v>
      </c>
      <c r="AH174" s="5">
        <f t="shared" si="175"/>
        <v>-5675.7047257527902</v>
      </c>
      <c r="AI174" s="42">
        <f t="shared" si="169"/>
        <v>0</v>
      </c>
      <c r="AJ174" s="42">
        <f t="shared" si="172"/>
        <v>1800.4925389522191</v>
      </c>
      <c r="AK174" s="42">
        <f t="shared" si="176"/>
        <v>-3875.2121868005711</v>
      </c>
    </row>
    <row r="175" spans="1:39" ht="15" x14ac:dyDescent="0.2">
      <c r="A175" s="48"/>
      <c r="D175" s="1"/>
      <c r="E175" s="1"/>
      <c r="F175" s="1"/>
      <c r="I175" s="2">
        <f t="shared" si="159"/>
        <v>13</v>
      </c>
      <c r="J175" s="11">
        <f t="shared" si="151"/>
        <v>27646.258256210633</v>
      </c>
      <c r="K175" s="11">
        <f t="shared" si="160"/>
        <v>276.46258256210632</v>
      </c>
      <c r="L175" s="24">
        <f t="shared" si="163"/>
        <v>3220.6705569251371</v>
      </c>
      <c r="M175" s="11">
        <f t="shared" si="150"/>
        <v>602229</v>
      </c>
      <c r="N175" s="78">
        <f t="shared" si="152"/>
        <v>0</v>
      </c>
      <c r="O175" s="35">
        <f t="shared" si="153"/>
        <v>0</v>
      </c>
      <c r="P175" s="35">
        <f t="shared" si="168"/>
        <v>6.0222899999999999</v>
      </c>
      <c r="Q175">
        <f t="shared" si="154"/>
        <v>77</v>
      </c>
      <c r="R175" s="45">
        <f>1000*VLOOKUP(Q175, '[1]Mortality (Interventions) H'!$B$264:$AV$384, 19)</f>
        <v>57.612077924056571</v>
      </c>
      <c r="S175" s="46">
        <f>VLOOKUP(I175, '[1]Lapse Rates'!$A$4:$F$24, 5)</f>
        <v>8.7385670000000003E-4</v>
      </c>
      <c r="T175" s="33">
        <f t="shared" si="173"/>
        <v>0.67042459479985794</v>
      </c>
      <c r="U175" s="33">
        <f t="shared" si="164"/>
        <v>3.8624553997813463E-2</v>
      </c>
      <c r="V175" s="39">
        <f t="shared" si="161"/>
        <v>5.8585502401064106E-4</v>
      </c>
      <c r="W175" s="32">
        <f t="shared" si="165"/>
        <v>0.63121418577803379</v>
      </c>
      <c r="X175" s="31"/>
      <c r="Y175" s="5">
        <f t="shared" si="170"/>
        <v>0</v>
      </c>
      <c r="Z175" s="5">
        <f t="shared" si="162"/>
        <v>4.0374913330172362</v>
      </c>
      <c r="AA175" s="5">
        <f t="shared" si="166"/>
        <v>0</v>
      </c>
      <c r="AB175" s="5">
        <f t="shared" si="155"/>
        <v>3.8013548788691951</v>
      </c>
      <c r="AC175" s="32"/>
      <c r="AD175" s="5">
        <f t="shared" si="171"/>
        <v>17450.71039500324</v>
      </c>
      <c r="AE175" s="5">
        <f t="shared" si="156"/>
        <v>-174.50710395003239</v>
      </c>
      <c r="AF175" s="5">
        <f t="shared" si="156"/>
        <v>-2032.9329432487871</v>
      </c>
      <c r="AG175" s="5">
        <f t="shared" si="174"/>
        <v>-23260.826529549206</v>
      </c>
      <c r="AH175" s="5">
        <f t="shared" si="175"/>
        <v>-8017.5561817447851</v>
      </c>
      <c r="AI175" s="42">
        <f t="shared" si="169"/>
        <v>0</v>
      </c>
      <c r="AJ175" s="42">
        <f t="shared" si="172"/>
        <v>1695.1916207520885</v>
      </c>
      <c r="AK175" s="42">
        <f t="shared" si="176"/>
        <v>-6322.3645609926971</v>
      </c>
    </row>
    <row r="176" spans="1:39" ht="15" x14ac:dyDescent="0.2">
      <c r="A176" s="48"/>
      <c r="D176" s="1"/>
      <c r="E176" s="1"/>
      <c r="F176" s="37"/>
      <c r="I176" s="2">
        <f t="shared" si="159"/>
        <v>14</v>
      </c>
      <c r="J176" s="11">
        <f t="shared" si="151"/>
        <v>27646.258256210633</v>
      </c>
      <c r="K176" s="11">
        <f t="shared" si="160"/>
        <v>276.46258256210632</v>
      </c>
      <c r="L176" s="24">
        <f t="shared" si="163"/>
        <v>3220.6705569251371</v>
      </c>
      <c r="M176" s="11">
        <f t="shared" si="150"/>
        <v>602229</v>
      </c>
      <c r="N176" s="78">
        <f t="shared" si="152"/>
        <v>0</v>
      </c>
      <c r="O176" s="35">
        <f t="shared" si="153"/>
        <v>0</v>
      </c>
      <c r="P176" s="35">
        <f t="shared" si="168"/>
        <v>6.0222899999999999</v>
      </c>
      <c r="Q176">
        <f t="shared" si="154"/>
        <v>78</v>
      </c>
      <c r="R176" s="45">
        <f>1000*VLOOKUP(Q176, '[1]Mortality (Interventions) H'!$B$264:$AV$384, 19)</f>
        <v>64.592055586062443</v>
      </c>
      <c r="S176" s="46">
        <f>VLOOKUP(I176, '[1]Lapse Rates'!$A$4:$F$24, 5)</f>
        <v>8.3940749999999998E-4</v>
      </c>
      <c r="T176" s="33">
        <f t="shared" si="173"/>
        <v>0.63121418577803379</v>
      </c>
      <c r="U176" s="33">
        <f t="shared" si="164"/>
        <v>4.0771421774485901E-2</v>
      </c>
      <c r="V176" s="39">
        <f t="shared" si="161"/>
        <v>5.2984592164847491E-4</v>
      </c>
      <c r="W176" s="32">
        <f t="shared" si="165"/>
        <v>0.58991291808189938</v>
      </c>
      <c r="X176" s="31"/>
      <c r="Y176" s="5">
        <f t="shared" si="170"/>
        <v>0</v>
      </c>
      <c r="Z176" s="5">
        <f t="shared" si="162"/>
        <v>3.8013548788691951</v>
      </c>
      <c r="AA176" s="5">
        <f t="shared" si="166"/>
        <v>0</v>
      </c>
      <c r="AB176" s="5">
        <f t="shared" si="155"/>
        <v>3.5526266674354416</v>
      </c>
      <c r="AC176" s="32"/>
      <c r="AD176" s="5">
        <f t="shared" si="171"/>
        <v>16308.884881967018</v>
      </c>
      <c r="AE176" s="5">
        <f t="shared" si="156"/>
        <v>-163.08884881967018</v>
      </c>
      <c r="AF176" s="5">
        <f t="shared" si="156"/>
        <v>-1899.9151664161636</v>
      </c>
      <c r="AG176" s="5">
        <f t="shared" si="174"/>
        <v>-24553.73256382687</v>
      </c>
      <c r="AH176" s="5">
        <f t="shared" si="175"/>
        <v>-10307.851697095686</v>
      </c>
      <c r="AI176" s="42">
        <f t="shared" si="169"/>
        <v>0</v>
      </c>
      <c r="AJ176" s="42">
        <f t="shared" si="172"/>
        <v>1584.2755037653719</v>
      </c>
      <c r="AK176" s="42">
        <f t="shared" si="176"/>
        <v>-8723.5761933303147</v>
      </c>
    </row>
    <row r="177" spans="1:39" ht="15" x14ac:dyDescent="0.2">
      <c r="A177" s="48"/>
      <c r="D177" s="1"/>
      <c r="E177" s="1"/>
      <c r="F177" s="1"/>
      <c r="I177" s="2">
        <f t="shared" si="159"/>
        <v>15</v>
      </c>
      <c r="J177" s="11">
        <f t="shared" si="151"/>
        <v>27646.258256210633</v>
      </c>
      <c r="K177" s="11">
        <f t="shared" si="160"/>
        <v>276.46258256210632</v>
      </c>
      <c r="L177" s="24">
        <f t="shared" si="163"/>
        <v>3220.6705569251371</v>
      </c>
      <c r="M177" s="11">
        <f t="shared" si="150"/>
        <v>602229</v>
      </c>
      <c r="N177" s="78">
        <f t="shared" si="152"/>
        <v>0</v>
      </c>
      <c r="O177" s="35">
        <f t="shared" si="153"/>
        <v>0</v>
      </c>
      <c r="P177" s="35">
        <f t="shared" si="168"/>
        <v>6.0222899999999999</v>
      </c>
      <c r="Q177">
        <f t="shared" si="154"/>
        <v>79</v>
      </c>
      <c r="R177" s="45">
        <f>1000*VLOOKUP(Q177, '[1]Mortality (Interventions) H'!$B$264:$AV$384, 19)</f>
        <v>72.298741975931264</v>
      </c>
      <c r="S177" s="46">
        <f>VLOOKUP(I177, '[1]Lapse Rates'!$A$4:$F$24, 5)</f>
        <v>7.2940090000000004E-4</v>
      </c>
      <c r="T177" s="33">
        <f t="shared" si="173"/>
        <v>0.58991291808189938</v>
      </c>
      <c r="U177" s="33">
        <f t="shared" si="164"/>
        <v>4.2649961852671919E-2</v>
      </c>
      <c r="V177" s="39">
        <f t="shared" si="161"/>
        <v>4.3028301337056372E-4</v>
      </c>
      <c r="W177" s="32">
        <f t="shared" si="165"/>
        <v>0.54683267321585693</v>
      </c>
      <c r="X177" s="31"/>
      <c r="Y177" s="5">
        <f t="shared" si="170"/>
        <v>0</v>
      </c>
      <c r="Z177" s="5">
        <f t="shared" si="162"/>
        <v>3.5526266674354416</v>
      </c>
      <c r="AA177" s="5">
        <f t="shared" si="166"/>
        <v>0</v>
      </c>
      <c r="AB177" s="5">
        <f t="shared" si="155"/>
        <v>3.2931849395811232</v>
      </c>
      <c r="AC177" s="32"/>
      <c r="AD177" s="5">
        <f t="shared" si="171"/>
        <v>15117.877306659615</v>
      </c>
      <c r="AE177" s="5">
        <f t="shared" si="156"/>
        <v>-151.17877306659616</v>
      </c>
      <c r="AF177" s="5">
        <f t="shared" si="156"/>
        <v>-1761.1678901909754</v>
      </c>
      <c r="AG177" s="5">
        <f t="shared" si="174"/>
        <v>-25685.043876572756</v>
      </c>
      <c r="AH177" s="5">
        <f t="shared" si="175"/>
        <v>-12479.513233170714</v>
      </c>
      <c r="AI177" s="42">
        <f t="shared" si="169"/>
        <v>0</v>
      </c>
      <c r="AJ177" s="42">
        <f t="shared" si="172"/>
        <v>1468.5816388215505</v>
      </c>
      <c r="AK177" s="42">
        <f t="shared" si="176"/>
        <v>-11010.931594349164</v>
      </c>
    </row>
    <row r="178" spans="1:39" ht="15" x14ac:dyDescent="0.2">
      <c r="I178" s="2">
        <f t="shared" si="159"/>
        <v>16</v>
      </c>
      <c r="J178" s="11">
        <f t="shared" si="151"/>
        <v>27646.258256210633</v>
      </c>
      <c r="K178" s="11">
        <f t="shared" si="160"/>
        <v>276.46258256210632</v>
      </c>
      <c r="L178" s="24">
        <f t="shared" si="163"/>
        <v>3220.6705569251371</v>
      </c>
      <c r="M178" s="11">
        <f t="shared" si="150"/>
        <v>602229</v>
      </c>
      <c r="N178" s="78">
        <f t="shared" si="152"/>
        <v>0</v>
      </c>
      <c r="O178" s="35">
        <f t="shared" si="153"/>
        <v>0</v>
      </c>
      <c r="P178" s="35">
        <f t="shared" si="168"/>
        <v>6.0222899999999999</v>
      </c>
      <c r="Q178">
        <f t="shared" si="154"/>
        <v>80</v>
      </c>
      <c r="R178" s="45">
        <f>1000*VLOOKUP(Q178, '[1]Mortality (Interventions) H'!$B$264:$AV$384, 19)</f>
        <v>80.63520978133073</v>
      </c>
      <c r="S178" s="46">
        <f>VLOOKUP(I178, '[1]Lapse Rates'!$A$4:$F$24, 5)</f>
        <v>6.1234970000000001E-4</v>
      </c>
      <c r="T178" s="33">
        <f t="shared" si="173"/>
        <v>0.54683267321585693</v>
      </c>
      <c r="U178" s="33">
        <f t="shared" si="164"/>
        <v>4.4093967320046494E-2</v>
      </c>
      <c r="V178" s="39">
        <f t="shared" si="161"/>
        <v>3.3485282339392803E-4</v>
      </c>
      <c r="W178" s="32">
        <f t="shared" si="165"/>
        <v>0.50240385307241653</v>
      </c>
      <c r="X178" s="31"/>
      <c r="Y178" s="5">
        <f t="shared" si="170"/>
        <v>0</v>
      </c>
      <c r="Z178" s="5">
        <f t="shared" si="162"/>
        <v>3.2931849395811232</v>
      </c>
      <c r="AA178" s="5">
        <f t="shared" si="166"/>
        <v>0</v>
      </c>
      <c r="AB178" s="5">
        <f t="shared" si="155"/>
        <v>3.0256217003194834</v>
      </c>
      <c r="AC178" s="32"/>
      <c r="AD178" s="5">
        <f t="shared" si="171"/>
        <v>13889.586670955328</v>
      </c>
      <c r="AE178" s="5">
        <f t="shared" si="156"/>
        <v>-138.89586670955327</v>
      </c>
      <c r="AF178" s="5">
        <f t="shared" si="156"/>
        <v>-1618.0772972760744</v>
      </c>
      <c r="AG178" s="5">
        <f t="shared" si="174"/>
        <v>-26554.665845184281</v>
      </c>
      <c r="AH178" s="5">
        <f t="shared" si="175"/>
        <v>-14422.052338214582</v>
      </c>
      <c r="AI178" s="42">
        <f t="shared" si="169"/>
        <v>0</v>
      </c>
      <c r="AJ178" s="42">
        <f t="shared" si="172"/>
        <v>1349.2658293390834</v>
      </c>
      <c r="AK178" s="42">
        <f t="shared" si="176"/>
        <v>-13072.786508875499</v>
      </c>
    </row>
    <row r="179" spans="1:39" ht="15" x14ac:dyDescent="0.2">
      <c r="I179" s="2">
        <f t="shared" si="159"/>
        <v>17</v>
      </c>
      <c r="J179" s="11">
        <f t="shared" si="151"/>
        <v>27646.258256210633</v>
      </c>
      <c r="K179" s="11">
        <f t="shared" si="160"/>
        <v>276.46258256210632</v>
      </c>
      <c r="L179" s="24">
        <f t="shared" si="163"/>
        <v>3220.6705569251371</v>
      </c>
      <c r="M179" s="11">
        <f t="shared" si="150"/>
        <v>602229</v>
      </c>
      <c r="N179" s="78">
        <f t="shared" si="152"/>
        <v>0</v>
      </c>
      <c r="O179" s="35">
        <f t="shared" si="153"/>
        <v>0</v>
      </c>
      <c r="P179" s="35">
        <f t="shared" si="168"/>
        <v>6.0222899999999999</v>
      </c>
      <c r="Q179">
        <f t="shared" si="154"/>
        <v>81</v>
      </c>
      <c r="R179" s="45">
        <f>1000*VLOOKUP(Q179, '[1]Mortality (Interventions) H'!$B$264:$AV$384, 19)</f>
        <v>89.720009944685827</v>
      </c>
      <c r="S179" s="46">
        <f>VLOOKUP(I179, '[1]Lapse Rates'!$A$4:$F$24, 5)</f>
        <v>4.6742110000000002E-4</v>
      </c>
      <c r="T179" s="33">
        <f t="shared" si="173"/>
        <v>0.50240385307241653</v>
      </c>
      <c r="U179" s="33">
        <f t="shared" si="164"/>
        <v>4.5075678693905684E-2</v>
      </c>
      <c r="V179" s="39">
        <f t="shared" si="161"/>
        <v>2.3483416164734732E-4</v>
      </c>
      <c r="W179" s="32">
        <f t="shared" si="165"/>
        <v>0.45709334021686349</v>
      </c>
      <c r="X179" s="31"/>
      <c r="Y179" s="5">
        <f t="shared" si="170"/>
        <v>0</v>
      </c>
      <c r="Z179" s="5">
        <f t="shared" si="162"/>
        <v>3.0256217003194834</v>
      </c>
      <c r="AA179" s="5">
        <f t="shared" si="166"/>
        <v>0</v>
      </c>
      <c r="AB179" s="5">
        <f t="shared" si="155"/>
        <v>2.7527486518546147</v>
      </c>
      <c r="AC179" s="32"/>
      <c r="AD179" s="5">
        <f t="shared" si="171"/>
        <v>12636.920530829359</v>
      </c>
      <c r="AE179" s="5">
        <f t="shared" si="156"/>
        <v>-126.36920530829357</v>
      </c>
      <c r="AF179" s="5">
        <f t="shared" si="156"/>
        <v>-1472.1470626030168</v>
      </c>
      <c r="AG179" s="5">
        <f t="shared" si="174"/>
        <v>-27145.880904152127</v>
      </c>
      <c r="AH179" s="5">
        <f t="shared" si="175"/>
        <v>-16107.47664123408</v>
      </c>
      <c r="AI179" s="42">
        <f t="shared" si="169"/>
        <v>0</v>
      </c>
      <c r="AJ179" s="42">
        <f t="shared" si="172"/>
        <v>1227.5818985224178</v>
      </c>
      <c r="AK179" s="42">
        <f t="shared" si="176"/>
        <v>-14879.894742711662</v>
      </c>
    </row>
    <row r="180" spans="1:39" ht="15" x14ac:dyDescent="0.2">
      <c r="I180" s="2">
        <f t="shared" si="159"/>
        <v>18</v>
      </c>
      <c r="J180" s="11">
        <f t="shared" si="151"/>
        <v>27646.258256210633</v>
      </c>
      <c r="K180" s="11">
        <f t="shared" si="160"/>
        <v>276.46258256210632</v>
      </c>
      <c r="L180" s="24">
        <f t="shared" si="163"/>
        <v>3220.6705569251371</v>
      </c>
      <c r="M180" s="11">
        <f t="shared" si="150"/>
        <v>602229</v>
      </c>
      <c r="N180" s="78">
        <f t="shared" si="152"/>
        <v>0</v>
      </c>
      <c r="O180" s="35">
        <f t="shared" si="153"/>
        <v>0</v>
      </c>
      <c r="P180" s="35">
        <f t="shared" si="168"/>
        <v>6.0222899999999999</v>
      </c>
      <c r="Q180">
        <f t="shared" si="154"/>
        <v>82</v>
      </c>
      <c r="R180" s="45">
        <f>1000*VLOOKUP(Q180, '[1]Mortality (Interventions) H'!$B$264:$AV$384, 19)</f>
        <v>99.865686360407992</v>
      </c>
      <c r="S180" s="46">
        <f>VLOOKUP(I180, '[1]Lapse Rates'!$A$4:$F$24, 5)</f>
        <v>4.0205260000000001E-4</v>
      </c>
      <c r="T180" s="33">
        <f t="shared" si="173"/>
        <v>0.45709334021686349</v>
      </c>
      <c r="U180" s="33">
        <f t="shared" si="164"/>
        <v>4.5647940151528552E-2</v>
      </c>
      <c r="V180" s="39">
        <f t="shared" si="161"/>
        <v>1.8377556587687453E-4</v>
      </c>
      <c r="W180" s="32">
        <f t="shared" si="165"/>
        <v>0.41126162449945808</v>
      </c>
      <c r="X180" s="31"/>
      <c r="Y180" s="5">
        <f t="shared" si="170"/>
        <v>0</v>
      </c>
      <c r="Z180" s="5">
        <f t="shared" si="170"/>
        <v>2.7527486518546147</v>
      </c>
      <c r="AA180" s="5">
        <f t="shared" si="166"/>
        <v>0</v>
      </c>
      <c r="AB180" s="5">
        <f t="shared" si="155"/>
        <v>2.4767367686068416</v>
      </c>
      <c r="AC180" s="32"/>
      <c r="AD180" s="5">
        <f t="shared" si="171"/>
        <v>11369.845081780741</v>
      </c>
      <c r="AE180" s="5">
        <f t="shared" si="156"/>
        <v>-113.6984508178074</v>
      </c>
      <c r="AF180" s="5">
        <f t="shared" si="156"/>
        <v>-1324.5382052186062</v>
      </c>
      <c r="AG180" s="5">
        <f t="shared" si="174"/>
        <v>-27490.513349514888</v>
      </c>
      <c r="AH180" s="5">
        <f t="shared" si="175"/>
        <v>-17558.904923770562</v>
      </c>
      <c r="AI180" s="42">
        <f t="shared" si="169"/>
        <v>0</v>
      </c>
      <c r="AJ180" s="42">
        <f t="shared" si="172"/>
        <v>1104.4980291402107</v>
      </c>
      <c r="AK180" s="42">
        <f t="shared" si="176"/>
        <v>-16454.406894630352</v>
      </c>
    </row>
    <row r="181" spans="1:39" ht="15" x14ac:dyDescent="0.2">
      <c r="I181" s="2">
        <f t="shared" si="159"/>
        <v>19</v>
      </c>
      <c r="J181" s="11">
        <f t="shared" si="151"/>
        <v>27646.258256210633</v>
      </c>
      <c r="K181" s="11">
        <f t="shared" si="160"/>
        <v>276.46258256210632</v>
      </c>
      <c r="L181" s="24">
        <f t="shared" si="163"/>
        <v>3220.6705569251371</v>
      </c>
      <c r="M181" s="11">
        <f t="shared" si="150"/>
        <v>602229</v>
      </c>
      <c r="N181" s="78">
        <f t="shared" si="152"/>
        <v>0</v>
      </c>
      <c r="O181" s="35">
        <f t="shared" si="153"/>
        <v>0</v>
      </c>
      <c r="P181" s="35">
        <f t="shared" si="168"/>
        <v>6.0222899999999999</v>
      </c>
      <c r="Q181">
        <f t="shared" si="154"/>
        <v>83</v>
      </c>
      <c r="R181" s="45">
        <f>1000*VLOOKUP(Q181, '[1]Mortality (Interventions) H'!$B$264:$AV$384, 19)</f>
        <v>111.17941401913545</v>
      </c>
      <c r="S181" s="46">
        <f>VLOOKUP(I181, '[1]Lapse Rates'!$A$4:$F$24, 5)</f>
        <v>3.3283375800000001E-2</v>
      </c>
      <c r="T181" s="33">
        <f t="shared" si="173"/>
        <v>0.41126162449945808</v>
      </c>
      <c r="U181" s="33">
        <f t="shared" si="164"/>
        <v>4.5723826420407468E-2</v>
      </c>
      <c r="V181" s="39">
        <f t="shared" si="161"/>
        <v>1.3688175200333951E-2</v>
      </c>
      <c r="W181" s="32">
        <f t="shared" si="165"/>
        <v>0.35184962287871668</v>
      </c>
      <c r="X181" s="31"/>
      <c r="Y181" s="5">
        <f t="shared" si="170"/>
        <v>0</v>
      </c>
      <c r="Z181" s="5">
        <f t="shared" si="170"/>
        <v>2.4767367686068416</v>
      </c>
      <c r="AA181" s="5">
        <f t="shared" si="166"/>
        <v>0</v>
      </c>
      <c r="AB181" s="5">
        <f t="shared" si="155"/>
        <v>2.1189404653662667</v>
      </c>
      <c r="AC181" s="32"/>
      <c r="AD181" s="5">
        <f t="shared" si="171"/>
        <v>9727.3255414553187</v>
      </c>
      <c r="AE181" s="5">
        <f t="shared" si="156"/>
        <v>-97.273255414553191</v>
      </c>
      <c r="AF181" s="5">
        <f t="shared" si="156"/>
        <v>-1133.1917208706959</v>
      </c>
      <c r="AG181" s="5">
        <f t="shared" si="174"/>
        <v>-27536.214261335568</v>
      </c>
      <c r="AH181" s="5">
        <f t="shared" si="175"/>
        <v>-19039.353696165497</v>
      </c>
      <c r="AI181" s="42">
        <f t="shared" si="169"/>
        <v>0</v>
      </c>
      <c r="AJ181" s="42">
        <f t="shared" si="172"/>
        <v>944.9510971375995</v>
      </c>
      <c r="AK181" s="42">
        <f t="shared" si="176"/>
        <v>-18094.402599027897</v>
      </c>
    </row>
    <row r="182" spans="1:39" ht="15" x14ac:dyDescent="0.2">
      <c r="I182" s="2">
        <f t="shared" si="159"/>
        <v>20</v>
      </c>
      <c r="J182" s="11">
        <f t="shared" si="151"/>
        <v>27646.258256210633</v>
      </c>
      <c r="K182" s="11">
        <f t="shared" si="160"/>
        <v>276.46258256210632</v>
      </c>
      <c r="L182" s="24">
        <f t="shared" si="163"/>
        <v>3220.6705569251371</v>
      </c>
      <c r="M182" s="11">
        <f t="shared" si="150"/>
        <v>602229</v>
      </c>
      <c r="N182" s="78">
        <f t="shared" si="152"/>
        <v>0</v>
      </c>
      <c r="O182" s="35">
        <f t="shared" si="153"/>
        <v>0</v>
      </c>
      <c r="P182" s="35">
        <f t="shared" si="168"/>
        <v>6.0222899999999999</v>
      </c>
      <c r="Q182">
        <f t="shared" si="154"/>
        <v>84</v>
      </c>
      <c r="R182" s="45">
        <f>1000*VLOOKUP(Q182, '[1]Mortality (Interventions) H'!$B$264:$AV$384, 19)</f>
        <v>123.84279284212633</v>
      </c>
      <c r="S182" s="46">
        <f>VLOOKUP(I182, '[1]Lapse Rates'!$A$4:$F$24, 5)</f>
        <v>0</v>
      </c>
      <c r="T182" s="33">
        <f t="shared" si="173"/>
        <v>0.35184962287871668</v>
      </c>
      <c r="U182" s="33">
        <f t="shared" si="164"/>
        <v>4.3574039957749187E-2</v>
      </c>
      <c r="V182" s="39">
        <f t="shared" si="161"/>
        <v>0</v>
      </c>
      <c r="W182" s="32">
        <f t="shared" si="165"/>
        <v>0.30827558292096752</v>
      </c>
      <c r="X182" s="31"/>
      <c r="Y182" s="5">
        <f t="shared" si="170"/>
        <v>0</v>
      </c>
      <c r="Z182" s="5">
        <f t="shared" si="170"/>
        <v>2.1189404653662667</v>
      </c>
      <c r="AA182" s="5">
        <f t="shared" si="166"/>
        <v>0</v>
      </c>
      <c r="AB182" s="5">
        <f t="shared" si="155"/>
        <v>1.8565249602691134</v>
      </c>
      <c r="AC182" s="32"/>
      <c r="AD182" s="5">
        <f>$W182*J182</f>
        <v>8522.6663795169443</v>
      </c>
      <c r="AE182" s="5">
        <f t="shared" si="156"/>
        <v>-85.226663795169429</v>
      </c>
      <c r="AF182" s="5">
        <f t="shared" si="156"/>
        <v>-992.85409333249379</v>
      </c>
      <c r="AG182" s="5">
        <f t="shared" si="174"/>
        <v>-26241.550509715336</v>
      </c>
      <c r="AH182" s="5">
        <f t="shared" si="175"/>
        <v>-18796.964887326056</v>
      </c>
      <c r="AI182" s="42">
        <f t="shared" si="169"/>
        <v>0</v>
      </c>
      <c r="AJ182" s="42">
        <f t="shared" si="172"/>
        <v>827.92070417195873</v>
      </c>
      <c r="AK182" s="42">
        <f t="shared" si="176"/>
        <v>-17969.044183154096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411263.03606861248</v>
      </c>
      <c r="AE185" s="21">
        <f t="shared" ref="AE185:AK185" si="177">SUM(AE162:AE182)</f>
        <v>-14623.748380229254</v>
      </c>
      <c r="AF185" s="21">
        <f t="shared" si="177"/>
        <v>-45583.634905474217</v>
      </c>
      <c r="AG185" s="21">
        <f t="shared" si="177"/>
        <v>-396180.76016830408</v>
      </c>
      <c r="AH185" s="21">
        <f t="shared" si="177"/>
        <v>-45125.107385395175</v>
      </c>
      <c r="AI185" s="21">
        <f t="shared" si="177"/>
        <v>0</v>
      </c>
      <c r="AJ185" s="21">
        <f t="shared" si="177"/>
        <v>37291.661720626696</v>
      </c>
      <c r="AK185" s="21">
        <f t="shared" si="177"/>
        <v>-7833.4456647684274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217081.21568396754</v>
      </c>
      <c r="AE187" s="21">
        <f t="shared" ref="AE187:AK187" si="178">AE162+NPV($D$6,AE163:AE182)</f>
        <v>-12706.133360889846</v>
      </c>
      <c r="AF187" s="21">
        <f t="shared" si="178"/>
        <v>-23244.242083964862</v>
      </c>
      <c r="AG187" s="21">
        <f t="shared" si="178"/>
        <v>-145210.39921152632</v>
      </c>
      <c r="AH187" s="21">
        <f t="shared" si="178"/>
        <v>35920.441027586523</v>
      </c>
      <c r="AI187" s="21">
        <f t="shared" si="178"/>
        <v>0</v>
      </c>
      <c r="AJ187" s="21">
        <f t="shared" si="178"/>
        <v>18426.135788064188</v>
      </c>
      <c r="AK187" s="21">
        <f t="shared" si="178"/>
        <v>54346.576815650697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312717.2278469571</v>
      </c>
      <c r="AE189" s="21">
        <f t="shared" ref="AE189:AK189" si="179">AE162+NPV($D$7,AE163:AE182)</f>
        <v>-13647.811948682065</v>
      </c>
      <c r="AF189" s="21">
        <f t="shared" si="179"/>
        <v>-34214.393898660899</v>
      </c>
      <c r="AG189" s="21">
        <f t="shared" si="179"/>
        <v>-261301.11683187028</v>
      </c>
      <c r="AH189" s="21">
        <f t="shared" si="179"/>
        <v>3553.9051677438947</v>
      </c>
      <c r="AI189" s="21">
        <f t="shared" si="179"/>
        <v>0</v>
      </c>
      <c r="AJ189" s="21">
        <f t="shared" si="179"/>
        <v>27717.81277131951</v>
      </c>
      <c r="AK189" s="21">
        <f t="shared" si="179"/>
        <v>31271.71793906339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27073.702875913652</v>
      </c>
    </row>
    <row r="192" spans="1:39" ht="15" x14ac:dyDescent="0.2">
      <c r="G192" s="58" t="s">
        <v>115</v>
      </c>
      <c r="H192" s="57"/>
      <c r="I192" s="57"/>
      <c r="J192" s="11">
        <f>H$191</f>
        <v>27073.702875913652</v>
      </c>
      <c r="K192" s="11">
        <f>J192*$C$10</f>
        <v>10829.481150365462</v>
      </c>
      <c r="L192" s="24">
        <f>$C$201</f>
        <v>3973.3521077414061</v>
      </c>
      <c r="M192" s="11">
        <f t="shared" ref="M192:M212" si="18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>O192*W192</f>
        <v>0</v>
      </c>
      <c r="AB192" s="5">
        <f>P192*W192</f>
        <v>6.0222899999999999</v>
      </c>
      <c r="AC192" s="32"/>
      <c r="AD192" s="5">
        <f>$W192*J192</f>
        <v>27073.702875913652</v>
      </c>
      <c r="AE192" s="5">
        <f>-$W192*K192</f>
        <v>-10829.481150365462</v>
      </c>
      <c r="AF192" s="5">
        <f>-$W192*L192</f>
        <v>-3973.3521077414061</v>
      </c>
      <c r="AG192" s="5"/>
      <c r="AH192" s="5">
        <f>SUM(AD192:AG192)</f>
        <v>12270.869617806784</v>
      </c>
      <c r="AI192" s="42">
        <f>Y192-AA192</f>
        <v>0</v>
      </c>
      <c r="AJ192" s="42"/>
      <c r="AK192" s="42">
        <f>SUM(AH192:AJ192)</f>
        <v>12270.869617806784</v>
      </c>
      <c r="AL192" s="6" t="s">
        <v>39</v>
      </c>
      <c r="AM192" s="36">
        <f>AK219</f>
        <v>30790.25001036518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181">H$191</f>
        <v>27073.702875913652</v>
      </c>
      <c r="K193" s="11"/>
      <c r="L193" s="24"/>
      <c r="M193" s="11">
        <f t="shared" si="180"/>
        <v>602229</v>
      </c>
      <c r="N193" s="78">
        <f t="shared" ref="N193:N212" si="182">N161</f>
        <v>0</v>
      </c>
      <c r="O193" s="35">
        <f t="shared" ref="O193:O212" si="183">M193*N193/1000</f>
        <v>0</v>
      </c>
      <c r="P193" s="35">
        <f>$H$14*M193/1000</f>
        <v>6.0222899999999999</v>
      </c>
      <c r="Q193">
        <f t="shared" ref="Q193:Q212" si="184">Q5</f>
        <v>65</v>
      </c>
      <c r="R193" s="45">
        <f>1000*VLOOKUP(Q193, '[1]Mortality (Interventions) H'!$B$264:$AV$384, 22)</f>
        <v>17.433697121339446</v>
      </c>
      <c r="S193" s="46">
        <f>AVERAGE(VLOOKUP(I192,'[1]Lapse Rates'!$A$4:$F$24,5),VLOOKUP(I193,'[1]Lapse Rates'!$A$4:$F$24,5))</f>
        <v>2.3220462500000002E-3</v>
      </c>
      <c r="T193" s="33">
        <f>W192</f>
        <v>1</v>
      </c>
      <c r="U193" s="33">
        <f>T193*R193/1000</f>
        <v>1.7433697121339447E-2</v>
      </c>
      <c r="V193" s="39">
        <f>MIN(S193*T193,T193-U193)</f>
        <v>2.3220462500000002E-3</v>
      </c>
      <c r="W193" s="32">
        <f>T193-SUM(U193:V193)</f>
        <v>0.98024425662866055</v>
      </c>
      <c r="X193" s="32"/>
      <c r="Y193" s="5">
        <f>AA192</f>
        <v>0</v>
      </c>
      <c r="Z193" s="5">
        <f>AB192</f>
        <v>6.0222899999999999</v>
      </c>
      <c r="AA193" s="5">
        <f>O193*W193</f>
        <v>0</v>
      </c>
      <c r="AB193" s="5">
        <f t="shared" ref="AB193:AB212" si="185">P193*W193</f>
        <v>5.9033151842522162</v>
      </c>
      <c r="AC193" s="32"/>
      <c r="AD193" s="5">
        <f>$W193*J193</f>
        <v>26538.841749785206</v>
      </c>
      <c r="AE193" s="5">
        <f t="shared" ref="AE193:AF212" si="186">-$W193*K193</f>
        <v>0</v>
      </c>
      <c r="AF193" s="5">
        <f t="shared" si="186"/>
        <v>0</v>
      </c>
      <c r="AG193" s="5">
        <f t="shared" ref="AG193:AG198" si="187">-U193*M193</f>
        <v>-10499.077983687133</v>
      </c>
      <c r="AH193" s="5">
        <f t="shared" ref="AH193:AH201" si="188">SUM(AD193:AG193)</f>
        <v>16039.763766098073</v>
      </c>
      <c r="AI193" s="42">
        <f>-M193*$W192*(N193-N192)/1000</f>
        <v>0</v>
      </c>
      <c r="AJ193" s="42">
        <f>$D$6*SUM(Y193:Z193,AD193:AE193)</f>
        <v>2604.0511623029288</v>
      </c>
      <c r="AK193" s="42">
        <f>SUM(AH193:AJ193)</f>
        <v>18643.814928401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189">I193+1</f>
        <v>2</v>
      </c>
      <c r="J194" s="11">
        <f t="shared" si="181"/>
        <v>27073.702875913652</v>
      </c>
      <c r="K194" s="11">
        <f t="shared" ref="K194:K212" si="190">J194*$C$11</f>
        <v>270.73702875913654</v>
      </c>
      <c r="L194" s="24">
        <f>$C$202</f>
        <v>3161.1410214639959</v>
      </c>
      <c r="M194" s="11">
        <f t="shared" si="180"/>
        <v>602229</v>
      </c>
      <c r="N194" s="78">
        <f t="shared" si="182"/>
        <v>0</v>
      </c>
      <c r="O194" s="35">
        <f t="shared" si="183"/>
        <v>0</v>
      </c>
      <c r="P194" s="35">
        <f>$H$14*M194/1000</f>
        <v>6.0222899999999999</v>
      </c>
      <c r="Q194">
        <f t="shared" si="184"/>
        <v>66</v>
      </c>
      <c r="R194" s="45">
        <f>1000*VLOOKUP(Q194, '[1]Mortality (Interventions) H'!$B$264:$AV$384, 22)</f>
        <v>19.053691879994965</v>
      </c>
      <c r="S194" s="46">
        <f>VLOOKUP(I194, '[1]Lapse Rates'!$A$4:$F$24, 5)</f>
        <v>2.1348066000000001E-3</v>
      </c>
      <c r="T194" s="33">
        <f>W193</f>
        <v>0.98024425662866055</v>
      </c>
      <c r="U194" s="33">
        <f>T194*R194/1000</f>
        <v>1.867727203293721E-2</v>
      </c>
      <c r="V194" s="39">
        <f t="shared" ref="V194:V212" si="191">MIN(S194*T194,T194-U194)</f>
        <v>2.0926319086629584E-3</v>
      </c>
      <c r="W194" s="32">
        <f>T194-SUM(U194:V194)</f>
        <v>0.95947435268706038</v>
      </c>
      <c r="X194" s="32"/>
      <c r="Y194" s="5">
        <f t="shared" ref="Y194:Z209" si="192">AA193</f>
        <v>0</v>
      </c>
      <c r="Z194" s="5">
        <f t="shared" si="192"/>
        <v>5.9033151842522162</v>
      </c>
      <c r="AA194" s="5">
        <f>O194*W194</f>
        <v>0</v>
      </c>
      <c r="AB194" s="5">
        <f t="shared" si="185"/>
        <v>5.7782327994437566</v>
      </c>
      <c r="AC194" s="32"/>
      <c r="AD194" s="5">
        <f>$W194*J194</f>
        <v>25976.523541709055</v>
      </c>
      <c r="AE194" s="5">
        <f t="shared" si="186"/>
        <v>-259.76523541709059</v>
      </c>
      <c r="AF194" s="5">
        <f t="shared" si="186"/>
        <v>-3033.0337353216805</v>
      </c>
      <c r="AG194" s="5">
        <f t="shared" si="187"/>
        <v>-11247.994859123743</v>
      </c>
      <c r="AH194" s="5">
        <f t="shared" si="188"/>
        <v>11435.729711846541</v>
      </c>
      <c r="AI194" s="42">
        <f>-M194*($W193*N194-$W192*N193)/1000</f>
        <v>0</v>
      </c>
      <c r="AJ194" s="42">
        <f>$D$6*SUM(Y194:Z194,AD194:AE194)</f>
        <v>2523.393105066817</v>
      </c>
      <c r="AK194" s="42">
        <f>SUM(AH194:AJ194)</f>
        <v>13959.122816913357</v>
      </c>
      <c r="AL194" s="48" t="s">
        <v>59</v>
      </c>
      <c r="AM194" s="54">
        <f>AK219/AD219</f>
        <v>9.9999984387371635E-2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189"/>
        <v>3</v>
      </c>
      <c r="J195" s="11">
        <f t="shared" si="181"/>
        <v>27073.702875913652</v>
      </c>
      <c r="K195" s="11">
        <f t="shared" si="190"/>
        <v>270.73702875913654</v>
      </c>
      <c r="L195" s="24">
        <f t="shared" ref="L195:L212" si="193">$C$202</f>
        <v>3161.1410214639959</v>
      </c>
      <c r="M195" s="11">
        <f t="shared" si="180"/>
        <v>602229</v>
      </c>
      <c r="N195" s="78">
        <f t="shared" si="182"/>
        <v>0</v>
      </c>
      <c r="O195" s="35">
        <f t="shared" si="183"/>
        <v>0</v>
      </c>
      <c r="P195" s="35">
        <f>$H$14*M195/1000</f>
        <v>6.0222899999999999</v>
      </c>
      <c r="Q195">
        <f t="shared" si="184"/>
        <v>67</v>
      </c>
      <c r="R195" s="45">
        <f>1000*VLOOKUP(Q195, '[1]Mortality (Interventions) H'!$B$264:$AV$384, 22)</f>
        <v>20.77074945029355</v>
      </c>
      <c r="S195" s="46">
        <f>VLOOKUP(I195, '[1]Lapse Rates'!$A$4:$F$24, 5)</f>
        <v>2.1304430000000001E-3</v>
      </c>
      <c r="T195" s="33">
        <f>W194</f>
        <v>0.95947435268706038</v>
      </c>
      <c r="U195" s="33">
        <f t="shared" ref="U195:U212" si="194">T195*R195/1000</f>
        <v>1.992900138364552E-2</v>
      </c>
      <c r="V195" s="39">
        <f t="shared" si="191"/>
        <v>2.0441054183616791E-3</v>
      </c>
      <c r="W195" s="32">
        <f t="shared" ref="W195:W212" si="195">T195-SUM(U195:V195)</f>
        <v>0.93750124588505324</v>
      </c>
      <c r="X195" s="32"/>
      <c r="Y195" s="5">
        <f t="shared" si="192"/>
        <v>0</v>
      </c>
      <c r="Z195" s="5">
        <f t="shared" si="192"/>
        <v>5.7782327994437566</v>
      </c>
      <c r="AA195" s="5">
        <f t="shared" ref="AA195:AA212" si="196">O195*W195</f>
        <v>0</v>
      </c>
      <c r="AB195" s="5">
        <f t="shared" si="185"/>
        <v>5.6459043780810969</v>
      </c>
      <c r="AC195" s="32"/>
      <c r="AD195" s="5">
        <f>$W195*J195</f>
        <v>25381.630176890798</v>
      </c>
      <c r="AE195" s="5">
        <f t="shared" si="186"/>
        <v>-253.81630176890798</v>
      </c>
      <c r="AF195" s="5">
        <f>-$W195*L195</f>
        <v>-2963.5736460408461</v>
      </c>
      <c r="AG195" s="5">
        <f t="shared" si="187"/>
        <v>-12001.822574271459</v>
      </c>
      <c r="AH195" s="5">
        <f t="shared" si="188"/>
        <v>10162.417654809584</v>
      </c>
      <c r="AI195" s="42">
        <f>-M195*($W194*N195-$W193*N194)/1000</f>
        <v>0</v>
      </c>
      <c r="AJ195" s="42">
        <f>$D$6*SUM(Y195:Z195,AD195:AE195)</f>
        <v>2465.6053857870829</v>
      </c>
      <c r="AK195" s="42">
        <f t="shared" ref="AK195:AK202" si="197">SUM(AH195:AJ195)</f>
        <v>12628.023040596667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189"/>
        <v>4</v>
      </c>
      <c r="J196" s="11">
        <f t="shared" si="181"/>
        <v>27073.702875913652</v>
      </c>
      <c r="K196" s="11">
        <f t="shared" si="190"/>
        <v>270.73702875913654</v>
      </c>
      <c r="L196" s="24">
        <f t="shared" si="193"/>
        <v>3161.1410214639959</v>
      </c>
      <c r="M196" s="11">
        <f t="shared" si="180"/>
        <v>602229</v>
      </c>
      <c r="N196" s="78">
        <f t="shared" si="182"/>
        <v>0</v>
      </c>
      <c r="O196" s="35">
        <f t="shared" si="183"/>
        <v>0</v>
      </c>
      <c r="P196" s="35">
        <f t="shared" ref="P196:P212" si="198">$H$14*M196/1000</f>
        <v>6.0222899999999999</v>
      </c>
      <c r="Q196">
        <f t="shared" si="184"/>
        <v>68</v>
      </c>
      <c r="R196" s="45">
        <f>1000*VLOOKUP(Q196, '[1]Mortality (Interventions) H'!$B$264:$AV$384, 22)</f>
        <v>22.583069023210452</v>
      </c>
      <c r="S196" s="46">
        <f>VLOOKUP(I196, '[1]Lapse Rates'!$A$4:$F$24, 5)</f>
        <v>1.8971547999999999E-3</v>
      </c>
      <c r="T196" s="33">
        <f>W195</f>
        <v>0.93750124588505324</v>
      </c>
      <c r="U196" s="33">
        <f t="shared" si="194"/>
        <v>2.1171655345167951E-2</v>
      </c>
      <c r="V196" s="39">
        <f t="shared" si="191"/>
        <v>1.7785849886368089E-3</v>
      </c>
      <c r="W196" s="32">
        <f t="shared" si="195"/>
        <v>0.91455100555124846</v>
      </c>
      <c r="X196" s="32"/>
      <c r="Y196" s="5">
        <f>AA195</f>
        <v>0</v>
      </c>
      <c r="Z196" s="5">
        <f t="shared" si="192"/>
        <v>5.6459043780810969</v>
      </c>
      <c r="AA196" s="5">
        <f t="shared" si="196"/>
        <v>0</v>
      </c>
      <c r="AB196" s="5">
        <f t="shared" si="185"/>
        <v>5.5076913752212278</v>
      </c>
      <c r="AC196" s="32"/>
      <c r="AD196" s="5">
        <f>$W196*J196</f>
        <v>24760.282189162557</v>
      </c>
      <c r="AE196" s="5">
        <f t="shared" si="186"/>
        <v>-247.60282189162558</v>
      </c>
      <c r="AF196" s="5">
        <f t="shared" si="186"/>
        <v>-2891.0246998691982</v>
      </c>
      <c r="AG196" s="5">
        <f t="shared" si="187"/>
        <v>-12750.18482686515</v>
      </c>
      <c r="AH196" s="5">
        <f t="shared" si="188"/>
        <v>8871.4698405365834</v>
      </c>
      <c r="AI196" s="42">
        <f t="shared" ref="AI196:AI212" si="199">-M196*($W195*N196-$W194*N195)/1000</f>
        <v>0</v>
      </c>
      <c r="AJ196" s="42">
        <f>$D$6*SUM(Y196:Z196,AD196:AE196)</f>
        <v>2405.2477091487685</v>
      </c>
      <c r="AK196" s="42">
        <f t="shared" si="197"/>
        <v>11276.717549685352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189"/>
        <v>5</v>
      </c>
      <c r="J197" s="11">
        <f t="shared" si="181"/>
        <v>27073.702875913652</v>
      </c>
      <c r="K197" s="11">
        <f t="shared" si="190"/>
        <v>270.73702875913654</v>
      </c>
      <c r="L197" s="24">
        <f t="shared" si="193"/>
        <v>3161.1410214639959</v>
      </c>
      <c r="M197" s="11">
        <f t="shared" si="180"/>
        <v>602229</v>
      </c>
      <c r="N197" s="78">
        <f t="shared" si="182"/>
        <v>0</v>
      </c>
      <c r="O197" s="35">
        <f t="shared" si="183"/>
        <v>0</v>
      </c>
      <c r="P197" s="35">
        <f t="shared" si="198"/>
        <v>6.0222899999999999</v>
      </c>
      <c r="Q197">
        <f t="shared" si="184"/>
        <v>69</v>
      </c>
      <c r="R197" s="45">
        <f>1000*VLOOKUP(Q197, '[1]Mortality (Interventions) H'!$B$264:$AV$384, 22)</f>
        <v>24.613624228641854</v>
      </c>
      <c r="S197" s="46">
        <f>VLOOKUP(I197, '[1]Lapse Rates'!$A$4:$F$24, 5)</f>
        <v>1.8563969E-3</v>
      </c>
      <c r="T197" s="33">
        <f>W196</f>
        <v>0.91455100555124846</v>
      </c>
      <c r="U197" s="33">
        <f t="shared" si="194"/>
        <v>2.251041478856498E-2</v>
      </c>
      <c r="V197" s="39">
        <f t="shared" si="191"/>
        <v>1.6977696515972204E-3</v>
      </c>
      <c r="W197" s="32">
        <f t="shared" si="195"/>
        <v>0.89034282111108631</v>
      </c>
      <c r="X197" s="32"/>
      <c r="Y197" s="5">
        <f t="shared" ref="Y197:Z212" si="200">AA196</f>
        <v>0</v>
      </c>
      <c r="Z197" s="5">
        <f t="shared" si="192"/>
        <v>5.5076913752212278</v>
      </c>
      <c r="AA197" s="5">
        <f t="shared" si="196"/>
        <v>0</v>
      </c>
      <c r="AB197" s="5">
        <f t="shared" si="185"/>
        <v>5.3619026681490842</v>
      </c>
      <c r="AC197" s="32"/>
      <c r="AD197" s="5">
        <f t="shared" ref="AD197:AD211" si="201">$W197*J197</f>
        <v>24104.876996464292</v>
      </c>
      <c r="AE197" s="5">
        <f t="shared" si="186"/>
        <v>-241.04876996464293</v>
      </c>
      <c r="AF197" s="5">
        <f t="shared" si="186"/>
        <v>-2814.4992149802351</v>
      </c>
      <c r="AG197" s="5">
        <f t="shared" si="187"/>
        <v>-13556.424587702699</v>
      </c>
      <c r="AH197" s="5">
        <f t="shared" si="188"/>
        <v>7492.9044238167153</v>
      </c>
      <c r="AI197" s="42">
        <f t="shared" si="199"/>
        <v>0</v>
      </c>
      <c r="AJ197" s="42">
        <f t="shared" ref="AJ197:AJ212" si="202">$D$6*SUM(Y197:Z197,AD197:AE197)</f>
        <v>2341.5818535435246</v>
      </c>
      <c r="AK197" s="42">
        <f t="shared" si="197"/>
        <v>9834.4862773602399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189"/>
        <v>6</v>
      </c>
      <c r="J198" s="11">
        <f t="shared" si="181"/>
        <v>27073.702875913652</v>
      </c>
      <c r="K198" s="11">
        <f t="shared" si="190"/>
        <v>270.73702875913654</v>
      </c>
      <c r="L198" s="24">
        <f t="shared" si="193"/>
        <v>3161.1410214639959</v>
      </c>
      <c r="M198" s="11">
        <f t="shared" si="180"/>
        <v>602229</v>
      </c>
      <c r="N198" s="78">
        <f t="shared" si="182"/>
        <v>0</v>
      </c>
      <c r="O198" s="35">
        <f t="shared" si="183"/>
        <v>0</v>
      </c>
      <c r="P198" s="35">
        <f t="shared" si="198"/>
        <v>6.0222899999999999</v>
      </c>
      <c r="Q198">
        <f t="shared" si="184"/>
        <v>70</v>
      </c>
      <c r="R198" s="45">
        <f>1000*VLOOKUP(Q198, '[1]Mortality (Interventions) H'!$B$264:$AV$384, 22)</f>
        <v>26.891958381917764</v>
      </c>
      <c r="S198" s="46">
        <f>VLOOKUP(I198, '[1]Lapse Rates'!$A$4:$F$24, 5)</f>
        <v>1.7512077999999999E-3</v>
      </c>
      <c r="T198" s="33">
        <f t="shared" ref="T198:T212" si="203">W197</f>
        <v>0.89034282111108631</v>
      </c>
      <c r="U198" s="33">
        <f t="shared" si="194"/>
        <v>2.3943062090958585E-2</v>
      </c>
      <c r="V198" s="39">
        <f t="shared" si="191"/>
        <v>1.559175293003739E-3</v>
      </c>
      <c r="W198" s="32">
        <f t="shared" si="195"/>
        <v>0.86484058372712402</v>
      </c>
      <c r="X198" s="32"/>
      <c r="Y198" s="5">
        <f t="shared" si="200"/>
        <v>0</v>
      </c>
      <c r="Z198" s="5">
        <f t="shared" si="192"/>
        <v>5.3619026681490842</v>
      </c>
      <c r="AA198" s="5">
        <f t="shared" si="196"/>
        <v>0</v>
      </c>
      <c r="AB198" s="5">
        <f t="shared" si="185"/>
        <v>5.2083207989740217</v>
      </c>
      <c r="AC198" s="32"/>
      <c r="AD198" s="5">
        <f t="shared" si="201"/>
        <v>23414.436998859881</v>
      </c>
      <c r="AE198" s="5">
        <f t="shared" si="186"/>
        <v>-234.14436998859881</v>
      </c>
      <c r="AF198" s="5">
        <f t="shared" si="186"/>
        <v>-2733.8830462466794</v>
      </c>
      <c r="AG198" s="5">
        <f t="shared" si="187"/>
        <v>-14419.206339975897</v>
      </c>
      <c r="AH198" s="5">
        <f t="shared" si="188"/>
        <v>6027.203242648704</v>
      </c>
      <c r="AI198" s="42">
        <f t="shared" si="199"/>
        <v>0</v>
      </c>
      <c r="AJ198" s="42">
        <f t="shared" si="202"/>
        <v>2274.512709544018</v>
      </c>
      <c r="AK198" s="42">
        <f t="shared" si="197"/>
        <v>8301.7159521927224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189"/>
        <v>7</v>
      </c>
      <c r="J199" s="11">
        <f t="shared" si="181"/>
        <v>27073.702875913652</v>
      </c>
      <c r="K199" s="11">
        <f t="shared" si="190"/>
        <v>270.73702875913654</v>
      </c>
      <c r="L199" s="24">
        <f t="shared" si="193"/>
        <v>3161.1410214639959</v>
      </c>
      <c r="M199" s="11">
        <f t="shared" si="180"/>
        <v>602229</v>
      </c>
      <c r="N199" s="78">
        <f t="shared" si="182"/>
        <v>0</v>
      </c>
      <c r="O199" s="35">
        <f t="shared" si="183"/>
        <v>0</v>
      </c>
      <c r="P199" s="35">
        <f t="shared" si="198"/>
        <v>6.0222899999999999</v>
      </c>
      <c r="Q199">
        <f t="shared" si="184"/>
        <v>71</v>
      </c>
      <c r="R199" s="45">
        <f>1000*VLOOKUP(Q199, '[1]Mortality (Interventions) H'!$B$264:$AV$384, 22)</f>
        <v>29.490671928499008</v>
      </c>
      <c r="S199" s="46">
        <f>VLOOKUP(I199, '[1]Lapse Rates'!$A$4:$F$24, 5)</f>
        <v>1.6267663999999999E-3</v>
      </c>
      <c r="T199" s="33">
        <f t="shared" si="203"/>
        <v>0.86484058372712402</v>
      </c>
      <c r="U199" s="33">
        <f t="shared" si="194"/>
        <v>2.5504729925148194E-2</v>
      </c>
      <c r="V199" s="39">
        <f t="shared" si="191"/>
        <v>1.406893602963672E-3</v>
      </c>
      <c r="W199" s="32">
        <f t="shared" si="195"/>
        <v>0.8379289601990122</v>
      </c>
      <c r="X199" s="32"/>
      <c r="Y199" s="5">
        <f t="shared" si="200"/>
        <v>0</v>
      </c>
      <c r="Z199" s="5">
        <f t="shared" si="192"/>
        <v>5.2083207989740217</v>
      </c>
      <c r="AA199" s="5">
        <f t="shared" si="196"/>
        <v>0</v>
      </c>
      <c r="AB199" s="5">
        <f t="shared" si="185"/>
        <v>5.0462511977169093</v>
      </c>
      <c r="AC199" s="32"/>
      <c r="AD199" s="5">
        <f t="shared" si="201"/>
        <v>22685.839699551332</v>
      </c>
      <c r="AE199" s="5">
        <f t="shared" si="186"/>
        <v>-226.85839699551335</v>
      </c>
      <c r="AF199" s="5">
        <f t="shared" si="186"/>
        <v>-2648.8116091577695</v>
      </c>
      <c r="AG199" s="5">
        <f t="shared" ref="AG199:AG212" si="204">-U199*M199</f>
        <v>-15359.687998092071</v>
      </c>
      <c r="AH199" s="5">
        <f t="shared" si="188"/>
        <v>4450.4816953059781</v>
      </c>
      <c r="AI199" s="42">
        <f t="shared" si="199"/>
        <v>0</v>
      </c>
      <c r="AJ199" s="42">
        <f t="shared" si="202"/>
        <v>2203.7370020511053</v>
      </c>
      <c r="AK199" s="42">
        <f t="shared" si="197"/>
        <v>6654.2186973570833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189"/>
        <v>8</v>
      </c>
      <c r="J200" s="11">
        <f t="shared" si="181"/>
        <v>27073.702875913652</v>
      </c>
      <c r="K200" s="11">
        <f t="shared" si="190"/>
        <v>270.73702875913654</v>
      </c>
      <c r="L200" s="24">
        <f t="shared" si="193"/>
        <v>3161.1410214639959</v>
      </c>
      <c r="M200" s="11">
        <f t="shared" si="180"/>
        <v>602229</v>
      </c>
      <c r="N200" s="78">
        <f t="shared" si="182"/>
        <v>0</v>
      </c>
      <c r="O200" s="35">
        <f t="shared" si="183"/>
        <v>0</v>
      </c>
      <c r="P200" s="35">
        <f t="shared" si="198"/>
        <v>6.0222899999999999</v>
      </c>
      <c r="Q200">
        <f t="shared" si="184"/>
        <v>72</v>
      </c>
      <c r="R200" s="45">
        <f>1000*VLOOKUP(Q200, '[1]Mortality (Interventions) H'!$B$264:$AV$384, 22)</f>
        <v>32.475170780187028</v>
      </c>
      <c r="S200" s="46">
        <f>VLOOKUP(I200, '[1]Lapse Rates'!$A$4:$F$24, 5)</f>
        <v>1.427546E-3</v>
      </c>
      <c r="T200" s="33">
        <f t="shared" si="203"/>
        <v>0.8379289601990122</v>
      </c>
      <c r="U200" s="33">
        <f t="shared" si="194"/>
        <v>2.721188608412746E-2</v>
      </c>
      <c r="V200" s="39">
        <f t="shared" si="191"/>
        <v>1.196182135416259E-3</v>
      </c>
      <c r="W200" s="32">
        <f t="shared" si="195"/>
        <v>0.80952089197946853</v>
      </c>
      <c r="X200" s="32"/>
      <c r="Y200" s="5">
        <f t="shared" si="200"/>
        <v>0</v>
      </c>
      <c r="Z200" s="5">
        <f t="shared" si="192"/>
        <v>5.0462511977169093</v>
      </c>
      <c r="AA200" s="5">
        <f t="shared" si="196"/>
        <v>0</v>
      </c>
      <c r="AB200" s="5">
        <f t="shared" si="185"/>
        <v>4.8751695725590336</v>
      </c>
      <c r="AC200" s="32"/>
      <c r="AD200" s="5">
        <f t="shared" si="201"/>
        <v>21916.728101296721</v>
      </c>
      <c r="AE200" s="5">
        <f t="shared" si="186"/>
        <v>-219.16728101296724</v>
      </c>
      <c r="AF200" s="5">
        <f t="shared" si="186"/>
        <v>-2559.0096993684224</v>
      </c>
      <c r="AG200" s="5">
        <f t="shared" si="204"/>
        <v>-16387.786944557996</v>
      </c>
      <c r="AH200" s="5">
        <f t="shared" si="188"/>
        <v>2750.7641763573338</v>
      </c>
      <c r="AI200" s="42">
        <f t="shared" si="199"/>
        <v>0</v>
      </c>
      <c r="AJ200" s="42">
        <f t="shared" si="202"/>
        <v>2129.0257537123325</v>
      </c>
      <c r="AK200" s="42">
        <f t="shared" si="197"/>
        <v>4879.7899300696663</v>
      </c>
    </row>
    <row r="201" spans="1:39" ht="15" x14ac:dyDescent="0.2">
      <c r="A201" s="12"/>
      <c r="B201" s="13">
        <v>1</v>
      </c>
      <c r="C201" s="10">
        <f>$H$191*0.14+$B$204</f>
        <v>3973.3521077414061</v>
      </c>
      <c r="D201" s="1"/>
      <c r="E201" s="81" t="s">
        <v>51</v>
      </c>
      <c r="F201" s="13"/>
      <c r="G201" s="8"/>
      <c r="I201" s="2">
        <f t="shared" si="189"/>
        <v>9</v>
      </c>
      <c r="J201" s="11">
        <f t="shared" si="181"/>
        <v>27073.702875913652</v>
      </c>
      <c r="K201" s="11">
        <f t="shared" si="190"/>
        <v>270.73702875913654</v>
      </c>
      <c r="L201" s="24">
        <f t="shared" si="193"/>
        <v>3161.1410214639959</v>
      </c>
      <c r="M201" s="11">
        <f t="shared" si="180"/>
        <v>602229</v>
      </c>
      <c r="N201" s="78">
        <f t="shared" si="182"/>
        <v>0</v>
      </c>
      <c r="O201" s="35">
        <f t="shared" si="183"/>
        <v>0</v>
      </c>
      <c r="P201" s="35">
        <f t="shared" si="198"/>
        <v>6.0222899999999999</v>
      </c>
      <c r="Q201">
        <f t="shared" si="184"/>
        <v>73</v>
      </c>
      <c r="R201" s="45">
        <f>1000*VLOOKUP(Q201, '[1]Mortality (Interventions) H'!$B$264:$AV$384, 22)</f>
        <v>35.902870260724676</v>
      </c>
      <c r="S201" s="46">
        <f>VLOOKUP(I201, '[1]Lapse Rates'!$A$4:$F$24, 5)</f>
        <v>1.4710299999999999E-3</v>
      </c>
      <c r="T201" s="33">
        <f t="shared" si="203"/>
        <v>0.80952089197946853</v>
      </c>
      <c r="U201" s="33">
        <f t="shared" si="194"/>
        <v>2.9064123558084971E-2</v>
      </c>
      <c r="V201" s="39">
        <f t="shared" si="191"/>
        <v>1.1908295177285575E-3</v>
      </c>
      <c r="W201" s="32">
        <f t="shared" si="195"/>
        <v>0.77926593890365503</v>
      </c>
      <c r="X201" s="32"/>
      <c r="Y201" s="5">
        <f t="shared" si="200"/>
        <v>0</v>
      </c>
      <c r="Z201" s="5">
        <f t="shared" si="192"/>
        <v>4.8751695725590336</v>
      </c>
      <c r="AA201" s="5">
        <f t="shared" si="196"/>
        <v>0</v>
      </c>
      <c r="AB201" s="5">
        <f t="shared" si="185"/>
        <v>4.6929654712000923</v>
      </c>
      <c r="AC201" s="32"/>
      <c r="AD201" s="5">
        <f t="shared" si="201"/>
        <v>21097.614491197437</v>
      </c>
      <c r="AE201" s="5">
        <f t="shared" si="186"/>
        <v>-210.97614491197439</v>
      </c>
      <c r="AF201" s="5">
        <f t="shared" si="186"/>
        <v>-2463.3695260979998</v>
      </c>
      <c r="AG201" s="5">
        <f t="shared" si="204"/>
        <v>-17503.258066261955</v>
      </c>
      <c r="AH201" s="5">
        <f t="shared" si="188"/>
        <v>920.01075392550774</v>
      </c>
      <c r="AI201" s="42">
        <f t="shared" si="199"/>
        <v>0</v>
      </c>
      <c r="AJ201" s="42">
        <f t="shared" si="202"/>
        <v>2049.4574759056718</v>
      </c>
      <c r="AK201" s="42">
        <f t="shared" si="197"/>
        <v>2969.4682298311795</v>
      </c>
    </row>
    <row r="202" spans="1:39" ht="15" x14ac:dyDescent="0.2">
      <c r="A202" s="12"/>
      <c r="B202" s="70" t="s">
        <v>49</v>
      </c>
      <c r="C202" s="10">
        <f>$H$191*0.11+$B$204</f>
        <v>3161.1410214639959</v>
      </c>
      <c r="D202" s="1"/>
      <c r="E202" s="1"/>
      <c r="F202" s="1"/>
      <c r="I202" s="2">
        <f t="shared" si="189"/>
        <v>10</v>
      </c>
      <c r="J202" s="11">
        <f t="shared" si="181"/>
        <v>27073.702875913652</v>
      </c>
      <c r="K202" s="11">
        <f t="shared" si="190"/>
        <v>270.73702875913654</v>
      </c>
      <c r="L202" s="24">
        <f t="shared" si="193"/>
        <v>3161.1410214639959</v>
      </c>
      <c r="M202" s="11">
        <f t="shared" si="180"/>
        <v>602229</v>
      </c>
      <c r="N202" s="78">
        <f t="shared" si="182"/>
        <v>0</v>
      </c>
      <c r="O202" s="35">
        <f t="shared" si="183"/>
        <v>0</v>
      </c>
      <c r="P202" s="35">
        <f t="shared" si="198"/>
        <v>6.0222899999999999</v>
      </c>
      <c r="Q202">
        <f t="shared" si="184"/>
        <v>74</v>
      </c>
      <c r="R202" s="45">
        <f>1000*VLOOKUP(Q202, '[1]Mortality (Interventions) H'!$B$264:$AV$384, 22)</f>
        <v>39.97236954919353</v>
      </c>
      <c r="S202" s="46">
        <f>VLOOKUP(I202, '[1]Lapse Rates'!$A$4:$F$24, 5)</f>
        <v>1.273365E-3</v>
      </c>
      <c r="T202" s="33">
        <f t="shared" si="203"/>
        <v>0.77926593890365503</v>
      </c>
      <c r="U202" s="33">
        <f t="shared" si="194"/>
        <v>3.1149106086956167E-2</v>
      </c>
      <c r="V202" s="39">
        <f t="shared" si="191"/>
        <v>9.9228997229205279E-4</v>
      </c>
      <c r="W202" s="32">
        <f t="shared" si="195"/>
        <v>0.74712454284440677</v>
      </c>
      <c r="X202" s="32"/>
      <c r="Y202" s="5">
        <f t="shared" si="200"/>
        <v>0</v>
      </c>
      <c r="Z202" s="5">
        <f t="shared" si="192"/>
        <v>4.6929654712000923</v>
      </c>
      <c r="AA202" s="5">
        <f t="shared" si="196"/>
        <v>0</v>
      </c>
      <c r="AB202" s="5">
        <f t="shared" si="185"/>
        <v>4.4994006631264423</v>
      </c>
      <c r="AC202" s="32"/>
      <c r="AD202" s="5">
        <f t="shared" si="201"/>
        <v>20227.427884272289</v>
      </c>
      <c r="AE202" s="5">
        <f t="shared" si="186"/>
        <v>-202.27427884272288</v>
      </c>
      <c r="AF202" s="5">
        <f t="shared" si="186"/>
        <v>-2361.7660405279889</v>
      </c>
      <c r="AG202" s="5">
        <f t="shared" si="204"/>
        <v>-18758.895009641525</v>
      </c>
      <c r="AH202" s="5">
        <f>SUM(AD202:AG202)</f>
        <v>-1095.5074447399493</v>
      </c>
      <c r="AI202" s="42">
        <f t="shared" si="199"/>
        <v>0</v>
      </c>
      <c r="AJ202" s="42">
        <f t="shared" si="202"/>
        <v>1964.9279486053651</v>
      </c>
      <c r="AK202" s="42">
        <f t="shared" si="197"/>
        <v>869.42050386541587</v>
      </c>
    </row>
    <row r="203" spans="1:39" ht="15" x14ac:dyDescent="0.2">
      <c r="D203" s="1"/>
      <c r="E203" s="1"/>
      <c r="F203" s="1"/>
      <c r="I203" s="2">
        <f t="shared" si="189"/>
        <v>11</v>
      </c>
      <c r="J203" s="11">
        <f t="shared" si="181"/>
        <v>27073.702875913652</v>
      </c>
      <c r="K203" s="11">
        <f t="shared" si="190"/>
        <v>270.73702875913654</v>
      </c>
      <c r="L203" s="24">
        <f t="shared" si="193"/>
        <v>3161.1410214639959</v>
      </c>
      <c r="M203" s="11">
        <f t="shared" si="180"/>
        <v>602229</v>
      </c>
      <c r="N203" s="78">
        <f t="shared" si="182"/>
        <v>0</v>
      </c>
      <c r="O203" s="35">
        <f t="shared" si="183"/>
        <v>0</v>
      </c>
      <c r="P203" s="35">
        <f t="shared" si="198"/>
        <v>6.0222899999999999</v>
      </c>
      <c r="Q203">
        <f t="shared" si="184"/>
        <v>75</v>
      </c>
      <c r="R203" s="45">
        <f>1000*VLOOKUP(Q203, '[1]Mortality (Interventions) H'!$B$264:$AV$384, 22)</f>
        <v>44.64079321802344</v>
      </c>
      <c r="S203" s="46">
        <f>VLOOKUP(I203, '[1]Lapse Rates'!$A$4:$F$24, 5)</f>
        <v>1.2241776999999999E-3</v>
      </c>
      <c r="T203" s="33">
        <f t="shared" si="203"/>
        <v>0.74712454284440677</v>
      </c>
      <c r="U203" s="33">
        <f t="shared" si="194"/>
        <v>3.335223222522745E-2</v>
      </c>
      <c r="V203" s="39">
        <f t="shared" si="191"/>
        <v>9.1461320447281725E-4</v>
      </c>
      <c r="W203" s="32">
        <f t="shared" si="195"/>
        <v>0.7128576974147065</v>
      </c>
      <c r="X203" s="31"/>
      <c r="Y203" s="5">
        <f t="shared" si="200"/>
        <v>0</v>
      </c>
      <c r="Z203" s="5">
        <f t="shared" si="192"/>
        <v>4.4994006631264423</v>
      </c>
      <c r="AA203" s="5">
        <f t="shared" si="196"/>
        <v>0</v>
      </c>
      <c r="AB203" s="5">
        <f t="shared" si="185"/>
        <v>4.2930357825636127</v>
      </c>
      <c r="AC203" s="32"/>
      <c r="AD203" s="5">
        <f t="shared" si="201"/>
        <v>19299.697492613723</v>
      </c>
      <c r="AE203" s="5">
        <f t="shared" si="186"/>
        <v>-192.99697492613726</v>
      </c>
      <c r="AF203" s="5">
        <f t="shared" si="186"/>
        <v>-2253.4437097639975</v>
      </c>
      <c r="AG203" s="5">
        <f t="shared" si="204"/>
        <v>-20085.681460766504</v>
      </c>
      <c r="AH203" s="5">
        <f t="shared" ref="AH203:AH212" si="205">SUM(AD203:AG203)</f>
        <v>-3232.4246528429139</v>
      </c>
      <c r="AI203" s="42">
        <f t="shared" si="199"/>
        <v>0</v>
      </c>
      <c r="AJ203" s="42">
        <f t="shared" si="202"/>
        <v>1874.8087119902052</v>
      </c>
      <c r="AK203" s="42">
        <f t="shared" ref="AK203:AK212" si="206">SUM(AH203:AJ203)</f>
        <v>-1357.6159408527087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189"/>
        <v>12</v>
      </c>
      <c r="J204" s="11">
        <f t="shared" si="181"/>
        <v>27073.702875913652</v>
      </c>
      <c r="K204" s="11">
        <f t="shared" si="190"/>
        <v>270.73702875913654</v>
      </c>
      <c r="L204" s="24">
        <f t="shared" si="193"/>
        <v>3161.1410214639959</v>
      </c>
      <c r="M204" s="11">
        <f t="shared" si="180"/>
        <v>602229</v>
      </c>
      <c r="N204" s="78">
        <f t="shared" si="182"/>
        <v>0</v>
      </c>
      <c r="O204" s="35">
        <f t="shared" si="183"/>
        <v>0</v>
      </c>
      <c r="P204" s="35">
        <f t="shared" si="198"/>
        <v>6.0222899999999999</v>
      </c>
      <c r="Q204">
        <f t="shared" si="184"/>
        <v>76</v>
      </c>
      <c r="R204" s="45">
        <f>1000*VLOOKUP(Q204, '[1]Mortality (Interventions) H'!$B$264:$AV$384, 22)</f>
        <v>49.972156962696104</v>
      </c>
      <c r="S204" s="46">
        <f>VLOOKUP(I204, '[1]Lapse Rates'!$A$4:$F$24, 5)</f>
        <v>1.0124068E-3</v>
      </c>
      <c r="T204" s="33">
        <f t="shared" si="203"/>
        <v>0.7128576974147065</v>
      </c>
      <c r="U204" s="33">
        <f t="shared" si="194"/>
        <v>3.5623036747273837E-2</v>
      </c>
      <c r="V204" s="39">
        <f t="shared" si="191"/>
        <v>7.2170198029499128E-4</v>
      </c>
      <c r="W204" s="32">
        <f t="shared" si="195"/>
        <v>0.67651295868713768</v>
      </c>
      <c r="X204" s="31"/>
      <c r="Y204" s="5">
        <f t="shared" si="200"/>
        <v>0</v>
      </c>
      <c r="Z204" s="5">
        <f t="shared" si="192"/>
        <v>4.2930357825636127</v>
      </c>
      <c r="AA204" s="5">
        <f t="shared" si="196"/>
        <v>0</v>
      </c>
      <c r="AB204" s="5">
        <f t="shared" si="185"/>
        <v>4.0741572259719625</v>
      </c>
      <c r="AC204" s="32"/>
      <c r="AD204" s="5">
        <f t="shared" si="201"/>
        <v>18315.710835200814</v>
      </c>
      <c r="AE204" s="5">
        <f t="shared" si="186"/>
        <v>-183.15710835200815</v>
      </c>
      <c r="AF204" s="5">
        <f t="shared" si="186"/>
        <v>-2138.5528652578882</v>
      </c>
      <c r="AG204" s="5">
        <f t="shared" si="204"/>
        <v>-21453.225797273975</v>
      </c>
      <c r="AH204" s="5">
        <f t="shared" si="205"/>
        <v>-5459.2249356830562</v>
      </c>
      <c r="AI204" s="42">
        <f t="shared" si="199"/>
        <v>0</v>
      </c>
      <c r="AJ204" s="42">
        <f t="shared" si="202"/>
        <v>1779.2246674141377</v>
      </c>
      <c r="AK204" s="42">
        <f t="shared" si="206"/>
        <v>-3680.0002682689183</v>
      </c>
    </row>
    <row r="205" spans="1:39" ht="15" x14ac:dyDescent="0.2">
      <c r="A205" s="48"/>
      <c r="D205" s="1"/>
      <c r="E205" s="1"/>
      <c r="F205" s="1"/>
      <c r="I205" s="2">
        <f t="shared" si="189"/>
        <v>13</v>
      </c>
      <c r="J205" s="11">
        <f t="shared" si="181"/>
        <v>27073.702875913652</v>
      </c>
      <c r="K205" s="11">
        <f t="shared" si="190"/>
        <v>270.73702875913654</v>
      </c>
      <c r="L205" s="24">
        <f t="shared" si="193"/>
        <v>3161.1410214639959</v>
      </c>
      <c r="M205" s="11">
        <f t="shared" si="180"/>
        <v>602229</v>
      </c>
      <c r="N205" s="78">
        <f t="shared" si="182"/>
        <v>0</v>
      </c>
      <c r="O205" s="35">
        <f t="shared" si="183"/>
        <v>0</v>
      </c>
      <c r="P205" s="35">
        <f t="shared" si="198"/>
        <v>6.0222899999999999</v>
      </c>
      <c r="Q205">
        <f t="shared" si="184"/>
        <v>77</v>
      </c>
      <c r="R205" s="45">
        <f>1000*VLOOKUP(Q205, '[1]Mortality (Interventions) H'!$B$264:$AV$384, 22)</f>
        <v>56.095970610265617</v>
      </c>
      <c r="S205" s="46">
        <f>VLOOKUP(I205, '[1]Lapse Rates'!$A$4:$F$24, 5)</f>
        <v>8.7385670000000003E-4</v>
      </c>
      <c r="T205" s="33">
        <f t="shared" si="203"/>
        <v>0.67651295868713768</v>
      </c>
      <c r="U205" s="33">
        <f t="shared" si="194"/>
        <v>3.7949651047977512E-2</v>
      </c>
      <c r="V205" s="39">
        <f t="shared" si="191"/>
        <v>5.9117538158557845E-4</v>
      </c>
      <c r="W205" s="32">
        <f t="shared" si="195"/>
        <v>0.63797213225757454</v>
      </c>
      <c r="X205" s="31"/>
      <c r="Y205" s="5">
        <f t="shared" si="200"/>
        <v>0</v>
      </c>
      <c r="Z205" s="5">
        <f t="shared" si="192"/>
        <v>4.0741572259719625</v>
      </c>
      <c r="AA205" s="5">
        <f t="shared" si="196"/>
        <v>0</v>
      </c>
      <c r="AB205" s="5">
        <f t="shared" si="185"/>
        <v>3.8420531923734687</v>
      </c>
      <c r="AC205" s="32"/>
      <c r="AD205" s="5">
        <f t="shared" si="201"/>
        <v>17272.267951854661</v>
      </c>
      <c r="AE205" s="5">
        <f t="shared" si="186"/>
        <v>-172.72267951854661</v>
      </c>
      <c r="AF205" s="5">
        <f t="shared" si="186"/>
        <v>-2016.7198778302727</v>
      </c>
      <c r="AG205" s="5">
        <f t="shared" si="204"/>
        <v>-22854.380400972448</v>
      </c>
      <c r="AH205" s="5">
        <f t="shared" si="205"/>
        <v>-7771.5550064666058</v>
      </c>
      <c r="AI205" s="42">
        <f t="shared" si="199"/>
        <v>0</v>
      </c>
      <c r="AJ205" s="42">
        <f t="shared" si="202"/>
        <v>1677.865066040041</v>
      </c>
      <c r="AK205" s="42">
        <f t="shared" si="206"/>
        <v>-6093.689940426565</v>
      </c>
    </row>
    <row r="206" spans="1:39" ht="15" x14ac:dyDescent="0.2">
      <c r="A206" s="48"/>
      <c r="D206" s="1"/>
      <c r="E206" s="1"/>
      <c r="F206" s="37"/>
      <c r="I206" s="2">
        <f t="shared" si="189"/>
        <v>14</v>
      </c>
      <c r="J206" s="11">
        <f t="shared" si="181"/>
        <v>27073.702875913652</v>
      </c>
      <c r="K206" s="11">
        <f t="shared" si="190"/>
        <v>270.73702875913654</v>
      </c>
      <c r="L206" s="24">
        <f t="shared" si="193"/>
        <v>3161.1410214639959</v>
      </c>
      <c r="M206" s="11">
        <f t="shared" si="180"/>
        <v>602229</v>
      </c>
      <c r="N206" s="78">
        <f t="shared" si="182"/>
        <v>0</v>
      </c>
      <c r="O206" s="35">
        <f t="shared" si="183"/>
        <v>0</v>
      </c>
      <c r="P206" s="35">
        <f t="shared" si="198"/>
        <v>6.0222899999999999</v>
      </c>
      <c r="Q206">
        <f t="shared" si="184"/>
        <v>78</v>
      </c>
      <c r="R206" s="45">
        <f>1000*VLOOKUP(Q206, '[1]Mortality (Interventions) H'!$B$264:$AV$384, 22)</f>
        <v>62.892264649587126</v>
      </c>
      <c r="S206" s="46">
        <f>VLOOKUP(I206, '[1]Lapse Rates'!$A$4:$F$24, 5)</f>
        <v>8.3940749999999998E-4</v>
      </c>
      <c r="T206" s="33">
        <f t="shared" si="203"/>
        <v>0.63797213225757454</v>
      </c>
      <c r="U206" s="33">
        <f t="shared" si="194"/>
        <v>4.0123512181004781E-2</v>
      </c>
      <c r="V206" s="39">
        <f t="shared" si="191"/>
        <v>5.3551859260800002E-4</v>
      </c>
      <c r="W206" s="32">
        <f t="shared" si="195"/>
        <v>0.59731310148396177</v>
      </c>
      <c r="X206" s="31"/>
      <c r="Y206" s="5">
        <f t="shared" si="200"/>
        <v>0</v>
      </c>
      <c r="Z206" s="5">
        <f t="shared" si="192"/>
        <v>3.8420531923734687</v>
      </c>
      <c r="AA206" s="5">
        <f t="shared" si="196"/>
        <v>0</v>
      </c>
      <c r="AB206" s="5">
        <f t="shared" si="185"/>
        <v>3.5971927179358483</v>
      </c>
      <c r="AC206" s="32"/>
      <c r="AD206" s="5">
        <f t="shared" si="201"/>
        <v>16171.477433467238</v>
      </c>
      <c r="AE206" s="5">
        <f t="shared" si="186"/>
        <v>-161.7147743346724</v>
      </c>
      <c r="AF206" s="5">
        <f t="shared" si="186"/>
        <v>-1888.1909477588383</v>
      </c>
      <c r="AG206" s="5">
        <f t="shared" si="204"/>
        <v>-24163.542617254327</v>
      </c>
      <c r="AH206" s="5">
        <f t="shared" si="205"/>
        <v>-10041.970905880598</v>
      </c>
      <c r="AI206" s="42">
        <f t="shared" si="199"/>
        <v>0</v>
      </c>
      <c r="AJ206" s="42">
        <f t="shared" si="202"/>
        <v>1570.9346222790766</v>
      </c>
      <c r="AK206" s="42">
        <f t="shared" si="206"/>
        <v>-8471.0362836015211</v>
      </c>
    </row>
    <row r="207" spans="1:39" ht="15" x14ac:dyDescent="0.2">
      <c r="A207" s="48"/>
      <c r="D207" s="1"/>
      <c r="E207" s="1"/>
      <c r="F207" s="1"/>
      <c r="I207" s="2">
        <f t="shared" si="189"/>
        <v>15</v>
      </c>
      <c r="J207" s="11">
        <f t="shared" si="181"/>
        <v>27073.702875913652</v>
      </c>
      <c r="K207" s="11">
        <f t="shared" si="190"/>
        <v>270.73702875913654</v>
      </c>
      <c r="L207" s="24">
        <f t="shared" si="193"/>
        <v>3161.1410214639959</v>
      </c>
      <c r="M207" s="11">
        <f t="shared" si="180"/>
        <v>602229</v>
      </c>
      <c r="N207" s="78">
        <f t="shared" si="182"/>
        <v>0</v>
      </c>
      <c r="O207" s="35">
        <f t="shared" si="183"/>
        <v>0</v>
      </c>
      <c r="P207" s="35">
        <f t="shared" si="198"/>
        <v>6.0222899999999999</v>
      </c>
      <c r="Q207">
        <f t="shared" si="184"/>
        <v>79</v>
      </c>
      <c r="R207" s="45">
        <f>1000*VLOOKUP(Q207, '[1]Mortality (Interventions) H'!$B$264:$AV$384, 22)</f>
        <v>70.396143502880449</v>
      </c>
      <c r="S207" s="46">
        <f>VLOOKUP(I207, '[1]Lapse Rates'!$A$4:$F$24, 5)</f>
        <v>7.2940090000000004E-4</v>
      </c>
      <c r="T207" s="33">
        <f t="shared" si="203"/>
        <v>0.59731310148396177</v>
      </c>
      <c r="U207" s="33">
        <f t="shared" si="194"/>
        <v>4.2048538808215567E-2</v>
      </c>
      <c r="V207" s="39">
        <f t="shared" si="191"/>
        <v>4.3568071380419308E-4</v>
      </c>
      <c r="W207" s="32">
        <f t="shared" si="195"/>
        <v>0.55482888196194202</v>
      </c>
      <c r="X207" s="31"/>
      <c r="Y207" s="5">
        <f t="shared" si="200"/>
        <v>0</v>
      </c>
      <c r="Z207" s="5">
        <f t="shared" si="192"/>
        <v>3.5971927179358483</v>
      </c>
      <c r="AA207" s="5">
        <f t="shared" si="196"/>
        <v>0</v>
      </c>
      <c r="AB207" s="5">
        <f t="shared" si="185"/>
        <v>3.3413404275505836</v>
      </c>
      <c r="AC207" s="32"/>
      <c r="AD207" s="5">
        <f t="shared" si="201"/>
        <v>15021.272297212985</v>
      </c>
      <c r="AE207" s="5">
        <f t="shared" si="186"/>
        <v>-150.21272297212985</v>
      </c>
      <c r="AF207" s="5">
        <f t="shared" si="186"/>
        <v>-1753.8923386629003</v>
      </c>
      <c r="AG207" s="5">
        <f t="shared" si="204"/>
        <v>-25322.849477932854</v>
      </c>
      <c r="AH207" s="5">
        <f t="shared" si="205"/>
        <v>-12205.682242354898</v>
      </c>
      <c r="AI207" s="42">
        <f t="shared" si="199"/>
        <v>0</v>
      </c>
      <c r="AJ207" s="42">
        <f t="shared" si="202"/>
        <v>1459.2038288386575</v>
      </c>
      <c r="AK207" s="42">
        <f t="shared" si="206"/>
        <v>-10746.478413516241</v>
      </c>
    </row>
    <row r="208" spans="1:39" ht="15" x14ac:dyDescent="0.2">
      <c r="I208" s="2">
        <f t="shared" si="189"/>
        <v>16</v>
      </c>
      <c r="J208" s="11">
        <f t="shared" si="181"/>
        <v>27073.702875913652</v>
      </c>
      <c r="K208" s="11">
        <f t="shared" si="190"/>
        <v>270.73702875913654</v>
      </c>
      <c r="L208" s="24">
        <f t="shared" si="193"/>
        <v>3161.1410214639959</v>
      </c>
      <c r="M208" s="11">
        <f t="shared" si="180"/>
        <v>602229</v>
      </c>
      <c r="N208" s="78">
        <f t="shared" si="182"/>
        <v>0</v>
      </c>
      <c r="O208" s="35">
        <f t="shared" si="183"/>
        <v>0</v>
      </c>
      <c r="P208" s="35">
        <f t="shared" si="198"/>
        <v>6.0222899999999999</v>
      </c>
      <c r="Q208">
        <f t="shared" si="184"/>
        <v>80</v>
      </c>
      <c r="R208" s="45">
        <f>1000*VLOOKUP(Q208, '[1]Mortality (Interventions) H'!$B$264:$AV$384, 22)</f>
        <v>78.513230576558868</v>
      </c>
      <c r="S208" s="46">
        <f>VLOOKUP(I208, '[1]Lapse Rates'!$A$4:$F$24, 5)</f>
        <v>6.1234970000000001E-4</v>
      </c>
      <c r="T208" s="33">
        <f t="shared" si="203"/>
        <v>0.55482888196194202</v>
      </c>
      <c r="U208" s="33">
        <f t="shared" si="194"/>
        <v>4.3561407940012314E-2</v>
      </c>
      <c r="V208" s="39">
        <f t="shared" si="191"/>
        <v>3.3974929942073059E-4</v>
      </c>
      <c r="W208" s="32">
        <f t="shared" si="195"/>
        <v>0.51092772472250902</v>
      </c>
      <c r="X208" s="31"/>
      <c r="Y208" s="5">
        <f t="shared" si="200"/>
        <v>0</v>
      </c>
      <c r="Z208" s="5">
        <f t="shared" si="192"/>
        <v>3.3413404275505836</v>
      </c>
      <c r="AA208" s="5">
        <f t="shared" si="196"/>
        <v>0</v>
      </c>
      <c r="AB208" s="5">
        <f t="shared" si="185"/>
        <v>3.076954927319119</v>
      </c>
      <c r="AC208" s="32"/>
      <c r="AD208" s="5">
        <f t="shared" si="201"/>
        <v>13832.705410203811</v>
      </c>
      <c r="AE208" s="5">
        <f t="shared" si="186"/>
        <v>-138.32705410203812</v>
      </c>
      <c r="AF208" s="5">
        <f t="shared" si="186"/>
        <v>-1615.1145896235876</v>
      </c>
      <c r="AG208" s="5">
        <f t="shared" si="204"/>
        <v>-26233.943142305678</v>
      </c>
      <c r="AH208" s="5">
        <f t="shared" si="205"/>
        <v>-14154.679375827491</v>
      </c>
      <c r="AI208" s="42">
        <f t="shared" si="199"/>
        <v>0</v>
      </c>
      <c r="AJ208" s="42">
        <f t="shared" si="202"/>
        <v>1343.7463022295267</v>
      </c>
      <c r="AK208" s="42">
        <f t="shared" si="206"/>
        <v>-12810.933073597964</v>
      </c>
    </row>
    <row r="209" spans="1:39" ht="15" x14ac:dyDescent="0.2">
      <c r="I209" s="2">
        <f t="shared" si="189"/>
        <v>17</v>
      </c>
      <c r="J209" s="11">
        <f t="shared" si="181"/>
        <v>27073.702875913652</v>
      </c>
      <c r="K209" s="11">
        <f t="shared" si="190"/>
        <v>270.73702875913654</v>
      </c>
      <c r="L209" s="24">
        <f t="shared" si="193"/>
        <v>3161.1410214639959</v>
      </c>
      <c r="M209" s="11">
        <f t="shared" si="180"/>
        <v>602229</v>
      </c>
      <c r="N209" s="78">
        <f t="shared" si="182"/>
        <v>0</v>
      </c>
      <c r="O209" s="35">
        <f t="shared" si="183"/>
        <v>0</v>
      </c>
      <c r="P209" s="35">
        <f t="shared" si="198"/>
        <v>6.0222899999999999</v>
      </c>
      <c r="Q209">
        <f t="shared" si="184"/>
        <v>81</v>
      </c>
      <c r="R209" s="45">
        <f>1000*VLOOKUP(Q209, '[1]Mortality (Interventions) H'!$B$264:$AV$384, 22)</f>
        <v>87.358957051404644</v>
      </c>
      <c r="S209" s="46">
        <f>VLOOKUP(I209, '[1]Lapse Rates'!$A$4:$F$24, 5)</f>
        <v>4.6742110000000002E-4</v>
      </c>
      <c r="T209" s="33">
        <f t="shared" si="203"/>
        <v>0.51092772472250902</v>
      </c>
      <c r="U209" s="33">
        <f t="shared" si="194"/>
        <v>4.463411316040556E-2</v>
      </c>
      <c r="V209" s="39">
        <f t="shared" si="191"/>
        <v>2.3881839911029238E-4</v>
      </c>
      <c r="W209" s="32">
        <f t="shared" si="195"/>
        <v>0.46605479316299314</v>
      </c>
      <c r="X209" s="31"/>
      <c r="Y209" s="5">
        <f t="shared" si="200"/>
        <v>0</v>
      </c>
      <c r="Z209" s="5">
        <f t="shared" si="192"/>
        <v>3.076954927319119</v>
      </c>
      <c r="AA209" s="5">
        <f t="shared" si="196"/>
        <v>0</v>
      </c>
      <c r="AB209" s="5">
        <f t="shared" si="185"/>
        <v>2.806717120317562</v>
      </c>
      <c r="AC209" s="32"/>
      <c r="AD209" s="5">
        <f t="shared" si="201"/>
        <v>12617.82899399027</v>
      </c>
      <c r="AE209" s="5">
        <f t="shared" si="186"/>
        <v>-126.1782899399027</v>
      </c>
      <c r="AF209" s="5">
        <f t="shared" si="186"/>
        <v>-1473.2649249174556</v>
      </c>
      <c r="AG209" s="5">
        <f t="shared" si="204"/>
        <v>-26879.95733447788</v>
      </c>
      <c r="AH209" s="5">
        <f t="shared" si="205"/>
        <v>-15861.571555344968</v>
      </c>
      <c r="AI209" s="42">
        <f t="shared" si="199"/>
        <v>0</v>
      </c>
      <c r="AJ209" s="42">
        <f t="shared" si="202"/>
        <v>1225.7327833457111</v>
      </c>
      <c r="AK209" s="42">
        <f t="shared" si="206"/>
        <v>-14635.838771999257</v>
      </c>
    </row>
    <row r="210" spans="1:39" ht="15" x14ac:dyDescent="0.2">
      <c r="I210" s="2">
        <f t="shared" si="189"/>
        <v>18</v>
      </c>
      <c r="J210" s="11">
        <f t="shared" si="181"/>
        <v>27073.702875913652</v>
      </c>
      <c r="K210" s="11">
        <f t="shared" si="190"/>
        <v>270.73702875913654</v>
      </c>
      <c r="L210" s="24">
        <f t="shared" si="193"/>
        <v>3161.1410214639959</v>
      </c>
      <c r="M210" s="11">
        <f t="shared" si="180"/>
        <v>602229</v>
      </c>
      <c r="N210" s="78">
        <f t="shared" si="182"/>
        <v>0</v>
      </c>
      <c r="O210" s="35">
        <f t="shared" si="183"/>
        <v>0</v>
      </c>
      <c r="P210" s="35">
        <f t="shared" si="198"/>
        <v>6.0222899999999999</v>
      </c>
      <c r="Q210">
        <f t="shared" si="184"/>
        <v>82</v>
      </c>
      <c r="R210" s="45">
        <f>1000*VLOOKUP(Q210, '[1]Mortality (Interventions) H'!$B$264:$AV$384, 22)</f>
        <v>97.237641982502538</v>
      </c>
      <c r="S210" s="46">
        <f>VLOOKUP(I210, '[1]Lapse Rates'!$A$4:$F$24, 5)</f>
        <v>4.0205260000000001E-4</v>
      </c>
      <c r="T210" s="33">
        <f t="shared" si="203"/>
        <v>0.46605479316299314</v>
      </c>
      <c r="U210" s="33">
        <f t="shared" si="194"/>
        <v>4.5318069121812403E-2</v>
      </c>
      <c r="V210" s="39">
        <f t="shared" si="191"/>
        <v>1.8737854133364361E-4</v>
      </c>
      <c r="W210" s="32">
        <f t="shared" si="195"/>
        <v>0.42054934549984707</v>
      </c>
      <c r="X210" s="31"/>
      <c r="Y210" s="5">
        <f t="shared" si="200"/>
        <v>0</v>
      </c>
      <c r="Z210" s="5">
        <f t="shared" si="200"/>
        <v>2.806717120317562</v>
      </c>
      <c r="AA210" s="5">
        <f t="shared" si="196"/>
        <v>0</v>
      </c>
      <c r="AB210" s="5">
        <f t="shared" si="185"/>
        <v>2.532670117910274</v>
      </c>
      <c r="AC210" s="32"/>
      <c r="AD210" s="5">
        <f t="shared" si="201"/>
        <v>11385.828024722814</v>
      </c>
      <c r="AE210" s="5">
        <f t="shared" si="186"/>
        <v>-113.85828024722814</v>
      </c>
      <c r="AF210" s="5">
        <f t="shared" si="186"/>
        <v>-1329.4157876094016</v>
      </c>
      <c r="AG210" s="5">
        <f t="shared" si="204"/>
        <v>-27291.855449159961</v>
      </c>
      <c r="AH210" s="5">
        <f t="shared" si="205"/>
        <v>-17349.301492293776</v>
      </c>
      <c r="AI210" s="42">
        <f t="shared" si="199"/>
        <v>0</v>
      </c>
      <c r="AJ210" s="42">
        <f t="shared" si="202"/>
        <v>1106.0555708825582</v>
      </c>
      <c r="AK210" s="42">
        <f t="shared" si="206"/>
        <v>-16243.245921411219</v>
      </c>
    </row>
    <row r="211" spans="1:39" ht="15" x14ac:dyDescent="0.2">
      <c r="I211" s="2">
        <f t="shared" si="189"/>
        <v>19</v>
      </c>
      <c r="J211" s="11">
        <f t="shared" si="181"/>
        <v>27073.702875913652</v>
      </c>
      <c r="K211" s="11">
        <f t="shared" si="190"/>
        <v>270.73702875913654</v>
      </c>
      <c r="L211" s="24">
        <f t="shared" si="193"/>
        <v>3161.1410214639959</v>
      </c>
      <c r="M211" s="11">
        <f t="shared" si="180"/>
        <v>602229</v>
      </c>
      <c r="N211" s="78">
        <f t="shared" si="182"/>
        <v>0</v>
      </c>
      <c r="O211" s="35">
        <f t="shared" si="183"/>
        <v>0</v>
      </c>
      <c r="P211" s="35">
        <f t="shared" si="198"/>
        <v>6.0222899999999999</v>
      </c>
      <c r="Q211">
        <f t="shared" si="184"/>
        <v>83</v>
      </c>
      <c r="R211" s="45">
        <f>1000*VLOOKUP(Q211, '[1]Mortality (Interventions) H'!$B$264:$AV$384, 22)</f>
        <v>108.25363996600032</v>
      </c>
      <c r="S211" s="46">
        <f>VLOOKUP(I211, '[1]Lapse Rates'!$A$4:$F$24, 5)</f>
        <v>3.3283375800000001E-2</v>
      </c>
      <c r="T211" s="33">
        <f t="shared" si="203"/>
        <v>0.42054934549984707</v>
      </c>
      <c r="U211" s="33">
        <f t="shared" si="194"/>
        <v>4.5525997435677527E-2</v>
      </c>
      <c r="V211" s="39">
        <f t="shared" si="191"/>
        <v>1.3997301908715449E-2</v>
      </c>
      <c r="W211" s="32">
        <f t="shared" si="195"/>
        <v>0.36102604615545408</v>
      </c>
      <c r="X211" s="31"/>
      <c r="Y211" s="5">
        <f t="shared" si="200"/>
        <v>0</v>
      </c>
      <c r="Z211" s="5">
        <f t="shared" si="200"/>
        <v>2.532670117910274</v>
      </c>
      <c r="AA211" s="5">
        <f t="shared" si="196"/>
        <v>0</v>
      </c>
      <c r="AB211" s="5">
        <f t="shared" si="185"/>
        <v>2.1742035475015293</v>
      </c>
      <c r="AC211" s="32"/>
      <c r="AD211" s="5">
        <f t="shared" si="201"/>
        <v>9774.3119040786514</v>
      </c>
      <c r="AE211" s="5">
        <f t="shared" si="186"/>
        <v>-97.743119040786524</v>
      </c>
      <c r="AF211" s="5">
        <f t="shared" si="186"/>
        <v>-1141.2542443189598</v>
      </c>
      <c r="AG211" s="5">
        <f t="shared" si="204"/>
        <v>-27417.07590969064</v>
      </c>
      <c r="AH211" s="5">
        <f t="shared" si="205"/>
        <v>-18881.761368971733</v>
      </c>
      <c r="AI211" s="42">
        <f t="shared" si="199"/>
        <v>0</v>
      </c>
      <c r="AJ211" s="42">
        <f t="shared" si="202"/>
        <v>949.51985275078175</v>
      </c>
      <c r="AK211" s="42">
        <f t="shared" si="206"/>
        <v>-17932.241516220951</v>
      </c>
    </row>
    <row r="212" spans="1:39" ht="15" x14ac:dyDescent="0.2">
      <c r="I212" s="2">
        <f t="shared" si="189"/>
        <v>20</v>
      </c>
      <c r="J212" s="11">
        <f t="shared" si="181"/>
        <v>27073.702875913652</v>
      </c>
      <c r="K212" s="11">
        <f t="shared" si="190"/>
        <v>270.73702875913654</v>
      </c>
      <c r="L212" s="24">
        <f t="shared" si="193"/>
        <v>3161.1410214639959</v>
      </c>
      <c r="M212" s="11">
        <f t="shared" si="180"/>
        <v>602229</v>
      </c>
      <c r="N212" s="78">
        <f t="shared" si="182"/>
        <v>0</v>
      </c>
      <c r="O212" s="35">
        <f t="shared" si="183"/>
        <v>0</v>
      </c>
      <c r="P212" s="35">
        <f t="shared" si="198"/>
        <v>6.0222899999999999</v>
      </c>
      <c r="Q212">
        <f t="shared" si="184"/>
        <v>84</v>
      </c>
      <c r="R212" s="45">
        <f>1000*VLOOKUP(Q212, '[1]Mortality (Interventions) H'!$B$264:$AV$384, 22)</f>
        <v>120.58377197785985</v>
      </c>
      <c r="S212" s="46">
        <f>VLOOKUP(I212, '[1]Lapse Rates'!$A$4:$F$24, 5)</f>
        <v>0</v>
      </c>
      <c r="T212" s="33">
        <f t="shared" si="203"/>
        <v>0.36102604615545408</v>
      </c>
      <c r="U212" s="33">
        <f t="shared" si="194"/>
        <v>4.3533882427677584E-2</v>
      </c>
      <c r="V212" s="39">
        <f t="shared" si="191"/>
        <v>0</v>
      </c>
      <c r="W212" s="32">
        <f t="shared" si="195"/>
        <v>0.3174921637277765</v>
      </c>
      <c r="X212" s="31"/>
      <c r="Y212" s="5">
        <f t="shared" si="200"/>
        <v>0</v>
      </c>
      <c r="Z212" s="5">
        <f t="shared" si="200"/>
        <v>2.1742035475015293</v>
      </c>
      <c r="AA212" s="5">
        <f t="shared" si="196"/>
        <v>0</v>
      </c>
      <c r="AB212" s="5">
        <f t="shared" si="185"/>
        <v>1.912029882696151</v>
      </c>
      <c r="AC212" s="32"/>
      <c r="AD212" s="5">
        <f>$W212*J212</f>
        <v>8595.6885061967514</v>
      </c>
      <c r="AE212" s="5">
        <f t="shared" si="186"/>
        <v>-85.956885061967512</v>
      </c>
      <c r="AF212" s="5">
        <f t="shared" si="186"/>
        <v>-1003.6375027532376</v>
      </c>
      <c r="AG212" s="5">
        <f t="shared" si="204"/>
        <v>-26217.366480537843</v>
      </c>
      <c r="AH212" s="5">
        <f t="shared" si="205"/>
        <v>-18711.272362156298</v>
      </c>
      <c r="AI212" s="42">
        <f t="shared" si="199"/>
        <v>0</v>
      </c>
      <c r="AJ212" s="42">
        <f t="shared" si="202"/>
        <v>835.01796140133229</v>
      </c>
      <c r="AK212" s="42">
        <f t="shared" si="206"/>
        <v>-17876.254400754966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405464.693554645</v>
      </c>
      <c r="AE215" s="21">
        <f t="shared" ref="AE215:AK215" si="207">SUM(AE192:AE212)</f>
        <v>-14348.002639654922</v>
      </c>
      <c r="AF215" s="21">
        <f t="shared" si="207"/>
        <v>-45055.810113848769</v>
      </c>
      <c r="AG215" s="21">
        <f t="shared" si="207"/>
        <v>-390404.21726055176</v>
      </c>
      <c r="AH215" s="21">
        <f t="shared" si="207"/>
        <v>-44343.336459410486</v>
      </c>
      <c r="AI215" s="21">
        <f t="shared" si="207"/>
        <v>0</v>
      </c>
      <c r="AJ215" s="21">
        <f t="shared" si="207"/>
        <v>36783.649472839643</v>
      </c>
      <c r="AK215" s="21">
        <f t="shared" si="207"/>
        <v>-7559.686986570865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213380.97157180251</v>
      </c>
      <c r="AE217" s="21">
        <f t="shared" ref="AE217:AK217" si="208">AE192+NPV($D$6,AE193:AE212)</f>
        <v>-12450.87419294055</v>
      </c>
      <c r="AF217" s="21">
        <f t="shared" si="208"/>
        <v>-22904.829941755495</v>
      </c>
      <c r="AG217" s="21">
        <f t="shared" si="208"/>
        <v>-142805.70632694088</v>
      </c>
      <c r="AH217" s="21">
        <f t="shared" si="208"/>
        <v>35219.56111016564</v>
      </c>
      <c r="AI217" s="21">
        <f t="shared" si="208"/>
        <v>0</v>
      </c>
      <c r="AJ217" s="21">
        <f t="shared" si="208"/>
        <v>18121.898420257243</v>
      </c>
      <c r="AK217" s="21">
        <f t="shared" si="208"/>
        <v>53341.459530422879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307902.54817533237</v>
      </c>
      <c r="AE219" s="21">
        <f t="shared" ref="AE219:AK219" si="209">AE192+NPV($D$7,AE193:AE212)</f>
        <v>-13381.708332681075</v>
      </c>
      <c r="AF219" s="21">
        <f t="shared" si="209"/>
        <v>-33773.30255815087</v>
      </c>
      <c r="AG219" s="21">
        <f t="shared" si="209"/>
        <v>-257262.61776192166</v>
      </c>
      <c r="AH219" s="21">
        <f t="shared" si="209"/>
        <v>3484.9195225787171</v>
      </c>
      <c r="AI219" s="21">
        <f t="shared" si="209"/>
        <v>0</v>
      </c>
      <c r="AJ219" s="21">
        <f t="shared" si="209"/>
        <v>27305.330487786479</v>
      </c>
      <c r="AK219" s="21">
        <f t="shared" si="209"/>
        <v>30790.25001036518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30808.333037242392</v>
      </c>
    </row>
    <row r="223" spans="1:39" ht="15" x14ac:dyDescent="0.2">
      <c r="G223" s="58" t="s">
        <v>116</v>
      </c>
      <c r="H223" s="57"/>
      <c r="I223" s="57"/>
      <c r="J223" s="11">
        <f>H$222</f>
        <v>30808.333037242392</v>
      </c>
      <c r="K223" s="11">
        <f>J223*$C$10</f>
        <v>12323.333214896957</v>
      </c>
      <c r="L223" s="24">
        <f>$C$232</f>
        <v>4305.9927121704568</v>
      </c>
      <c r="M223" s="11">
        <f t="shared" ref="M223:M243" si="210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>O223*W223</f>
        <v>0</v>
      </c>
      <c r="AB223" s="5">
        <f>P223*W223</f>
        <v>6.0222899999999999</v>
      </c>
      <c r="AC223" s="32"/>
      <c r="AD223" s="5">
        <f>$W223*J223</f>
        <v>30808.333037242392</v>
      </c>
      <c r="AE223" s="5">
        <f>-$W223*K223</f>
        <v>-12323.333214896957</v>
      </c>
      <c r="AF223" s="5">
        <f>-$W223*L223</f>
        <v>-4305.9927121704568</v>
      </c>
      <c r="AG223" s="5"/>
      <c r="AH223" s="5">
        <f>SUM(AD223:AG223)</f>
        <v>14179.007110174978</v>
      </c>
      <c r="AI223" s="42">
        <f>Y223-AA223</f>
        <v>0</v>
      </c>
      <c r="AJ223" s="42"/>
      <c r="AK223" s="42">
        <f>SUM(AH223:AJ223)</f>
        <v>14179.007110174978</v>
      </c>
      <c r="AL223" s="6" t="s">
        <v>39</v>
      </c>
      <c r="AM223" s="36">
        <f>AK250</f>
        <v>33623.334594938322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11">H$222</f>
        <v>30808.333037242392</v>
      </c>
      <c r="K224" s="11"/>
      <c r="L224" s="24"/>
      <c r="M224" s="11">
        <f t="shared" si="210"/>
        <v>602229</v>
      </c>
      <c r="N224" s="78">
        <f t="shared" ref="N224:N243" si="212">N192</f>
        <v>0</v>
      </c>
      <c r="O224" s="35">
        <f t="shared" ref="O224:O243" si="213">M224*N224/1000</f>
        <v>0</v>
      </c>
      <c r="P224" s="35">
        <f>$H$14*M224/1000</f>
        <v>6.0222899999999999</v>
      </c>
      <c r="Q224">
        <f t="shared" ref="Q224:Q243" si="214">Q5</f>
        <v>65</v>
      </c>
      <c r="R224" s="45">
        <f>1000*VLOOKUP(Q224, '[1]Mortality (Interventions) H'!$B$264:$AV$384, 25)</f>
        <v>21.073423750394202</v>
      </c>
      <c r="S224" s="46">
        <f>AVERAGE(VLOOKUP(I223,'[1]Lapse Rates'!$A$4:$F$24,5),VLOOKUP(I224,'[1]Lapse Rates'!$A$4:$F$24,5))</f>
        <v>2.3220462500000002E-3</v>
      </c>
      <c r="T224" s="33">
        <f>W223</f>
        <v>1</v>
      </c>
      <c r="U224" s="33">
        <f>T224*R224/1000</f>
        <v>2.1073423750394202E-2</v>
      </c>
      <c r="V224" s="39">
        <f>MIN(S224*T224,T224-U224)</f>
        <v>2.3220462500000002E-3</v>
      </c>
      <c r="W224" s="32">
        <f>T224-SUM(U224:V224)</f>
        <v>0.97660452999960579</v>
      </c>
      <c r="X224" s="32"/>
      <c r="Y224" s="5">
        <f>AA223</f>
        <v>0</v>
      </c>
      <c r="Z224" s="5">
        <f>AB223</f>
        <v>6.0222899999999999</v>
      </c>
      <c r="AA224" s="5">
        <f>O224*W224</f>
        <v>0</v>
      </c>
      <c r="AB224" s="5">
        <f t="shared" ref="AB224:AB243" si="215">P224*W224</f>
        <v>5.8813956949713262</v>
      </c>
      <c r="AC224" s="32"/>
      <c r="AD224" s="5">
        <f>$W224*J224</f>
        <v>30087.557605907434</v>
      </c>
      <c r="AE224" s="5">
        <f t="shared" ref="AE224:AF243" si="216">-$W224*K224</f>
        <v>0</v>
      </c>
      <c r="AF224" s="5">
        <f t="shared" si="216"/>
        <v>0</v>
      </c>
      <c r="AG224" s="5">
        <f t="shared" ref="AG224:AG229" si="217">-U224*M224</f>
        <v>-12691.026911776151</v>
      </c>
      <c r="AH224" s="5">
        <f t="shared" ref="AH224:AH232" si="218">SUM(AD224:AG224)</f>
        <v>17396.530694131281</v>
      </c>
      <c r="AI224" s="42">
        <f>-M224*$W223*(N224-N223)/1000</f>
        <v>0</v>
      </c>
      <c r="AJ224" s="42">
        <f>$D$6*SUM(Y224:Z224,AD224:AE224)</f>
        <v>2952.1801877885196</v>
      </c>
      <c r="AK224" s="42">
        <f>SUM(AH224:AJ224)</f>
        <v>20348.7108819198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19">I224+1</f>
        <v>2</v>
      </c>
      <c r="J225" s="11">
        <f t="shared" si="211"/>
        <v>30808.333037242392</v>
      </c>
      <c r="K225" s="11">
        <f t="shared" ref="K225:K243" si="220">J225*$C$11</f>
        <v>308.08333037242392</v>
      </c>
      <c r="L225" s="24">
        <f>$C$233</f>
        <v>3381.7427210531846</v>
      </c>
      <c r="M225" s="11">
        <f t="shared" si="210"/>
        <v>602229</v>
      </c>
      <c r="N225" s="78">
        <f t="shared" si="212"/>
        <v>0</v>
      </c>
      <c r="O225" s="35">
        <f t="shared" si="213"/>
        <v>0</v>
      </c>
      <c r="P225" s="35">
        <f>$H$14*M225/1000</f>
        <v>6.0222899999999999</v>
      </c>
      <c r="Q225">
        <f t="shared" si="214"/>
        <v>66</v>
      </c>
      <c r="R225" s="45">
        <f>1000*VLOOKUP(Q225, '[1]Mortality (Interventions) H'!$B$264:$AV$384, 25)</f>
        <v>22.934629046645604</v>
      </c>
      <c r="S225" s="46">
        <f>VLOOKUP(I225, '[1]Lapse Rates'!$A$4:$F$24, 5)</f>
        <v>2.1348066000000001E-3</v>
      </c>
      <c r="T225" s="33">
        <f>W224</f>
        <v>0.97660452999960579</v>
      </c>
      <c r="U225" s="33">
        <f>T225*R225/1000</f>
        <v>2.2398062620814639E-2</v>
      </c>
      <c r="V225" s="39">
        <f t="shared" ref="V225:V243" si="221">MIN(S225*T225,T225-U225)</f>
        <v>2.0848617962330564E-3</v>
      </c>
      <c r="W225" s="32">
        <f>T225-SUM(U225:V225)</f>
        <v>0.95212160558255809</v>
      </c>
      <c r="X225" s="32"/>
      <c r="Y225" s="5">
        <f t="shared" ref="Y225:Z240" si="222">AA224</f>
        <v>0</v>
      </c>
      <c r="Z225" s="5">
        <f t="shared" si="222"/>
        <v>5.8813956949713262</v>
      </c>
      <c r="AA225" s="5">
        <f>O225*W225</f>
        <v>0</v>
      </c>
      <c r="AB225" s="5">
        <f t="shared" si="215"/>
        <v>5.7339524240837836</v>
      </c>
      <c r="AC225" s="32"/>
      <c r="AD225" s="5">
        <f>$W225*J225</f>
        <v>29333.279516741393</v>
      </c>
      <c r="AE225" s="5">
        <f t="shared" si="216"/>
        <v>-293.33279516741396</v>
      </c>
      <c r="AF225" s="5">
        <f t="shared" si="216"/>
        <v>-3219.8303092362871</v>
      </c>
      <c r="AG225" s="5">
        <f t="shared" si="217"/>
        <v>-13488.762854070579</v>
      </c>
      <c r="AH225" s="5">
        <f t="shared" si="218"/>
        <v>12331.353558267112</v>
      </c>
      <c r="AI225" s="42">
        <f>-M225*($W224*N225-$W223*N224)/1000</f>
        <v>0</v>
      </c>
      <c r="AJ225" s="42">
        <f>$D$6*SUM(Y225:Z225,AD225:AE225)</f>
        <v>2849.3957383040843</v>
      </c>
      <c r="AK225" s="42">
        <f>SUM(AH225:AJ225)</f>
        <v>15180.749296571197</v>
      </c>
      <c r="AL225" s="48" t="s">
        <v>59</v>
      </c>
      <c r="AM225" s="54">
        <f>AK250/AD250</f>
        <v>9.9999980273688158E-2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19"/>
        <v>3</v>
      </c>
      <c r="J226" s="11">
        <f t="shared" si="211"/>
        <v>30808.333037242392</v>
      </c>
      <c r="K226" s="11">
        <f t="shared" si="220"/>
        <v>308.08333037242392</v>
      </c>
      <c r="L226" s="24">
        <f t="shared" ref="L226:L243" si="223">$C$233</f>
        <v>3381.7427210531846</v>
      </c>
      <c r="M226" s="11">
        <f t="shared" si="210"/>
        <v>602229</v>
      </c>
      <c r="N226" s="78">
        <f t="shared" si="212"/>
        <v>0</v>
      </c>
      <c r="O226" s="35">
        <f t="shared" si="213"/>
        <v>0</v>
      </c>
      <c r="P226" s="35">
        <f>$H$14*M226/1000</f>
        <v>6.0222899999999999</v>
      </c>
      <c r="Q226">
        <f t="shared" si="214"/>
        <v>67</v>
      </c>
      <c r="R226" s="45">
        <f>1000*VLOOKUP(Q226, '[1]Mortality (Interventions) H'!$B$264:$AV$384, 25)</f>
        <v>24.896565041877825</v>
      </c>
      <c r="S226" s="46">
        <f>VLOOKUP(I226, '[1]Lapse Rates'!$A$4:$F$24, 5)</f>
        <v>2.1304430000000001E-3</v>
      </c>
      <c r="T226" s="33">
        <f>W225</f>
        <v>0.95212160558255809</v>
      </c>
      <c r="U226" s="33">
        <f t="shared" ref="U226:U243" si="224">T226*R226/1000</f>
        <v>2.3704557481163301E-2</v>
      </c>
      <c r="V226" s="39">
        <f t="shared" si="221"/>
        <v>2.0284408097621218E-3</v>
      </c>
      <c r="W226" s="32">
        <f t="shared" ref="W226:W243" si="225">T226-SUM(U226:V226)</f>
        <v>0.92638860729163264</v>
      </c>
      <c r="X226" s="32"/>
      <c r="Y226" s="5">
        <f t="shared" si="222"/>
        <v>0</v>
      </c>
      <c r="Z226" s="5">
        <f t="shared" si="222"/>
        <v>5.7339524240837836</v>
      </c>
      <c r="AA226" s="5">
        <f t="shared" ref="AA226:AA243" si="226">O226*W226</f>
        <v>0</v>
      </c>
      <c r="AB226" s="5">
        <f t="shared" si="215"/>
        <v>5.5789808458063259</v>
      </c>
      <c r="AC226" s="32"/>
      <c r="AD226" s="5">
        <f>$W226*J226</f>
        <v>28540.488735347775</v>
      </c>
      <c r="AE226" s="5">
        <f t="shared" si="216"/>
        <v>-285.40488735347776</v>
      </c>
      <c r="AF226" s="5">
        <f>-$W226*L226</f>
        <v>-3132.8079295750758</v>
      </c>
      <c r="AG226" s="5">
        <f t="shared" si="217"/>
        <v>-14275.571947323493</v>
      </c>
      <c r="AH226" s="5">
        <f t="shared" si="218"/>
        <v>10846.703971095729</v>
      </c>
      <c r="AI226" s="42">
        <f>-M226*($W225*N226-$W224*N225)/1000</f>
        <v>0</v>
      </c>
      <c r="AJ226" s="42">
        <f>$D$6*SUM(Y226:Z226,AD226:AE226)</f>
        <v>2772.3862262210437</v>
      </c>
      <c r="AK226" s="42">
        <f t="shared" ref="AK226:AK233" si="227">SUM(AH226:AJ226)</f>
        <v>13619.090197316773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19"/>
        <v>4</v>
      </c>
      <c r="J227" s="11">
        <f t="shared" si="211"/>
        <v>30808.333037242392</v>
      </c>
      <c r="K227" s="11">
        <f t="shared" si="220"/>
        <v>308.08333037242392</v>
      </c>
      <c r="L227" s="24">
        <f t="shared" si="223"/>
        <v>3381.7427210531846</v>
      </c>
      <c r="M227" s="11">
        <f t="shared" si="210"/>
        <v>602229</v>
      </c>
      <c r="N227" s="78">
        <f t="shared" si="212"/>
        <v>0</v>
      </c>
      <c r="O227" s="35">
        <f t="shared" si="213"/>
        <v>0</v>
      </c>
      <c r="P227" s="35">
        <f t="shared" ref="P227:P243" si="228">$H$14*M227/1000</f>
        <v>6.0222899999999999</v>
      </c>
      <c r="Q227">
        <f t="shared" si="214"/>
        <v>68</v>
      </c>
      <c r="R227" s="45">
        <f>1000*VLOOKUP(Q227, '[1]Mortality (Interventions) H'!$B$264:$AV$384, 25)</f>
        <v>26.955820098269104</v>
      </c>
      <c r="S227" s="46">
        <f>VLOOKUP(I227, '[1]Lapse Rates'!$A$4:$F$24, 5)</f>
        <v>1.8971547999999999E-3</v>
      </c>
      <c r="T227" s="33">
        <f>W226</f>
        <v>0.92638860729163264</v>
      </c>
      <c r="U227" s="33">
        <f t="shared" si="224"/>
        <v>2.4971564639239316E-2</v>
      </c>
      <c r="V227" s="39">
        <f t="shared" si="221"/>
        <v>1.7575025929886358E-3</v>
      </c>
      <c r="W227" s="32">
        <f t="shared" si="225"/>
        <v>0.89965954005940474</v>
      </c>
      <c r="X227" s="32"/>
      <c r="Y227" s="5">
        <f>AA226</f>
        <v>0</v>
      </c>
      <c r="Z227" s="5">
        <f t="shared" si="222"/>
        <v>5.5789808458063259</v>
      </c>
      <c r="AA227" s="5">
        <f t="shared" si="226"/>
        <v>0</v>
      </c>
      <c r="AB227" s="5">
        <f t="shared" si="215"/>
        <v>5.4180106515043525</v>
      </c>
      <c r="AC227" s="32"/>
      <c r="AD227" s="5">
        <f>$W227*J227</f>
        <v>27717.010730282454</v>
      </c>
      <c r="AE227" s="5">
        <f t="shared" si="216"/>
        <v>-277.17010730282453</v>
      </c>
      <c r="AF227" s="5">
        <f t="shared" si="216"/>
        <v>-3042.4171010219479</v>
      </c>
      <c r="AG227" s="5">
        <f t="shared" si="217"/>
        <v>-15038.600401124453</v>
      </c>
      <c r="AH227" s="5">
        <f t="shared" si="218"/>
        <v>9358.8231208332309</v>
      </c>
      <c r="AI227" s="42">
        <f t="shared" ref="AI227:AI243" si="229">-M227*($W226*N227-$W225*N226)/1000</f>
        <v>0</v>
      </c>
      <c r="AJ227" s="42">
        <f>$D$6*SUM(Y227:Z227,AD227:AE227)</f>
        <v>2692.3956631352758</v>
      </c>
      <c r="AK227" s="42">
        <f t="shared" si="227"/>
        <v>12051.218783968507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19"/>
        <v>5</v>
      </c>
      <c r="J228" s="11">
        <f t="shared" si="211"/>
        <v>30808.333037242392</v>
      </c>
      <c r="K228" s="11">
        <f t="shared" si="220"/>
        <v>308.08333037242392</v>
      </c>
      <c r="L228" s="24">
        <f t="shared" si="223"/>
        <v>3381.7427210531846</v>
      </c>
      <c r="M228" s="11">
        <f t="shared" si="210"/>
        <v>602229</v>
      </c>
      <c r="N228" s="78">
        <f t="shared" si="212"/>
        <v>0</v>
      </c>
      <c r="O228" s="35">
        <f t="shared" si="213"/>
        <v>0</v>
      </c>
      <c r="P228" s="35">
        <f t="shared" si="228"/>
        <v>6.0222899999999999</v>
      </c>
      <c r="Q228">
        <f t="shared" si="214"/>
        <v>69</v>
      </c>
      <c r="R228" s="45">
        <f>1000*VLOOKUP(Q228, '[1]Mortality (Interventions) H'!$B$264:$AV$384, 25)</f>
        <v>29.257354349288825</v>
      </c>
      <c r="S228" s="46">
        <f>VLOOKUP(I228, '[1]Lapse Rates'!$A$4:$F$24, 5)</f>
        <v>1.8563969E-3</v>
      </c>
      <c r="T228" s="33">
        <f>W227</f>
        <v>0.89965954005940474</v>
      </c>
      <c r="U228" s="33">
        <f t="shared" si="224"/>
        <v>2.6321657957236209E-2</v>
      </c>
      <c r="V228" s="39">
        <f t="shared" si="221"/>
        <v>1.6701251812217049E-3</v>
      </c>
      <c r="W228" s="32">
        <f t="shared" si="225"/>
        <v>0.87166775692094678</v>
      </c>
      <c r="X228" s="32"/>
      <c r="Y228" s="5">
        <f t="shared" ref="Y228:Z243" si="230">AA227</f>
        <v>0</v>
      </c>
      <c r="Z228" s="5">
        <f t="shared" si="222"/>
        <v>5.4180106515043525</v>
      </c>
      <c r="AA228" s="5">
        <f t="shared" si="226"/>
        <v>0</v>
      </c>
      <c r="AB228" s="5">
        <f t="shared" si="215"/>
        <v>5.2494360158274489</v>
      </c>
      <c r="AC228" s="32"/>
      <c r="AD228" s="5">
        <f t="shared" ref="AD228:AD242" si="231">$W228*J228</f>
        <v>26854.630553046576</v>
      </c>
      <c r="AE228" s="5">
        <f t="shared" si="216"/>
        <v>-268.54630553046576</v>
      </c>
      <c r="AF228" s="5">
        <f t="shared" si="216"/>
        <v>-2947.7560921441686</v>
      </c>
      <c r="AG228" s="5">
        <f t="shared" si="217"/>
        <v>-15851.665749928405</v>
      </c>
      <c r="AH228" s="5">
        <f t="shared" si="218"/>
        <v>7786.6624054435379</v>
      </c>
      <c r="AI228" s="42">
        <f t="shared" si="229"/>
        <v>0</v>
      </c>
      <c r="AJ228" s="42">
        <f t="shared" ref="AJ228:AJ243" si="232">$D$6*SUM(Y228:Z228,AD228:AE228)</f>
        <v>2608.6263715262435</v>
      </c>
      <c r="AK228" s="42">
        <f t="shared" si="227"/>
        <v>10395.288776969781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19"/>
        <v>6</v>
      </c>
      <c r="J229" s="11">
        <f t="shared" si="211"/>
        <v>30808.333037242392</v>
      </c>
      <c r="K229" s="11">
        <f t="shared" si="220"/>
        <v>308.08333037242392</v>
      </c>
      <c r="L229" s="24">
        <f t="shared" si="223"/>
        <v>3381.7427210531846</v>
      </c>
      <c r="M229" s="11">
        <f t="shared" si="210"/>
        <v>602229</v>
      </c>
      <c r="N229" s="78">
        <f t="shared" si="212"/>
        <v>0</v>
      </c>
      <c r="O229" s="35">
        <f t="shared" si="213"/>
        <v>0</v>
      </c>
      <c r="P229" s="35">
        <f t="shared" si="228"/>
        <v>6.0222899999999999</v>
      </c>
      <c r="Q229">
        <f t="shared" si="214"/>
        <v>70</v>
      </c>
      <c r="R229" s="45">
        <f>1000*VLOOKUP(Q229, '[1]Mortality (Interventions) H'!$B$264:$AV$384, 25)</f>
        <v>32.171779182543531</v>
      </c>
      <c r="S229" s="46">
        <f>VLOOKUP(I229, '[1]Lapse Rates'!$A$4:$F$24, 5)</f>
        <v>1.7512077999999999E-3</v>
      </c>
      <c r="T229" s="33">
        <f t="shared" ref="T229:T243" si="233">W228</f>
        <v>0.87166775692094678</v>
      </c>
      <c r="U229" s="33">
        <f t="shared" si="224"/>
        <v>2.8043102596203733E-2</v>
      </c>
      <c r="V229" s="39">
        <f t="shared" si="221"/>
        <v>1.5264713749284658E-3</v>
      </c>
      <c r="W229" s="32">
        <f t="shared" si="225"/>
        <v>0.84209818294981453</v>
      </c>
      <c r="X229" s="32"/>
      <c r="Y229" s="5">
        <f t="shared" si="230"/>
        <v>0</v>
      </c>
      <c r="Z229" s="5">
        <f t="shared" si="222"/>
        <v>5.2494360158274489</v>
      </c>
      <c r="AA229" s="5">
        <f t="shared" si="226"/>
        <v>0</v>
      </c>
      <c r="AB229" s="5">
        <f t="shared" si="215"/>
        <v>5.0713594661968386</v>
      </c>
      <c r="AC229" s="32"/>
      <c r="AD229" s="5">
        <f t="shared" si="231"/>
        <v>25943.641270374559</v>
      </c>
      <c r="AE229" s="5">
        <f t="shared" si="216"/>
        <v>-259.43641270374559</v>
      </c>
      <c r="AF229" s="5">
        <f t="shared" si="216"/>
        <v>-2847.7594006026484</v>
      </c>
      <c r="AG229" s="5">
        <f t="shared" si="217"/>
        <v>-16888.369633409176</v>
      </c>
      <c r="AH229" s="5">
        <f t="shared" si="218"/>
        <v>5948.07582365899</v>
      </c>
      <c r="AI229" s="42">
        <f t="shared" si="229"/>
        <v>0</v>
      </c>
      <c r="AJ229" s="42">
        <f t="shared" si="232"/>
        <v>2520.1354662106596</v>
      </c>
      <c r="AK229" s="42">
        <f t="shared" si="227"/>
        <v>8468.2112898696505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19"/>
        <v>7</v>
      </c>
      <c r="J230" s="11">
        <f t="shared" si="211"/>
        <v>30808.333037242392</v>
      </c>
      <c r="K230" s="11">
        <f t="shared" si="220"/>
        <v>308.08333037242392</v>
      </c>
      <c r="L230" s="24">
        <f t="shared" si="223"/>
        <v>3381.7427210531846</v>
      </c>
      <c r="M230" s="11">
        <f t="shared" si="210"/>
        <v>602229</v>
      </c>
      <c r="N230" s="78">
        <f t="shared" si="212"/>
        <v>0</v>
      </c>
      <c r="O230" s="35">
        <f t="shared" si="213"/>
        <v>0</v>
      </c>
      <c r="P230" s="35">
        <f t="shared" si="228"/>
        <v>6.0222899999999999</v>
      </c>
      <c r="Q230">
        <f t="shared" si="214"/>
        <v>71</v>
      </c>
      <c r="R230" s="45">
        <f>1000*VLOOKUP(Q230, '[1]Mortality (Interventions) H'!$B$264:$AV$384, 25)</f>
        <v>35.135179678300993</v>
      </c>
      <c r="S230" s="46">
        <f>VLOOKUP(I230, '[1]Lapse Rates'!$A$4:$F$24, 5)</f>
        <v>1.6267663999999999E-3</v>
      </c>
      <c r="T230" s="33">
        <f t="shared" si="233"/>
        <v>0.84209818294981453</v>
      </c>
      <c r="U230" s="33">
        <f t="shared" si="224"/>
        <v>2.9587270964712517E-2</v>
      </c>
      <c r="V230" s="39">
        <f t="shared" si="221"/>
        <v>1.369897029523811E-3</v>
      </c>
      <c r="W230" s="32">
        <f t="shared" si="225"/>
        <v>0.81114101495557822</v>
      </c>
      <c r="X230" s="32"/>
      <c r="Y230" s="5">
        <f t="shared" si="230"/>
        <v>0</v>
      </c>
      <c r="Z230" s="5">
        <f t="shared" si="222"/>
        <v>5.0713594661968386</v>
      </c>
      <c r="AA230" s="5">
        <f t="shared" si="226"/>
        <v>0</v>
      </c>
      <c r="AB230" s="5">
        <f t="shared" si="215"/>
        <v>4.8849264229568288</v>
      </c>
      <c r="AC230" s="32"/>
      <c r="AD230" s="5">
        <f t="shared" si="231"/>
        <v>24989.902528918265</v>
      </c>
      <c r="AE230" s="5">
        <f t="shared" si="216"/>
        <v>-249.89902528918265</v>
      </c>
      <c r="AF230" s="5">
        <f t="shared" si="216"/>
        <v>-2743.0702230737188</v>
      </c>
      <c r="AG230" s="5">
        <f t="shared" ref="AG230:AG243" si="234">-U230*M230</f>
        <v>-17818.312605807856</v>
      </c>
      <c r="AH230" s="5">
        <f t="shared" si="218"/>
        <v>4178.620674747508</v>
      </c>
      <c r="AI230" s="42">
        <f t="shared" si="229"/>
        <v>0</v>
      </c>
      <c r="AJ230" s="42">
        <f t="shared" si="232"/>
        <v>2427.491844069647</v>
      </c>
      <c r="AK230" s="42">
        <f t="shared" si="227"/>
        <v>6606.1125188171554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19"/>
        <v>8</v>
      </c>
      <c r="J231" s="11">
        <f t="shared" si="211"/>
        <v>30808.333037242392</v>
      </c>
      <c r="K231" s="11">
        <f t="shared" si="220"/>
        <v>308.08333037242392</v>
      </c>
      <c r="L231" s="24">
        <f t="shared" si="223"/>
        <v>3381.7427210531846</v>
      </c>
      <c r="M231" s="11">
        <f t="shared" si="210"/>
        <v>602229</v>
      </c>
      <c r="N231" s="78">
        <f t="shared" si="212"/>
        <v>0</v>
      </c>
      <c r="O231" s="35">
        <f t="shared" si="213"/>
        <v>0</v>
      </c>
      <c r="P231" s="35">
        <f t="shared" si="228"/>
        <v>6.0222899999999999</v>
      </c>
      <c r="Q231">
        <f t="shared" si="214"/>
        <v>72</v>
      </c>
      <c r="R231" s="45">
        <f>1000*VLOOKUP(Q231, '[1]Mortality (Interventions) H'!$B$264:$AV$384, 25)</f>
        <v>38.531969380778079</v>
      </c>
      <c r="S231" s="46">
        <f>VLOOKUP(I231, '[1]Lapse Rates'!$A$4:$F$24, 5)</f>
        <v>1.427546E-3</v>
      </c>
      <c r="T231" s="33">
        <f t="shared" si="233"/>
        <v>0.81114101495557822</v>
      </c>
      <c r="U231" s="33">
        <f t="shared" si="224"/>
        <v>3.1254860751761593E-2</v>
      </c>
      <c r="V231" s="39">
        <f t="shared" si="221"/>
        <v>1.1579411113357759E-3</v>
      </c>
      <c r="W231" s="32">
        <f t="shared" si="225"/>
        <v>0.77872821309248086</v>
      </c>
      <c r="X231" s="32"/>
      <c r="Y231" s="5">
        <f t="shared" si="230"/>
        <v>0</v>
      </c>
      <c r="Z231" s="5">
        <f t="shared" si="222"/>
        <v>4.8849264229568288</v>
      </c>
      <c r="AA231" s="5">
        <f t="shared" si="226"/>
        <v>0</v>
      </c>
      <c r="AB231" s="5">
        <f t="shared" si="215"/>
        <v>4.6897271304247168</v>
      </c>
      <c r="AC231" s="32"/>
      <c r="AD231" s="5">
        <f t="shared" si="231"/>
        <v>23991.318134449812</v>
      </c>
      <c r="AE231" s="5">
        <f t="shared" si="216"/>
        <v>-239.9131813444981</v>
      </c>
      <c r="AF231" s="5">
        <f t="shared" si="216"/>
        <v>-2633.4584663042506</v>
      </c>
      <c r="AG231" s="5">
        <f t="shared" si="234"/>
        <v>-18822.583535672631</v>
      </c>
      <c r="AH231" s="5">
        <f t="shared" si="218"/>
        <v>2295.3629511284307</v>
      </c>
      <c r="AI231" s="42">
        <f t="shared" si="229"/>
        <v>0</v>
      </c>
      <c r="AJ231" s="42">
        <f t="shared" si="232"/>
        <v>2330.4920371817234</v>
      </c>
      <c r="AK231" s="42">
        <f t="shared" si="227"/>
        <v>4625.8549883101541</v>
      </c>
    </row>
    <row r="232" spans="1:39" ht="15" x14ac:dyDescent="0.2">
      <c r="A232" s="12"/>
      <c r="B232" s="13">
        <v>1</v>
      </c>
      <c r="C232" s="10">
        <f>$H$222*0.14+$B$235</f>
        <v>4305.9927121704568</v>
      </c>
      <c r="D232" s="1"/>
      <c r="E232" s="81" t="s">
        <v>51</v>
      </c>
      <c r="F232" s="13"/>
      <c r="G232" s="8"/>
      <c r="I232" s="2">
        <f t="shared" si="219"/>
        <v>9</v>
      </c>
      <c r="J232" s="11">
        <f t="shared" si="211"/>
        <v>30808.333037242392</v>
      </c>
      <c r="K232" s="11">
        <f t="shared" si="220"/>
        <v>308.08333037242392</v>
      </c>
      <c r="L232" s="24">
        <f t="shared" si="223"/>
        <v>3381.7427210531846</v>
      </c>
      <c r="M232" s="11">
        <f t="shared" si="210"/>
        <v>602229</v>
      </c>
      <c r="N232" s="78">
        <f t="shared" si="212"/>
        <v>0</v>
      </c>
      <c r="O232" s="35">
        <f t="shared" si="213"/>
        <v>0</v>
      </c>
      <c r="P232" s="35">
        <f t="shared" si="228"/>
        <v>6.0222899999999999</v>
      </c>
      <c r="Q232">
        <f t="shared" si="214"/>
        <v>73</v>
      </c>
      <c r="R232" s="45">
        <f>1000*VLOOKUP(Q232, '[1]Mortality (Interventions) H'!$B$264:$AV$384, 25)</f>
        <v>42.424673970018802</v>
      </c>
      <c r="S232" s="46">
        <f>VLOOKUP(I232, '[1]Lapse Rates'!$A$4:$F$24, 5)</f>
        <v>1.4710299999999999E-3</v>
      </c>
      <c r="T232" s="33">
        <f t="shared" si="233"/>
        <v>0.77872821309248086</v>
      </c>
      <c r="U232" s="33">
        <f t="shared" si="224"/>
        <v>3.3037290551703825E-2</v>
      </c>
      <c r="V232" s="39">
        <f t="shared" si="221"/>
        <v>1.1455325633054321E-3</v>
      </c>
      <c r="W232" s="32">
        <f t="shared" si="225"/>
        <v>0.74454538997747155</v>
      </c>
      <c r="X232" s="32"/>
      <c r="Y232" s="5">
        <f t="shared" si="230"/>
        <v>0</v>
      </c>
      <c r="Z232" s="5">
        <f t="shared" si="222"/>
        <v>4.6897271304247168</v>
      </c>
      <c r="AA232" s="5">
        <f t="shared" si="226"/>
        <v>0</v>
      </c>
      <c r="AB232" s="5">
        <f t="shared" si="215"/>
        <v>4.483868256607427</v>
      </c>
      <c r="AC232" s="32"/>
      <c r="AD232" s="5">
        <f t="shared" si="231"/>
        <v>22938.202335769456</v>
      </c>
      <c r="AE232" s="5">
        <f t="shared" si="216"/>
        <v>-229.38202335769458</v>
      </c>
      <c r="AF232" s="5">
        <f t="shared" si="216"/>
        <v>-2517.8609530500189</v>
      </c>
      <c r="AG232" s="5">
        <f t="shared" si="234"/>
        <v>-19896.014451662042</v>
      </c>
      <c r="AH232" s="5">
        <f t="shared" si="218"/>
        <v>294.94490769970071</v>
      </c>
      <c r="AI232" s="42">
        <f t="shared" si="229"/>
        <v>0</v>
      </c>
      <c r="AJ232" s="42">
        <f t="shared" si="232"/>
        <v>2228.1953348790885</v>
      </c>
      <c r="AK232" s="42">
        <f t="shared" si="227"/>
        <v>2523.1402425787892</v>
      </c>
    </row>
    <row r="233" spans="1:39" ht="15" x14ac:dyDescent="0.2">
      <c r="A233" s="12"/>
      <c r="B233" s="70" t="s">
        <v>49</v>
      </c>
      <c r="C233" s="10">
        <f>$H$222*0.11+$B$235</f>
        <v>3381.7427210531846</v>
      </c>
      <c r="D233" s="1"/>
      <c r="E233" s="1"/>
      <c r="F233" s="1"/>
      <c r="I233" s="2">
        <f t="shared" si="219"/>
        <v>10</v>
      </c>
      <c r="J233" s="11">
        <f t="shared" si="211"/>
        <v>30808.333037242392</v>
      </c>
      <c r="K233" s="11">
        <f t="shared" si="220"/>
        <v>308.08333037242392</v>
      </c>
      <c r="L233" s="24">
        <f t="shared" si="223"/>
        <v>3381.7427210531846</v>
      </c>
      <c r="M233" s="11">
        <f t="shared" si="210"/>
        <v>602229</v>
      </c>
      <c r="N233" s="78">
        <f t="shared" si="212"/>
        <v>0</v>
      </c>
      <c r="O233" s="35">
        <f t="shared" si="213"/>
        <v>0</v>
      </c>
      <c r="P233" s="35">
        <f t="shared" si="228"/>
        <v>6.0222899999999999</v>
      </c>
      <c r="Q233">
        <f t="shared" si="214"/>
        <v>74</v>
      </c>
      <c r="R233" s="45">
        <f>1000*VLOOKUP(Q233, '[1]Mortality (Interventions) H'!$B$264:$AV$384, 25)</f>
        <v>47.04095041991966</v>
      </c>
      <c r="S233" s="46">
        <f>VLOOKUP(I233, '[1]Lapse Rates'!$A$4:$F$24, 5)</f>
        <v>1.273365E-3</v>
      </c>
      <c r="T233" s="33">
        <f t="shared" si="233"/>
        <v>0.74454538997747155</v>
      </c>
      <c r="U233" s="33">
        <f t="shared" si="224"/>
        <v>3.5024122775309988E-2</v>
      </c>
      <c r="V233" s="39">
        <f t="shared" si="221"/>
        <v>9.4807804050866314E-4</v>
      </c>
      <c r="W233" s="32">
        <f t="shared" si="225"/>
        <v>0.70857318916165291</v>
      </c>
      <c r="X233" s="32"/>
      <c r="Y233" s="5">
        <f t="shared" si="230"/>
        <v>0</v>
      </c>
      <c r="Z233" s="5">
        <f t="shared" si="222"/>
        <v>4.483868256607427</v>
      </c>
      <c r="AA233" s="5">
        <f t="shared" si="226"/>
        <v>0</v>
      </c>
      <c r="AB233" s="5">
        <f t="shared" si="215"/>
        <v>4.2672332313563306</v>
      </c>
      <c r="AC233" s="32"/>
      <c r="AD233" s="5">
        <f t="shared" si="231"/>
        <v>21829.958792953155</v>
      </c>
      <c r="AE233" s="5">
        <f t="shared" si="216"/>
        <v>-218.29958792953153</v>
      </c>
      <c r="AF233" s="5">
        <f t="shared" si="216"/>
        <v>-2396.2122247808611</v>
      </c>
      <c r="AG233" s="5">
        <f t="shared" si="234"/>
        <v>-21092.542434852159</v>
      </c>
      <c r="AH233" s="5">
        <f>SUM(AD233:AG233)</f>
        <v>-1877.0954546093963</v>
      </c>
      <c r="AI233" s="42">
        <f t="shared" si="229"/>
        <v>0</v>
      </c>
      <c r="AJ233" s="42">
        <f t="shared" si="232"/>
        <v>2120.5436354887911</v>
      </c>
      <c r="AK233" s="42">
        <f t="shared" si="227"/>
        <v>243.44818087939484</v>
      </c>
    </row>
    <row r="234" spans="1:39" ht="15" x14ac:dyDescent="0.2">
      <c r="D234" s="1"/>
      <c r="E234" s="1"/>
      <c r="F234" s="1"/>
      <c r="I234" s="2">
        <f t="shared" si="219"/>
        <v>11</v>
      </c>
      <c r="J234" s="11">
        <f t="shared" si="211"/>
        <v>30808.333037242392</v>
      </c>
      <c r="K234" s="11">
        <f t="shared" si="220"/>
        <v>308.08333037242392</v>
      </c>
      <c r="L234" s="24">
        <f t="shared" si="223"/>
        <v>3381.7427210531846</v>
      </c>
      <c r="M234" s="11">
        <f t="shared" si="210"/>
        <v>602229</v>
      </c>
      <c r="N234" s="78">
        <f t="shared" si="212"/>
        <v>0</v>
      </c>
      <c r="O234" s="35">
        <f t="shared" si="213"/>
        <v>0</v>
      </c>
      <c r="P234" s="35">
        <f t="shared" si="228"/>
        <v>6.0222899999999999</v>
      </c>
      <c r="Q234">
        <f t="shared" si="214"/>
        <v>75</v>
      </c>
      <c r="R234" s="45">
        <f>1000*VLOOKUP(Q234, '[1]Mortality (Interventions) H'!$B$264:$AV$384, 25)</f>
        <v>52.321737408570904</v>
      </c>
      <c r="S234" s="46">
        <f>VLOOKUP(I234, '[1]Lapse Rates'!$A$4:$F$24, 5)</f>
        <v>1.2241776999999999E-3</v>
      </c>
      <c r="T234" s="33">
        <f t="shared" si="233"/>
        <v>0.70857318916165291</v>
      </c>
      <c r="U234" s="33">
        <f t="shared" si="224"/>
        <v>3.7073780338069642E-2</v>
      </c>
      <c r="V234" s="39">
        <f t="shared" si="221"/>
        <v>8.6741949698957712E-4</v>
      </c>
      <c r="W234" s="32">
        <f t="shared" si="225"/>
        <v>0.67063198932659374</v>
      </c>
      <c r="X234" s="31"/>
      <c r="Y234" s="5">
        <f t="shared" si="230"/>
        <v>0</v>
      </c>
      <c r="Z234" s="5">
        <f t="shared" si="222"/>
        <v>4.2672332313563306</v>
      </c>
      <c r="AA234" s="5">
        <f t="shared" si="226"/>
        <v>0</v>
      </c>
      <c r="AB234" s="5">
        <f t="shared" si="215"/>
        <v>4.0387403230016519</v>
      </c>
      <c r="AC234" s="32"/>
      <c r="AD234" s="5">
        <f t="shared" si="231"/>
        <v>20661.053672602084</v>
      </c>
      <c r="AE234" s="5">
        <f t="shared" si="216"/>
        <v>-206.61053672602085</v>
      </c>
      <c r="AF234" s="5">
        <f t="shared" si="216"/>
        <v>-2267.9048484106252</v>
      </c>
      <c r="AG234" s="5">
        <f t="shared" si="234"/>
        <v>-22326.905659215343</v>
      </c>
      <c r="AH234" s="5">
        <f t="shared" ref="AH234:AH243" si="235">SUM(AD234:AG234)</f>
        <v>-4140.3673717499041</v>
      </c>
      <c r="AI234" s="42">
        <f t="shared" si="229"/>
        <v>0</v>
      </c>
      <c r="AJ234" s="42">
        <f t="shared" si="232"/>
        <v>2006.999487209438</v>
      </c>
      <c r="AK234" s="42">
        <f t="shared" ref="AK234:AK243" si="236">SUM(AH234:AJ234)</f>
        <v>-2133.3678845404661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19"/>
        <v>12</v>
      </c>
      <c r="J235" s="11">
        <f t="shared" si="211"/>
        <v>30808.333037242392</v>
      </c>
      <c r="K235" s="11">
        <f t="shared" si="220"/>
        <v>308.08333037242392</v>
      </c>
      <c r="L235" s="24">
        <f t="shared" si="223"/>
        <v>3381.7427210531846</v>
      </c>
      <c r="M235" s="11">
        <f t="shared" si="210"/>
        <v>602229</v>
      </c>
      <c r="N235" s="78">
        <f t="shared" si="212"/>
        <v>0</v>
      </c>
      <c r="O235" s="35">
        <f t="shared" si="213"/>
        <v>0</v>
      </c>
      <c r="P235" s="35">
        <f t="shared" si="228"/>
        <v>6.0222899999999999</v>
      </c>
      <c r="Q235">
        <f t="shared" si="214"/>
        <v>76</v>
      </c>
      <c r="R235" s="45">
        <f>1000*VLOOKUP(Q235, '[1]Mortality (Interventions) H'!$B$264:$AV$384, 25)</f>
        <v>58.333705004010639</v>
      </c>
      <c r="S235" s="46">
        <f>VLOOKUP(I235, '[1]Lapse Rates'!$A$4:$F$24, 5)</f>
        <v>1.0124068E-3</v>
      </c>
      <c r="T235" s="33">
        <f t="shared" si="233"/>
        <v>0.67063198932659374</v>
      </c>
      <c r="U235" s="33">
        <f t="shared" si="224"/>
        <v>3.9120448631630333E-2</v>
      </c>
      <c r="V235" s="39">
        <f t="shared" si="221"/>
        <v>6.7895238629177095E-4</v>
      </c>
      <c r="W235" s="32">
        <f t="shared" si="225"/>
        <v>0.63083258830867162</v>
      </c>
      <c r="X235" s="31"/>
      <c r="Y235" s="5">
        <f t="shared" si="230"/>
        <v>0</v>
      </c>
      <c r="Z235" s="5">
        <f t="shared" si="222"/>
        <v>4.0387403230016519</v>
      </c>
      <c r="AA235" s="5">
        <f t="shared" si="226"/>
        <v>0</v>
      </c>
      <c r="AB235" s="5">
        <f t="shared" si="215"/>
        <v>3.79905678824543</v>
      </c>
      <c r="AC235" s="32"/>
      <c r="AD235" s="5">
        <f t="shared" si="231"/>
        <v>19434.900471359175</v>
      </c>
      <c r="AE235" s="5">
        <f t="shared" si="216"/>
        <v>-194.34900471359177</v>
      </c>
      <c r="AF235" s="5">
        <f t="shared" si="216"/>
        <v>-2133.3135137159907</v>
      </c>
      <c r="AG235" s="5">
        <f t="shared" si="234"/>
        <v>-23559.468658978105</v>
      </c>
      <c r="AH235" s="5">
        <f t="shared" si="235"/>
        <v>-6452.2307060485145</v>
      </c>
      <c r="AI235" s="42">
        <f t="shared" si="229"/>
        <v>0</v>
      </c>
      <c r="AJ235" s="42">
        <f t="shared" si="232"/>
        <v>1887.8942993036183</v>
      </c>
      <c r="AK235" s="42">
        <f t="shared" si="236"/>
        <v>-4564.3364067448965</v>
      </c>
    </row>
    <row r="236" spans="1:39" ht="15" x14ac:dyDescent="0.2">
      <c r="A236" s="48"/>
      <c r="D236" s="1"/>
      <c r="E236" s="1"/>
      <c r="F236" s="1"/>
      <c r="I236" s="2">
        <f t="shared" si="219"/>
        <v>13</v>
      </c>
      <c r="J236" s="11">
        <f t="shared" si="211"/>
        <v>30808.333037242392</v>
      </c>
      <c r="K236" s="11">
        <f t="shared" si="220"/>
        <v>308.08333037242392</v>
      </c>
      <c r="L236" s="24">
        <f t="shared" si="223"/>
        <v>3381.7427210531846</v>
      </c>
      <c r="M236" s="11">
        <f t="shared" si="210"/>
        <v>602229</v>
      </c>
      <c r="N236" s="78">
        <f t="shared" si="212"/>
        <v>0</v>
      </c>
      <c r="O236" s="35">
        <f t="shared" si="213"/>
        <v>0</v>
      </c>
      <c r="P236" s="35">
        <f t="shared" si="228"/>
        <v>6.0222899999999999</v>
      </c>
      <c r="Q236">
        <f t="shared" si="214"/>
        <v>77</v>
      </c>
      <c r="R236" s="45">
        <f>1000*VLOOKUP(Q236, '[1]Mortality (Interventions) H'!$B$264:$AV$384, 25)</f>
        <v>65.218594940366799</v>
      </c>
      <c r="S236" s="46">
        <f>VLOOKUP(I236, '[1]Lapse Rates'!$A$4:$F$24, 5)</f>
        <v>8.7385670000000003E-4</v>
      </c>
      <c r="T236" s="33">
        <f t="shared" si="233"/>
        <v>0.63083258830867162</v>
      </c>
      <c r="U236" s="33">
        <f t="shared" si="224"/>
        <v>4.1142015052086423E-2</v>
      </c>
      <c r="V236" s="39">
        <f t="shared" si="221"/>
        <v>5.5125728387187434E-4</v>
      </c>
      <c r="W236" s="32">
        <f t="shared" si="225"/>
        <v>0.5891393159727133</v>
      </c>
      <c r="X236" s="31"/>
      <c r="Y236" s="5">
        <f t="shared" si="230"/>
        <v>0</v>
      </c>
      <c r="Z236" s="5">
        <f t="shared" si="222"/>
        <v>3.79905678824543</v>
      </c>
      <c r="AA236" s="5">
        <f t="shared" si="226"/>
        <v>0</v>
      </c>
      <c r="AB236" s="5">
        <f t="shared" si="215"/>
        <v>3.5479678111893116</v>
      </c>
      <c r="AC236" s="32"/>
      <c r="AD236" s="5">
        <f t="shared" si="231"/>
        <v>18150.400251820527</v>
      </c>
      <c r="AE236" s="5">
        <f t="shared" si="216"/>
        <v>-181.50400251820528</v>
      </c>
      <c r="AF236" s="5">
        <f t="shared" si="216"/>
        <v>-1992.3175934769754</v>
      </c>
      <c r="AG236" s="5">
        <f t="shared" si="234"/>
        <v>-24776.914582802954</v>
      </c>
      <c r="AH236" s="5">
        <f t="shared" si="235"/>
        <v>-8800.3359269776083</v>
      </c>
      <c r="AI236" s="42">
        <f t="shared" si="229"/>
        <v>0</v>
      </c>
      <c r="AJ236" s="42">
        <f t="shared" si="232"/>
        <v>1763.1214095274845</v>
      </c>
      <c r="AK236" s="42">
        <f t="shared" si="236"/>
        <v>-7037.2145174501238</v>
      </c>
    </row>
    <row r="237" spans="1:39" ht="15" x14ac:dyDescent="0.2">
      <c r="A237" s="48"/>
      <c r="D237" s="1"/>
      <c r="E237" s="1"/>
      <c r="F237" s="37"/>
      <c r="I237" s="2">
        <f t="shared" si="219"/>
        <v>14</v>
      </c>
      <c r="J237" s="11">
        <f t="shared" si="211"/>
        <v>30808.333037242392</v>
      </c>
      <c r="K237" s="11">
        <f t="shared" si="220"/>
        <v>308.08333037242392</v>
      </c>
      <c r="L237" s="24">
        <f t="shared" si="223"/>
        <v>3381.7427210531846</v>
      </c>
      <c r="M237" s="11">
        <f t="shared" si="210"/>
        <v>602229</v>
      </c>
      <c r="N237" s="78">
        <f t="shared" si="212"/>
        <v>0</v>
      </c>
      <c r="O237" s="35">
        <f t="shared" si="213"/>
        <v>0</v>
      </c>
      <c r="P237" s="35">
        <f t="shared" si="228"/>
        <v>6.0222899999999999</v>
      </c>
      <c r="Q237">
        <f t="shared" si="214"/>
        <v>78</v>
      </c>
      <c r="R237" s="45">
        <f>1000*VLOOKUP(Q237, '[1]Mortality (Interventions) H'!$B$264:$AV$384, 25)</f>
        <v>72.826987758718587</v>
      </c>
      <c r="S237" s="46">
        <f>VLOOKUP(I237, '[1]Lapse Rates'!$A$4:$F$24, 5)</f>
        <v>8.3940749999999998E-4</v>
      </c>
      <c r="T237" s="33">
        <f t="shared" si="233"/>
        <v>0.5891393159727133</v>
      </c>
      <c r="U237" s="33">
        <f t="shared" si="224"/>
        <v>4.290524175252463E-2</v>
      </c>
      <c r="V237" s="39">
        <f t="shared" si="221"/>
        <v>4.9452796037236532E-4</v>
      </c>
      <c r="W237" s="32">
        <f t="shared" si="225"/>
        <v>0.54573954625981624</v>
      </c>
      <c r="X237" s="31"/>
      <c r="Y237" s="5">
        <f t="shared" si="230"/>
        <v>0</v>
      </c>
      <c r="Z237" s="5">
        <f t="shared" si="222"/>
        <v>3.5479678111893116</v>
      </c>
      <c r="AA237" s="5">
        <f t="shared" si="226"/>
        <v>0</v>
      </c>
      <c r="AB237" s="5">
        <f t="shared" si="215"/>
        <v>3.2866018120450287</v>
      </c>
      <c r="AC237" s="32"/>
      <c r="AD237" s="5">
        <f t="shared" si="231"/>
        <v>16813.325692765968</v>
      </c>
      <c r="AE237" s="5">
        <f t="shared" si="216"/>
        <v>-168.13325692765969</v>
      </c>
      <c r="AF237" s="5">
        <f t="shared" si="216"/>
        <v>-1845.5507381550012</v>
      </c>
      <c r="AG237" s="5">
        <f t="shared" si="234"/>
        <v>-25838.780835381156</v>
      </c>
      <c r="AH237" s="5">
        <f t="shared" si="235"/>
        <v>-11039.13913769785</v>
      </c>
      <c r="AI237" s="42">
        <f t="shared" si="229"/>
        <v>0</v>
      </c>
      <c r="AJ237" s="42">
        <f t="shared" si="232"/>
        <v>1633.2414335980156</v>
      </c>
      <c r="AK237" s="42">
        <f t="shared" si="236"/>
        <v>-9405.8977040998343</v>
      </c>
    </row>
    <row r="238" spans="1:39" ht="15" x14ac:dyDescent="0.2">
      <c r="A238" s="48"/>
      <c r="D238" s="1"/>
      <c r="E238" s="1"/>
      <c r="F238" s="1"/>
      <c r="I238" s="2">
        <f t="shared" si="219"/>
        <v>15</v>
      </c>
      <c r="J238" s="11">
        <f t="shared" si="211"/>
        <v>30808.333037242392</v>
      </c>
      <c r="K238" s="11">
        <f t="shared" si="220"/>
        <v>308.08333037242392</v>
      </c>
      <c r="L238" s="24">
        <f t="shared" si="223"/>
        <v>3381.7427210531846</v>
      </c>
      <c r="M238" s="11">
        <f t="shared" si="210"/>
        <v>602229</v>
      </c>
      <c r="N238" s="78">
        <f t="shared" si="212"/>
        <v>0</v>
      </c>
      <c r="O238" s="35">
        <f t="shared" si="213"/>
        <v>0</v>
      </c>
      <c r="P238" s="35">
        <f t="shared" si="228"/>
        <v>6.0222899999999999</v>
      </c>
      <c r="Q238">
        <f t="shared" si="214"/>
        <v>79</v>
      </c>
      <c r="R238" s="45">
        <f>1000*VLOOKUP(Q238, '[1]Mortality (Interventions) H'!$B$264:$AV$384, 25)</f>
        <v>81.190703624539879</v>
      </c>
      <c r="S238" s="46">
        <f>VLOOKUP(I238, '[1]Lapse Rates'!$A$4:$F$24, 5)</f>
        <v>7.2940090000000004E-4</v>
      </c>
      <c r="T238" s="33">
        <f t="shared" si="233"/>
        <v>0.54573954625981624</v>
      </c>
      <c r="U238" s="33">
        <f t="shared" si="224"/>
        <v>4.4308977756571617E-2</v>
      </c>
      <c r="V238" s="39">
        <f t="shared" si="221"/>
        <v>3.980629162075016E-4</v>
      </c>
      <c r="W238" s="32">
        <f t="shared" si="225"/>
        <v>0.50103250558703716</v>
      </c>
      <c r="X238" s="31"/>
      <c r="Y238" s="5">
        <f t="shared" si="230"/>
        <v>0</v>
      </c>
      <c r="Z238" s="5">
        <f t="shared" si="222"/>
        <v>3.2866018120450287</v>
      </c>
      <c r="AA238" s="5">
        <f t="shared" si="226"/>
        <v>0</v>
      </c>
      <c r="AB238" s="5">
        <f t="shared" si="215"/>
        <v>3.0173630480717581</v>
      </c>
      <c r="AC238" s="32"/>
      <c r="AD238" s="5">
        <f t="shared" si="231"/>
        <v>15435.976294609451</v>
      </c>
      <c r="AE238" s="5">
        <f t="shared" si="216"/>
        <v>-154.35976294609449</v>
      </c>
      <c r="AF238" s="5">
        <f t="shared" si="216"/>
        <v>-1694.363028780002</v>
      </c>
      <c r="AG238" s="5">
        <f t="shared" si="234"/>
        <v>-26684.15136536237</v>
      </c>
      <c r="AH238" s="5">
        <f t="shared" si="235"/>
        <v>-13096.897862479016</v>
      </c>
      <c r="AI238" s="42">
        <f t="shared" si="229"/>
        <v>0</v>
      </c>
      <c r="AJ238" s="42">
        <f t="shared" si="232"/>
        <v>1499.4489973939369</v>
      </c>
      <c r="AK238" s="42">
        <f t="shared" si="236"/>
        <v>-11597.44886508508</v>
      </c>
    </row>
    <row r="239" spans="1:39" ht="15" x14ac:dyDescent="0.2">
      <c r="I239" s="2">
        <f t="shared" si="219"/>
        <v>16</v>
      </c>
      <c r="J239" s="11">
        <f t="shared" si="211"/>
        <v>30808.333037242392</v>
      </c>
      <c r="K239" s="11">
        <f t="shared" si="220"/>
        <v>308.08333037242392</v>
      </c>
      <c r="L239" s="24">
        <f t="shared" si="223"/>
        <v>3381.7427210531846</v>
      </c>
      <c r="M239" s="11">
        <f t="shared" si="210"/>
        <v>602229</v>
      </c>
      <c r="N239" s="78">
        <f t="shared" si="212"/>
        <v>0</v>
      </c>
      <c r="O239" s="35">
        <f t="shared" si="213"/>
        <v>0</v>
      </c>
      <c r="P239" s="35">
        <f t="shared" si="228"/>
        <v>6.0222899999999999</v>
      </c>
      <c r="Q239">
        <f t="shared" si="214"/>
        <v>80</v>
      </c>
      <c r="R239" s="45">
        <f>1000*VLOOKUP(Q239, '[1]Mortality (Interventions) H'!$B$264:$AV$384, 25)</f>
        <v>90.192314758822619</v>
      </c>
      <c r="S239" s="46">
        <f>VLOOKUP(I239, '[1]Lapse Rates'!$A$4:$F$24, 5)</f>
        <v>6.1234970000000001E-4</v>
      </c>
      <c r="T239" s="33">
        <f t="shared" si="233"/>
        <v>0.50103250558703716</v>
      </c>
      <c r="U239" s="33">
        <f t="shared" si="224"/>
        <v>4.5189281448307611E-2</v>
      </c>
      <c r="V239" s="39">
        <f t="shared" si="221"/>
        <v>3.0680710448647051E-4</v>
      </c>
      <c r="W239" s="32">
        <f t="shared" si="225"/>
        <v>0.45553641703424308</v>
      </c>
      <c r="X239" s="31"/>
      <c r="Y239" s="5">
        <f t="shared" si="230"/>
        <v>0</v>
      </c>
      <c r="Z239" s="5">
        <f t="shared" si="222"/>
        <v>3.0173630480717581</v>
      </c>
      <c r="AA239" s="5">
        <f t="shared" si="226"/>
        <v>0</v>
      </c>
      <c r="AB239" s="5">
        <f t="shared" si="215"/>
        <v>2.7433724089411515</v>
      </c>
      <c r="AC239" s="32"/>
      <c r="AD239" s="5">
        <f t="shared" si="231"/>
        <v>14034.317646583098</v>
      </c>
      <c r="AE239" s="5">
        <f t="shared" si="216"/>
        <v>-140.34317646583099</v>
      </c>
      <c r="AF239" s="5">
        <f t="shared" si="216"/>
        <v>-1540.5069624801995</v>
      </c>
      <c r="AG239" s="5">
        <f t="shared" si="234"/>
        <v>-27214.295777332845</v>
      </c>
      <c r="AH239" s="5">
        <f t="shared" si="235"/>
        <v>-14860.828269695778</v>
      </c>
      <c r="AI239" s="42">
        <f t="shared" si="229"/>
        <v>0</v>
      </c>
      <c r="AJ239" s="42">
        <f t="shared" si="232"/>
        <v>1363.2948988335199</v>
      </c>
      <c r="AK239" s="42">
        <f t="shared" si="236"/>
        <v>-13497.533370862258</v>
      </c>
    </row>
    <row r="240" spans="1:39" ht="15" x14ac:dyDescent="0.2">
      <c r="I240" s="2">
        <f t="shared" si="219"/>
        <v>17</v>
      </c>
      <c r="J240" s="11">
        <f t="shared" si="211"/>
        <v>30808.333037242392</v>
      </c>
      <c r="K240" s="11">
        <f t="shared" si="220"/>
        <v>308.08333037242392</v>
      </c>
      <c r="L240" s="24">
        <f t="shared" si="223"/>
        <v>3381.7427210531846</v>
      </c>
      <c r="M240" s="11">
        <f t="shared" si="210"/>
        <v>602229</v>
      </c>
      <c r="N240" s="78">
        <f t="shared" si="212"/>
        <v>0</v>
      </c>
      <c r="O240" s="35">
        <f t="shared" si="213"/>
        <v>0</v>
      </c>
      <c r="P240" s="35">
        <f t="shared" si="228"/>
        <v>6.0222899999999999</v>
      </c>
      <c r="Q240">
        <f t="shared" si="214"/>
        <v>81</v>
      </c>
      <c r="R240" s="45">
        <f>1000*VLOOKUP(Q240, '[1]Mortality (Interventions) H'!$B$264:$AV$384, 25)</f>
        <v>99.956316682008321</v>
      </c>
      <c r="S240" s="46">
        <f>VLOOKUP(I240, '[1]Lapse Rates'!$A$4:$F$24, 5)</f>
        <v>4.6742110000000002E-4</v>
      </c>
      <c r="T240" s="33">
        <f t="shared" si="233"/>
        <v>0.45553641703424308</v>
      </c>
      <c r="U240" s="33">
        <f t="shared" si="224"/>
        <v>4.5533742361262217E-2</v>
      </c>
      <c r="V240" s="39">
        <f t="shared" si="221"/>
        <v>2.1292733314020465E-4</v>
      </c>
      <c r="W240" s="32">
        <f t="shared" si="225"/>
        <v>0.40978974733984064</v>
      </c>
      <c r="X240" s="31"/>
      <c r="Y240" s="5">
        <f t="shared" si="230"/>
        <v>0</v>
      </c>
      <c r="Z240" s="5">
        <f t="shared" si="222"/>
        <v>2.7433724089411515</v>
      </c>
      <c r="AA240" s="5">
        <f t="shared" si="226"/>
        <v>0</v>
      </c>
      <c r="AB240" s="5">
        <f t="shared" si="215"/>
        <v>2.4678726975072487</v>
      </c>
      <c r="AC240" s="32"/>
      <c r="AD240" s="5">
        <f t="shared" si="231"/>
        <v>12624.939011293225</v>
      </c>
      <c r="AE240" s="5">
        <f t="shared" si="216"/>
        <v>-126.24939011293225</v>
      </c>
      <c r="AF240" s="5">
        <f t="shared" si="216"/>
        <v>-1385.8034952287296</v>
      </c>
      <c r="AG240" s="5">
        <f t="shared" si="234"/>
        <v>-27421.740128480582</v>
      </c>
      <c r="AH240" s="5">
        <f t="shared" si="235"/>
        <v>-16308.854002529019</v>
      </c>
      <c r="AI240" s="42">
        <f t="shared" si="229"/>
        <v>0</v>
      </c>
      <c r="AJ240" s="42">
        <f t="shared" si="232"/>
        <v>1226.3905766711039</v>
      </c>
      <c r="AK240" s="42">
        <f t="shared" si="236"/>
        <v>-15082.463425857915</v>
      </c>
    </row>
    <row r="241" spans="1:39" ht="15" x14ac:dyDescent="0.2">
      <c r="I241" s="2">
        <f t="shared" si="219"/>
        <v>18</v>
      </c>
      <c r="J241" s="11">
        <f t="shared" si="211"/>
        <v>30808.333037242392</v>
      </c>
      <c r="K241" s="11">
        <f t="shared" si="220"/>
        <v>308.08333037242392</v>
      </c>
      <c r="L241" s="24">
        <f t="shared" si="223"/>
        <v>3381.7427210531846</v>
      </c>
      <c r="M241" s="11">
        <f t="shared" si="210"/>
        <v>602229</v>
      </c>
      <c r="N241" s="78">
        <f t="shared" si="212"/>
        <v>0</v>
      </c>
      <c r="O241" s="35">
        <f t="shared" si="213"/>
        <v>0</v>
      </c>
      <c r="P241" s="35">
        <f t="shared" si="228"/>
        <v>6.0222899999999999</v>
      </c>
      <c r="Q241">
        <f t="shared" si="214"/>
        <v>82</v>
      </c>
      <c r="R241" s="45">
        <f>1000*VLOOKUP(Q241, '[1]Mortality (Interventions) H'!$B$264:$AV$384, 25)</f>
        <v>110.82051306037168</v>
      </c>
      <c r="S241" s="46">
        <f>VLOOKUP(I241, '[1]Lapse Rates'!$A$4:$F$24, 5)</f>
        <v>4.0205260000000001E-4</v>
      </c>
      <c r="T241" s="33">
        <f t="shared" si="233"/>
        <v>0.40978974733984064</v>
      </c>
      <c r="U241" s="33">
        <f t="shared" si="224"/>
        <v>4.541311004708122E-2</v>
      </c>
      <c r="V241" s="39">
        <f t="shared" si="221"/>
        <v>1.6475703337132602E-4</v>
      </c>
      <c r="W241" s="32">
        <f t="shared" si="225"/>
        <v>0.36421188025938811</v>
      </c>
      <c r="X241" s="31"/>
      <c r="Y241" s="5">
        <f t="shared" si="230"/>
        <v>0</v>
      </c>
      <c r="Z241" s="5">
        <f t="shared" si="230"/>
        <v>2.4678726975072487</v>
      </c>
      <c r="AA241" s="5">
        <f t="shared" si="226"/>
        <v>0</v>
      </c>
      <c r="AB241" s="5">
        <f t="shared" si="215"/>
        <v>2.1933895643673105</v>
      </c>
      <c r="AC241" s="32"/>
      <c r="AD241" s="5">
        <f t="shared" si="231"/>
        <v>11220.760903151477</v>
      </c>
      <c r="AE241" s="5">
        <f t="shared" si="216"/>
        <v>-112.20760903151476</v>
      </c>
      <c r="AF241" s="5">
        <f t="shared" si="216"/>
        <v>-1231.6708749882798</v>
      </c>
      <c r="AG241" s="5">
        <f t="shared" si="234"/>
        <v>-27349.091850543675</v>
      </c>
      <c r="AH241" s="5">
        <f t="shared" si="235"/>
        <v>-17472.209431411993</v>
      </c>
      <c r="AI241" s="42">
        <f t="shared" si="229"/>
        <v>0</v>
      </c>
      <c r="AJ241" s="42">
        <f t="shared" si="232"/>
        <v>1089.9911764647939</v>
      </c>
      <c r="AK241" s="42">
        <f t="shared" si="236"/>
        <v>-16382.2182549472</v>
      </c>
    </row>
    <row r="242" spans="1:39" ht="15" x14ac:dyDescent="0.2">
      <c r="I242" s="2">
        <f t="shared" si="219"/>
        <v>19</v>
      </c>
      <c r="J242" s="11">
        <f t="shared" si="211"/>
        <v>30808.333037242392</v>
      </c>
      <c r="K242" s="11">
        <f t="shared" si="220"/>
        <v>308.08333037242392</v>
      </c>
      <c r="L242" s="24">
        <f t="shared" si="223"/>
        <v>3381.7427210531846</v>
      </c>
      <c r="M242" s="11">
        <f t="shared" si="210"/>
        <v>602229</v>
      </c>
      <c r="N242" s="78">
        <f t="shared" si="212"/>
        <v>0</v>
      </c>
      <c r="O242" s="35">
        <f t="shared" si="213"/>
        <v>0</v>
      </c>
      <c r="P242" s="35">
        <f t="shared" si="228"/>
        <v>6.0222899999999999</v>
      </c>
      <c r="Q242">
        <f t="shared" si="214"/>
        <v>83</v>
      </c>
      <c r="R242" s="45">
        <f>1000*VLOOKUP(Q242, '[1]Mortality (Interventions) H'!$B$264:$AV$384, 25)</f>
        <v>122.89039552951726</v>
      </c>
      <c r="S242" s="46">
        <f>VLOOKUP(I242, '[1]Lapse Rates'!$A$4:$F$24, 5)</f>
        <v>3.3283375800000001E-2</v>
      </c>
      <c r="T242" s="33">
        <f t="shared" si="233"/>
        <v>0.36421188025938811</v>
      </c>
      <c r="U242" s="33">
        <f t="shared" si="224"/>
        <v>4.475814202162539E-2</v>
      </c>
      <c r="V242" s="39">
        <f t="shared" si="221"/>
        <v>1.2122200881497815E-2</v>
      </c>
      <c r="W242" s="32">
        <f t="shared" si="225"/>
        <v>0.30733153735626489</v>
      </c>
      <c r="X242" s="31"/>
      <c r="Y242" s="5">
        <f t="shared" si="230"/>
        <v>0</v>
      </c>
      <c r="Z242" s="5">
        <f t="shared" si="230"/>
        <v>2.1933895643673105</v>
      </c>
      <c r="AA242" s="5">
        <f t="shared" si="226"/>
        <v>0</v>
      </c>
      <c r="AB242" s="5">
        <f t="shared" si="215"/>
        <v>1.8508396441052606</v>
      </c>
      <c r="AC242" s="32"/>
      <c r="AD242" s="5">
        <f t="shared" si="231"/>
        <v>9468.3723557195099</v>
      </c>
      <c r="AE242" s="5">
        <f t="shared" si="216"/>
        <v>-94.683723557195094</v>
      </c>
      <c r="AF242" s="5">
        <f t="shared" si="216"/>
        <v>-1039.3161894046336</v>
      </c>
      <c r="AG242" s="5">
        <f t="shared" si="234"/>
        <v>-26954.651111541436</v>
      </c>
      <c r="AH242" s="5">
        <f t="shared" si="235"/>
        <v>-18620.278668783754</v>
      </c>
      <c r="AI242" s="42">
        <f t="shared" si="229"/>
        <v>0</v>
      </c>
      <c r="AJ242" s="42">
        <f t="shared" si="232"/>
        <v>919.77402633138752</v>
      </c>
      <c r="AK242" s="42">
        <f t="shared" si="236"/>
        <v>-17700.504642452368</v>
      </c>
    </row>
    <row r="243" spans="1:39" ht="15" x14ac:dyDescent="0.2">
      <c r="I243" s="2">
        <f t="shared" si="219"/>
        <v>20</v>
      </c>
      <c r="J243" s="11">
        <f t="shared" si="211"/>
        <v>30808.333037242392</v>
      </c>
      <c r="K243" s="11">
        <f t="shared" si="220"/>
        <v>308.08333037242392</v>
      </c>
      <c r="L243" s="24">
        <f t="shared" si="223"/>
        <v>3381.7427210531846</v>
      </c>
      <c r="M243" s="11">
        <f t="shared" si="210"/>
        <v>602229</v>
      </c>
      <c r="N243" s="78">
        <f t="shared" si="212"/>
        <v>0</v>
      </c>
      <c r="O243" s="35">
        <f t="shared" si="213"/>
        <v>0</v>
      </c>
      <c r="P243" s="35">
        <f t="shared" si="228"/>
        <v>6.0222899999999999</v>
      </c>
      <c r="Q243">
        <f t="shared" si="214"/>
        <v>84</v>
      </c>
      <c r="R243" s="45">
        <f>1000*VLOOKUP(Q243, '[1]Mortality (Interventions) H'!$B$264:$AV$384, 25)</f>
        <v>136.35174607886472</v>
      </c>
      <c r="S243" s="46">
        <f>VLOOKUP(I243, '[1]Lapse Rates'!$A$4:$F$24, 5)</f>
        <v>0</v>
      </c>
      <c r="T243" s="33">
        <f t="shared" si="233"/>
        <v>0.30733153735626489</v>
      </c>
      <c r="U243" s="33">
        <f t="shared" si="224"/>
        <v>4.1905191743628556E-2</v>
      </c>
      <c r="V243" s="39">
        <f t="shared" si="221"/>
        <v>0</v>
      </c>
      <c r="W243" s="32">
        <f t="shared" si="225"/>
        <v>0.26542634561263634</v>
      </c>
      <c r="X243" s="31"/>
      <c r="Y243" s="5">
        <f t="shared" si="230"/>
        <v>0</v>
      </c>
      <c r="Z243" s="5">
        <f t="shared" si="230"/>
        <v>1.8508396441052606</v>
      </c>
      <c r="AA243" s="5">
        <f t="shared" si="226"/>
        <v>0</v>
      </c>
      <c r="AB243" s="5">
        <f t="shared" si="215"/>
        <v>1.5984744269195237</v>
      </c>
      <c r="AC243" s="32"/>
      <c r="AD243" s="5">
        <f>$W243*J243</f>
        <v>8177.343252492301</v>
      </c>
      <c r="AE243" s="5">
        <f t="shared" si="216"/>
        <v>-81.77343252492301</v>
      </c>
      <c r="AF243" s="5">
        <f t="shared" si="216"/>
        <v>-897.60361225127986</v>
      </c>
      <c r="AG243" s="5">
        <f t="shared" si="234"/>
        <v>-25236.52171857368</v>
      </c>
      <c r="AH243" s="5">
        <f t="shared" si="235"/>
        <v>-18038.555510857583</v>
      </c>
      <c r="AI243" s="42">
        <f t="shared" si="229"/>
        <v>0</v>
      </c>
      <c r="AJ243" s="42">
        <f t="shared" si="232"/>
        <v>794.35696670788661</v>
      </c>
      <c r="AK243" s="42">
        <f t="shared" si="236"/>
        <v>-17244.198544149694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439055.71279343014</v>
      </c>
      <c r="AE246" s="21">
        <f t="shared" ref="AE246:AK246" si="237">SUM(AE223:AE243)</f>
        <v>-16104.931436399766</v>
      </c>
      <c r="AF246" s="21">
        <f t="shared" si="237"/>
        <v>-45815.516268851148</v>
      </c>
      <c r="AG246" s="21">
        <f t="shared" si="237"/>
        <v>-423225.97221383918</v>
      </c>
      <c r="AH246" s="21">
        <f t="shared" si="237"/>
        <v>-46090.70712565993</v>
      </c>
      <c r="AI246" s="21">
        <f t="shared" si="237"/>
        <v>0</v>
      </c>
      <c r="AJ246" s="21">
        <f t="shared" si="237"/>
        <v>39686.355776846256</v>
      </c>
      <c r="AK246" s="21">
        <f t="shared" si="237"/>
        <v>-6404.3513488136596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235599.89483555843</v>
      </c>
      <c r="AE248" s="21">
        <f t="shared" ref="AE248:AK248" si="238">AE223+NPV($D$6,AE224:AE243)</f>
        <v>-14097.252315204974</v>
      </c>
      <c r="AF248" s="21">
        <f t="shared" si="238"/>
        <v>-23777.795999781272</v>
      </c>
      <c r="AG248" s="21">
        <f t="shared" si="238"/>
        <v>-160124.82056036554</v>
      </c>
      <c r="AH248" s="21">
        <f t="shared" si="238"/>
        <v>37600.025960206651</v>
      </c>
      <c r="AI248" s="21">
        <f t="shared" si="238"/>
        <v>0</v>
      </c>
      <c r="AJ248" s="21">
        <f t="shared" si="238"/>
        <v>19920.1230727084</v>
      </c>
      <c r="AK248" s="21">
        <f t="shared" si="238"/>
        <v>57520.149032915062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336233.41227583465</v>
      </c>
      <c r="AE250" s="21">
        <f t="shared" ref="AE250:AK250" si="239">AE223+NPV($D$7,AE224:AE243)</f>
        <v>-15087.282783709479</v>
      </c>
      <c r="AF250" s="21">
        <f t="shared" si="239"/>
        <v>-34645.077674640968</v>
      </c>
      <c r="AG250" s="21">
        <f t="shared" si="239"/>
        <v>-282574.92114243301</v>
      </c>
      <c r="AH250" s="21">
        <f t="shared" si="239"/>
        <v>3926.1306750511449</v>
      </c>
      <c r="AI250" s="21">
        <f t="shared" si="239"/>
        <v>0</v>
      </c>
      <c r="AJ250" s="21">
        <f t="shared" si="239"/>
        <v>29697.203919887186</v>
      </c>
      <c r="AK250" s="21">
        <f t="shared" si="239"/>
        <v>33623.334594938322</v>
      </c>
    </row>
    <row r="252" spans="1:39" ht="14" customHeight="1" x14ac:dyDescent="0.15"/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30176.869925223931</v>
      </c>
    </row>
    <row r="254" spans="1:39" ht="15" x14ac:dyDescent="0.2">
      <c r="G254" s="58" t="s">
        <v>117</v>
      </c>
      <c r="H254" s="57"/>
      <c r="I254" s="57"/>
      <c r="J254" s="11">
        <f>H$253</f>
        <v>30176.869925223931</v>
      </c>
      <c r="K254" s="11">
        <f>J254*$C$10</f>
        <v>12070.747970089573</v>
      </c>
      <c r="L254" s="24">
        <f>$C$263</f>
        <v>4221.0394328593984</v>
      </c>
      <c r="M254" s="11">
        <f t="shared" ref="M254:M274" si="240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>O254*W254</f>
        <v>0</v>
      </c>
      <c r="AB254" s="5">
        <f>P254*W254</f>
        <v>6.0222899999999999</v>
      </c>
      <c r="AC254" s="32"/>
      <c r="AD254" s="5">
        <f>$W254*J254</f>
        <v>30176.869925223931</v>
      </c>
      <c r="AE254" s="5">
        <f>-$W254*K254</f>
        <v>-12070.747970089573</v>
      </c>
      <c r="AF254" s="5">
        <f>-$W254*L254</f>
        <v>-4221.0394328593984</v>
      </c>
      <c r="AG254" s="5"/>
      <c r="AH254" s="5">
        <f>SUM(AD254:AG254)</f>
        <v>13885.082522274963</v>
      </c>
      <c r="AI254" s="42">
        <f>Y254-AA254</f>
        <v>0</v>
      </c>
      <c r="AJ254" s="42"/>
      <c r="AK254" s="42">
        <f>SUM(AH254:AJ254)</f>
        <v>13885.082522274963</v>
      </c>
      <c r="AL254" s="6" t="s">
        <v>39</v>
      </c>
      <c r="AM254" s="36">
        <f>AK281</f>
        <v>33132.423979120009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41">H$253</f>
        <v>30176.869925223931</v>
      </c>
      <c r="K255" s="11"/>
      <c r="L255" s="24"/>
      <c r="M255" s="11">
        <f t="shared" si="240"/>
        <v>602229</v>
      </c>
      <c r="N255" s="78">
        <f t="shared" ref="N255:N274" si="242">N223</f>
        <v>0</v>
      </c>
      <c r="O255" s="35">
        <f t="shared" ref="O255:O274" si="243">M255*N255/1000</f>
        <v>0</v>
      </c>
      <c r="P255" s="35">
        <f>$H$14*M255/1000</f>
        <v>6.0222899999999999</v>
      </c>
      <c r="Q255">
        <f t="shared" ref="Q255:Q274" si="244">Q5</f>
        <v>65</v>
      </c>
      <c r="R255" s="45">
        <f>1000*VLOOKUP(Q255, '[1]Mortality (Interventions) H'!$B$264:$AV$384, 28)</f>
        <v>20.737145711824084</v>
      </c>
      <c r="S255" s="46">
        <f>AVERAGE(VLOOKUP(I254,'[1]Lapse Rates'!$A$4:$F$24,5),VLOOKUP(I255,'[1]Lapse Rates'!$A$4:$F$24,5))</f>
        <v>2.3220462500000002E-3</v>
      </c>
      <c r="T255" s="33">
        <f>W254</f>
        <v>1</v>
      </c>
      <c r="U255" s="33">
        <f>T255*R255/1000</f>
        <v>2.0737145711824084E-2</v>
      </c>
      <c r="V255" s="39">
        <f>MIN(S255*T255,T255-U255)</f>
        <v>2.3220462500000002E-3</v>
      </c>
      <c r="W255" s="32">
        <f>T255-SUM(U255:V255)</f>
        <v>0.97694080803817596</v>
      </c>
      <c r="X255" s="32"/>
      <c r="Y255" s="5">
        <f>AA254</f>
        <v>0</v>
      </c>
      <c r="Z255" s="5">
        <f>AB254</f>
        <v>6.0222899999999999</v>
      </c>
      <c r="AA255" s="5">
        <f>O255*W255</f>
        <v>0</v>
      </c>
      <c r="AB255" s="5">
        <f t="shared" ref="AB255:AB274" si="245">P255*W255</f>
        <v>5.8834208588402266</v>
      </c>
      <c r="AC255" s="32"/>
      <c r="AD255" s="5">
        <f>$W255*J255</f>
        <v>29481.015688811196</v>
      </c>
      <c r="AE255" s="5">
        <f t="shared" ref="AE255:AF274" si="246">-$W255*K255</f>
        <v>0</v>
      </c>
      <c r="AF255" s="5">
        <f t="shared" si="246"/>
        <v>0</v>
      </c>
      <c r="AG255" s="5">
        <f t="shared" ref="AG255:AG260" si="247">-U255*M255</f>
        <v>-12488.510524886107</v>
      </c>
      <c r="AH255" s="5">
        <f t="shared" ref="AH255:AH263" si="248">SUM(AD255:AG255)</f>
        <v>16992.505163925089</v>
      </c>
      <c r="AI255" s="42">
        <f>-M255*$W254*(N255-N254)/1000</f>
        <v>0</v>
      </c>
      <c r="AJ255" s="42">
        <f>$D$6*SUM(Y255:Z255,AD255:AE255)</f>
        <v>2892.6784257213785</v>
      </c>
      <c r="AK255" s="42">
        <f>SUM(AH255:AJ255)</f>
        <v>19885.183589646469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49">I255+1</f>
        <v>2</v>
      </c>
      <c r="J256" s="11">
        <f t="shared" si="241"/>
        <v>30176.869925223931</v>
      </c>
      <c r="K256" s="11">
        <f t="shared" ref="K256:K274" si="250">J256*$C$11</f>
        <v>301.76869925223934</v>
      </c>
      <c r="L256" s="24">
        <f>$C$264</f>
        <v>3315.7333351026809</v>
      </c>
      <c r="M256" s="11">
        <f t="shared" si="240"/>
        <v>602229</v>
      </c>
      <c r="N256" s="78">
        <f t="shared" si="242"/>
        <v>0</v>
      </c>
      <c r="O256" s="35">
        <f t="shared" si="243"/>
        <v>0</v>
      </c>
      <c r="P256" s="35">
        <f>$H$14*M256/1000</f>
        <v>6.0222899999999999</v>
      </c>
      <c r="Q256">
        <f t="shared" si="244"/>
        <v>66</v>
      </c>
      <c r="R256" s="45">
        <f>1000*VLOOKUP(Q256, '[1]Mortality (Interventions) H'!$B$264:$AV$384, 28)</f>
        <v>22.568650923560838</v>
      </c>
      <c r="S256" s="46">
        <f>VLOOKUP(I256, '[1]Lapse Rates'!$A$4:$F$24, 5)</f>
        <v>2.1348066000000001E-3</v>
      </c>
      <c r="T256" s="33">
        <f>W255</f>
        <v>0.97694080803817596</v>
      </c>
      <c r="U256" s="33">
        <f>T256*R256/1000</f>
        <v>2.2048236069595054E-2</v>
      </c>
      <c r="V256" s="39">
        <f t="shared" ref="V256:V274" si="251">MIN(S256*T256,T256-U256)</f>
        <v>2.0855796848092312E-3</v>
      </c>
      <c r="W256" s="32">
        <f>T256-SUM(U256:V256)</f>
        <v>0.95280699228377164</v>
      </c>
      <c r="X256" s="32"/>
      <c r="Y256" s="5">
        <f t="shared" ref="Y256:Z271" si="252">AA255</f>
        <v>0</v>
      </c>
      <c r="Z256" s="5">
        <f t="shared" si="252"/>
        <v>5.8834208588402266</v>
      </c>
      <c r="AA256" s="5">
        <f>O256*W256</f>
        <v>0</v>
      </c>
      <c r="AB256" s="5">
        <f t="shared" si="245"/>
        <v>5.7380800215606351</v>
      </c>
      <c r="AC256" s="32"/>
      <c r="AD256" s="5">
        <f>$W256*J256</f>
        <v>28752.732669991219</v>
      </c>
      <c r="AE256" s="5">
        <f t="shared" si="246"/>
        <v>-287.52732669991224</v>
      </c>
      <c r="AF256" s="5">
        <f t="shared" si="246"/>
        <v>-3159.2539062342244</v>
      </c>
      <c r="AG256" s="5">
        <f t="shared" si="247"/>
        <v>-13278.08715995616</v>
      </c>
      <c r="AH256" s="5">
        <f t="shared" si="248"/>
        <v>12027.86427710092</v>
      </c>
      <c r="AI256" s="42">
        <f>-M256*($W255*N256-$W254*N255)/1000</f>
        <v>0</v>
      </c>
      <c r="AJ256" s="42">
        <f>$D$6*SUM(Y256:Z256,AD256:AE256)</f>
        <v>2793.0138077631295</v>
      </c>
      <c r="AK256" s="42">
        <f>SUM(AH256:AJ256)</f>
        <v>14820.878084864049</v>
      </c>
      <c r="AL256" s="48" t="s">
        <v>59</v>
      </c>
      <c r="AM256" s="54">
        <f>AK281/AD281</f>
        <v>0.10000000452137461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49"/>
        <v>3</v>
      </c>
      <c r="J257" s="11">
        <f t="shared" si="241"/>
        <v>30176.869925223931</v>
      </c>
      <c r="K257" s="11">
        <f t="shared" si="250"/>
        <v>301.76869925223934</v>
      </c>
      <c r="L257" s="24">
        <f t="shared" ref="L257:L274" si="253">$C$264</f>
        <v>3315.7333351026809</v>
      </c>
      <c r="M257" s="11">
        <f t="shared" si="240"/>
        <v>602229</v>
      </c>
      <c r="N257" s="78">
        <f t="shared" si="242"/>
        <v>0</v>
      </c>
      <c r="O257" s="35">
        <f t="shared" si="243"/>
        <v>0</v>
      </c>
      <c r="P257" s="35">
        <f>$H$14*M257/1000</f>
        <v>6.0222899999999999</v>
      </c>
      <c r="Q257">
        <f t="shared" si="244"/>
        <v>67</v>
      </c>
      <c r="R257" s="45">
        <f>1000*VLOOKUP(Q257, '[1]Mortality (Interventions) H'!$B$264:$AV$384, 28)</f>
        <v>24.499279429507435</v>
      </c>
      <c r="S257" s="46">
        <f>VLOOKUP(I257, '[1]Lapse Rates'!$A$4:$F$24, 5)</f>
        <v>2.1304430000000001E-3</v>
      </c>
      <c r="T257" s="33">
        <f>W256</f>
        <v>0.95280699228377164</v>
      </c>
      <c r="U257" s="33">
        <f t="shared" ref="U257:U274" si="254">T257*R257/1000</f>
        <v>2.3343084746348657E-2</v>
      </c>
      <c r="V257" s="39">
        <f t="shared" si="251"/>
        <v>2.0299009870620153E-3</v>
      </c>
      <c r="W257" s="32">
        <f t="shared" ref="W257:W274" si="255">T257-SUM(U257:V257)</f>
        <v>0.92743400655036101</v>
      </c>
      <c r="X257" s="32"/>
      <c r="Y257" s="5">
        <f t="shared" si="252"/>
        <v>0</v>
      </c>
      <c r="Z257" s="5">
        <f t="shared" si="252"/>
        <v>5.7380800215606351</v>
      </c>
      <c r="AA257" s="5">
        <f t="shared" ref="AA257:AA274" si="256">O257*W257</f>
        <v>0</v>
      </c>
      <c r="AB257" s="5">
        <f t="shared" si="245"/>
        <v>5.5852765433081739</v>
      </c>
      <c r="AC257" s="32"/>
      <c r="AD257" s="5">
        <f>$W257*J257</f>
        <v>27987.055379899524</v>
      </c>
      <c r="AE257" s="5">
        <f t="shared" si="246"/>
        <v>-279.87055379899527</v>
      </c>
      <c r="AF257" s="5">
        <f>-$W257*L257</f>
        <v>-3075.12385162687</v>
      </c>
      <c r="AG257" s="5">
        <f t="shared" si="247"/>
        <v>-14057.882583708804</v>
      </c>
      <c r="AH257" s="5">
        <f t="shared" si="248"/>
        <v>10574.178390764853</v>
      </c>
      <c r="AI257" s="42">
        <f>-M257*($W256*N257-$W255*N256)/1000</f>
        <v>0</v>
      </c>
      <c r="AJ257" s="42">
        <f>$D$6*SUM(Y257:Z257,AD257:AE257)</f>
        <v>2718.637737090577</v>
      </c>
      <c r="AK257" s="42">
        <f t="shared" ref="AK257:AK264" si="257">SUM(AH257:AJ257)</f>
        <v>13292.816127855431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49"/>
        <v>4</v>
      </c>
      <c r="J258" s="11">
        <f t="shared" si="241"/>
        <v>30176.869925223931</v>
      </c>
      <c r="K258" s="11">
        <f t="shared" si="250"/>
        <v>301.76869925223934</v>
      </c>
      <c r="L258" s="24">
        <f t="shared" si="253"/>
        <v>3315.7333351026809</v>
      </c>
      <c r="M258" s="11">
        <f t="shared" si="240"/>
        <v>602229</v>
      </c>
      <c r="N258" s="78">
        <f t="shared" si="242"/>
        <v>0</v>
      </c>
      <c r="O258" s="35">
        <f t="shared" si="243"/>
        <v>0</v>
      </c>
      <c r="P258" s="35">
        <f t="shared" ref="P258:P274" si="258">$H$14*M258/1000</f>
        <v>6.0222899999999999</v>
      </c>
      <c r="Q258">
        <f t="shared" si="244"/>
        <v>68</v>
      </c>
      <c r="R258" s="45">
        <f>1000*VLOOKUP(Q258, '[1]Mortality (Interventions) H'!$B$264:$AV$384, 28)</f>
        <v>26.525674032871194</v>
      </c>
      <c r="S258" s="46">
        <f>VLOOKUP(I258, '[1]Lapse Rates'!$A$4:$F$24, 5)</f>
        <v>1.8971547999999999E-3</v>
      </c>
      <c r="T258" s="33">
        <f>W257</f>
        <v>0.92743400655036101</v>
      </c>
      <c r="U258" s="33">
        <f t="shared" si="254"/>
        <v>2.4600812144754604E-2</v>
      </c>
      <c r="V258" s="39">
        <f t="shared" si="251"/>
        <v>1.7594858772102488E-3</v>
      </c>
      <c r="W258" s="32">
        <f t="shared" si="255"/>
        <v>0.90107370852839619</v>
      </c>
      <c r="X258" s="32"/>
      <c r="Y258" s="5">
        <f>AA257</f>
        <v>0</v>
      </c>
      <c r="Z258" s="5">
        <f t="shared" si="252"/>
        <v>5.5852765433081739</v>
      </c>
      <c r="AA258" s="5">
        <f t="shared" si="256"/>
        <v>0</v>
      </c>
      <c r="AB258" s="5">
        <f t="shared" si="245"/>
        <v>5.4265271841334748</v>
      </c>
      <c r="AC258" s="32"/>
      <c r="AD258" s="5">
        <f>$W258*J258</f>
        <v>27191.584095300554</v>
      </c>
      <c r="AE258" s="5">
        <f t="shared" si="246"/>
        <v>-271.91584095300556</v>
      </c>
      <c r="AF258" s="5">
        <f t="shared" si="246"/>
        <v>-2987.7201327522002</v>
      </c>
      <c r="AG258" s="5">
        <f t="shared" si="247"/>
        <v>-14815.322497123419</v>
      </c>
      <c r="AH258" s="5">
        <f t="shared" si="248"/>
        <v>9116.6256244719261</v>
      </c>
      <c r="AI258" s="42">
        <f t="shared" ref="AI258:AI274" si="259">-M258*($W257*N258-$W256*N257)/1000</f>
        <v>0</v>
      </c>
      <c r="AJ258" s="42">
        <f>$D$6*SUM(Y258:Z258,AD258:AE258)</f>
        <v>2641.3673713803933</v>
      </c>
      <c r="AK258" s="42">
        <f t="shared" si="257"/>
        <v>11757.992995852319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49"/>
        <v>5</v>
      </c>
      <c r="J259" s="11">
        <f t="shared" si="241"/>
        <v>30176.869925223931</v>
      </c>
      <c r="K259" s="11">
        <f t="shared" si="250"/>
        <v>301.76869925223934</v>
      </c>
      <c r="L259" s="24">
        <f t="shared" si="253"/>
        <v>3315.7333351026809</v>
      </c>
      <c r="M259" s="11">
        <f t="shared" si="240"/>
        <v>602229</v>
      </c>
      <c r="N259" s="78">
        <f t="shared" si="242"/>
        <v>0</v>
      </c>
      <c r="O259" s="35">
        <f t="shared" si="243"/>
        <v>0</v>
      </c>
      <c r="P259" s="35">
        <f t="shared" si="258"/>
        <v>6.0222899999999999</v>
      </c>
      <c r="Q259">
        <f t="shared" si="244"/>
        <v>69</v>
      </c>
      <c r="R259" s="45">
        <f>1000*VLOOKUP(Q259, '[1]Mortality (Interventions) H'!$B$264:$AV$384, 28)</f>
        <v>28.790481673502306</v>
      </c>
      <c r="S259" s="46">
        <f>VLOOKUP(I259, '[1]Lapse Rates'!$A$4:$F$24, 5)</f>
        <v>1.8563969E-3</v>
      </c>
      <c r="T259" s="33">
        <f>W258</f>
        <v>0.90107370852839619</v>
      </c>
      <c r="U259" s="33">
        <f t="shared" si="254"/>
        <v>2.5942346091861548E-2</v>
      </c>
      <c r="V259" s="39">
        <f t="shared" si="251"/>
        <v>1.6727504391836183E-3</v>
      </c>
      <c r="W259" s="32">
        <f t="shared" si="255"/>
        <v>0.87345861199735098</v>
      </c>
      <c r="X259" s="32"/>
      <c r="Y259" s="5">
        <f t="shared" ref="Y259:Z274" si="260">AA258</f>
        <v>0</v>
      </c>
      <c r="Z259" s="5">
        <f t="shared" si="252"/>
        <v>5.4265271841334748</v>
      </c>
      <c r="AA259" s="5">
        <f t="shared" si="256"/>
        <v>0</v>
      </c>
      <c r="AB259" s="5">
        <f t="shared" si="245"/>
        <v>5.2602210644455267</v>
      </c>
      <c r="AC259" s="32"/>
      <c r="AD259" s="5">
        <f t="shared" ref="AD259:AD273" si="261">$W259*J259</f>
        <v>26358.246919310699</v>
      </c>
      <c r="AE259" s="5">
        <f t="shared" si="246"/>
        <v>-263.58246919310704</v>
      </c>
      <c r="AF259" s="5">
        <f t="shared" si="246"/>
        <v>-2896.1558366321351</v>
      </c>
      <c r="AG259" s="5">
        <f t="shared" si="247"/>
        <v>-15623.233144555688</v>
      </c>
      <c r="AH259" s="5">
        <f t="shared" si="248"/>
        <v>7575.275468929769</v>
      </c>
      <c r="AI259" s="42">
        <f t="shared" si="259"/>
        <v>0</v>
      </c>
      <c r="AJ259" s="42">
        <f t="shared" ref="AJ259:AJ274" si="262">$D$6*SUM(Y259:Z259,AD259:AE259)</f>
        <v>2560.4189248732991</v>
      </c>
      <c r="AK259" s="42">
        <f t="shared" si="257"/>
        <v>10135.694393803067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49"/>
        <v>6</v>
      </c>
      <c r="J260" s="11">
        <f t="shared" si="241"/>
        <v>30176.869925223931</v>
      </c>
      <c r="K260" s="11">
        <f t="shared" si="250"/>
        <v>301.76869925223934</v>
      </c>
      <c r="L260" s="24">
        <f t="shared" si="253"/>
        <v>3315.7333351026809</v>
      </c>
      <c r="M260" s="11">
        <f t="shared" si="240"/>
        <v>602229</v>
      </c>
      <c r="N260" s="78">
        <f t="shared" si="242"/>
        <v>0</v>
      </c>
      <c r="O260" s="35">
        <f t="shared" si="243"/>
        <v>0</v>
      </c>
      <c r="P260" s="35">
        <f t="shared" si="258"/>
        <v>6.0222899999999999</v>
      </c>
      <c r="Q260">
        <f t="shared" si="244"/>
        <v>70</v>
      </c>
      <c r="R260" s="45">
        <f>1000*VLOOKUP(Q260, '[1]Mortality (Interventions) H'!$B$264:$AV$384, 28)</f>
        <v>31.325153414581862</v>
      </c>
      <c r="S260" s="46">
        <f>VLOOKUP(I260, '[1]Lapse Rates'!$A$4:$F$24, 5)</f>
        <v>1.7512077999999999E-3</v>
      </c>
      <c r="T260" s="33">
        <f t="shared" ref="T260:T274" si="263">W259</f>
        <v>0.87345861199735098</v>
      </c>
      <c r="U260" s="33">
        <f t="shared" si="254"/>
        <v>2.7361225022104755E-2</v>
      </c>
      <c r="V260" s="39">
        <f t="shared" si="251"/>
        <v>1.5296075343069345E-3</v>
      </c>
      <c r="W260" s="32">
        <f t="shared" si="255"/>
        <v>0.8445677794409393</v>
      </c>
      <c r="X260" s="32"/>
      <c r="Y260" s="5">
        <f t="shared" si="260"/>
        <v>0</v>
      </c>
      <c r="Z260" s="5">
        <f t="shared" si="252"/>
        <v>5.2602210644455267</v>
      </c>
      <c r="AA260" s="5">
        <f t="shared" si="256"/>
        <v>0</v>
      </c>
      <c r="AB260" s="5">
        <f t="shared" si="245"/>
        <v>5.0862320924493742</v>
      </c>
      <c r="AC260" s="32"/>
      <c r="AD260" s="5">
        <f t="shared" si="261"/>
        <v>25486.412023224439</v>
      </c>
      <c r="AE260" s="5">
        <f t="shared" si="246"/>
        <v>-254.86412023224443</v>
      </c>
      <c r="AF260" s="5">
        <f t="shared" si="246"/>
        <v>-2800.3615400459712</v>
      </c>
      <c r="AG260" s="5">
        <f t="shared" si="247"/>
        <v>-16477.723183837126</v>
      </c>
      <c r="AH260" s="5">
        <f t="shared" si="248"/>
        <v>5953.4631791090978</v>
      </c>
      <c r="AI260" s="42">
        <f t="shared" si="259"/>
        <v>0</v>
      </c>
      <c r="AJ260" s="42">
        <f t="shared" si="262"/>
        <v>2475.7308769699566</v>
      </c>
      <c r="AK260" s="42">
        <f t="shared" si="257"/>
        <v>8429.1940560790536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49"/>
        <v>7</v>
      </c>
      <c r="J261" s="11">
        <f t="shared" si="241"/>
        <v>30176.869925223931</v>
      </c>
      <c r="K261" s="11">
        <f t="shared" si="250"/>
        <v>301.76869925223934</v>
      </c>
      <c r="L261" s="24">
        <f t="shared" si="253"/>
        <v>3315.7333351026809</v>
      </c>
      <c r="M261" s="11">
        <f t="shared" si="240"/>
        <v>602229</v>
      </c>
      <c r="N261" s="78">
        <f t="shared" si="242"/>
        <v>0</v>
      </c>
      <c r="O261" s="35">
        <f t="shared" si="243"/>
        <v>0</v>
      </c>
      <c r="P261" s="35">
        <f t="shared" si="258"/>
        <v>6.0222899999999999</v>
      </c>
      <c r="Q261">
        <f t="shared" si="244"/>
        <v>71</v>
      </c>
      <c r="R261" s="45">
        <f>1000*VLOOKUP(Q261, '[1]Mortality (Interventions) H'!$B$264:$AV$384, 28)</f>
        <v>34.21056968676676</v>
      </c>
      <c r="S261" s="46">
        <f>VLOOKUP(I261, '[1]Lapse Rates'!$A$4:$F$24, 5)</f>
        <v>1.6267663999999999E-3</v>
      </c>
      <c r="T261" s="33">
        <f t="shared" si="263"/>
        <v>0.8445677794409393</v>
      </c>
      <c r="U261" s="33">
        <f t="shared" si="254"/>
        <v>2.8893144873762114E-2</v>
      </c>
      <c r="V261" s="39">
        <f t="shared" si="251"/>
        <v>1.3739144861171307E-3</v>
      </c>
      <c r="W261" s="32">
        <f t="shared" si="255"/>
        <v>0.81430072008106003</v>
      </c>
      <c r="X261" s="32"/>
      <c r="Y261" s="5">
        <f t="shared" si="260"/>
        <v>0</v>
      </c>
      <c r="Z261" s="5">
        <f t="shared" si="252"/>
        <v>5.0862320924493742</v>
      </c>
      <c r="AA261" s="5">
        <f t="shared" si="256"/>
        <v>0</v>
      </c>
      <c r="AB261" s="5">
        <f t="shared" si="245"/>
        <v>4.9039550835369665</v>
      </c>
      <c r="AC261" s="32"/>
      <c r="AD261" s="5">
        <f t="shared" si="261"/>
        <v>24573.046909902332</v>
      </c>
      <c r="AE261" s="5">
        <f t="shared" si="246"/>
        <v>-245.73046909902334</v>
      </c>
      <c r="AF261" s="5">
        <f t="shared" si="246"/>
        <v>-2700.0040423708879</v>
      </c>
      <c r="AG261" s="5">
        <f t="shared" ref="AG261:AG274" si="264">-U261*M261</f>
        <v>-17400.289744180885</v>
      </c>
      <c r="AH261" s="5">
        <f t="shared" si="248"/>
        <v>4227.0226542515338</v>
      </c>
      <c r="AI261" s="42">
        <f t="shared" si="259"/>
        <v>0</v>
      </c>
      <c r="AJ261" s="42">
        <f t="shared" si="262"/>
        <v>2387.0087022110738</v>
      </c>
      <c r="AK261" s="42">
        <f t="shared" si="257"/>
        <v>6614.0313564626076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49"/>
        <v>8</v>
      </c>
      <c r="J262" s="11">
        <f t="shared" si="241"/>
        <v>30176.869925223931</v>
      </c>
      <c r="K262" s="11">
        <f t="shared" si="250"/>
        <v>301.76869925223934</v>
      </c>
      <c r="L262" s="24">
        <f t="shared" si="253"/>
        <v>3315.7333351026809</v>
      </c>
      <c r="M262" s="11">
        <f t="shared" si="240"/>
        <v>602229</v>
      </c>
      <c r="N262" s="78">
        <f t="shared" si="242"/>
        <v>0</v>
      </c>
      <c r="O262" s="35">
        <f t="shared" si="243"/>
        <v>0</v>
      </c>
      <c r="P262" s="35">
        <f t="shared" si="258"/>
        <v>6.0222899999999999</v>
      </c>
      <c r="Q262">
        <f t="shared" si="244"/>
        <v>72</v>
      </c>
      <c r="R262" s="45">
        <f>1000*VLOOKUP(Q262, '[1]Mortality (Interventions) H'!$B$264:$AV$384, 28)</f>
        <v>37.517970186547089</v>
      </c>
      <c r="S262" s="46">
        <f>VLOOKUP(I262, '[1]Lapse Rates'!$A$4:$F$24, 5)</f>
        <v>1.427546E-3</v>
      </c>
      <c r="T262" s="33">
        <f t="shared" si="263"/>
        <v>0.81430072008106003</v>
      </c>
      <c r="U262" s="33">
        <f t="shared" si="254"/>
        <v>3.0550910138885036E-2</v>
      </c>
      <c r="V262" s="39">
        <f t="shared" si="251"/>
        <v>1.162451735748837E-3</v>
      </c>
      <c r="W262" s="32">
        <f t="shared" si="255"/>
        <v>0.78258735820642611</v>
      </c>
      <c r="X262" s="32"/>
      <c r="Y262" s="5">
        <f t="shared" si="260"/>
        <v>0</v>
      </c>
      <c r="Z262" s="5">
        <f t="shared" si="252"/>
        <v>4.9039550835369665</v>
      </c>
      <c r="AA262" s="5">
        <f t="shared" si="256"/>
        <v>0</v>
      </c>
      <c r="AB262" s="5">
        <f t="shared" si="245"/>
        <v>4.7129680214529781</v>
      </c>
      <c r="AC262" s="32"/>
      <c r="AD262" s="5">
        <f t="shared" si="261"/>
        <v>23616.036913719949</v>
      </c>
      <c r="AE262" s="5">
        <f t="shared" si="246"/>
        <v>-236.1603691371995</v>
      </c>
      <c r="AF262" s="5">
        <f t="shared" si="246"/>
        <v>-2594.8509912349896</v>
      </c>
      <c r="AG262" s="5">
        <f t="shared" si="264"/>
        <v>-18398.644062030595</v>
      </c>
      <c r="AH262" s="5">
        <f t="shared" si="248"/>
        <v>2386.3814913171627</v>
      </c>
      <c r="AI262" s="42">
        <f t="shared" si="259"/>
        <v>0</v>
      </c>
      <c r="AJ262" s="42">
        <f t="shared" si="262"/>
        <v>2294.0469670172629</v>
      </c>
      <c r="AK262" s="42">
        <f t="shared" si="257"/>
        <v>4680.4284583344252</v>
      </c>
    </row>
    <row r="263" spans="1:37" ht="15" x14ac:dyDescent="0.2">
      <c r="A263" s="12"/>
      <c r="B263" s="13">
        <v>1</v>
      </c>
      <c r="C263" s="10">
        <f>$H$253*0.14+$B$266</f>
        <v>4221.0394328593984</v>
      </c>
      <c r="D263" s="1"/>
      <c r="E263" s="81" t="s">
        <v>51</v>
      </c>
      <c r="F263" s="13"/>
      <c r="G263" s="8"/>
      <c r="I263" s="2">
        <f t="shared" si="249"/>
        <v>9</v>
      </c>
      <c r="J263" s="11">
        <f t="shared" si="241"/>
        <v>30176.869925223931</v>
      </c>
      <c r="K263" s="11">
        <f t="shared" si="250"/>
        <v>301.76869925223934</v>
      </c>
      <c r="L263" s="24">
        <f t="shared" si="253"/>
        <v>3315.7333351026809</v>
      </c>
      <c r="M263" s="11">
        <f t="shared" si="240"/>
        <v>602229</v>
      </c>
      <c r="N263" s="78">
        <f t="shared" si="242"/>
        <v>0</v>
      </c>
      <c r="O263" s="35">
        <f t="shared" si="243"/>
        <v>0</v>
      </c>
      <c r="P263" s="35">
        <f t="shared" si="258"/>
        <v>6.0222899999999999</v>
      </c>
      <c r="Q263">
        <f t="shared" si="244"/>
        <v>73</v>
      </c>
      <c r="R263" s="45">
        <f>1000*VLOOKUP(Q263, '[1]Mortality (Interventions) H'!$B$264:$AV$384, 28)</f>
        <v>41.308235181334098</v>
      </c>
      <c r="S263" s="46">
        <f>VLOOKUP(I263, '[1]Lapse Rates'!$A$4:$F$24, 5)</f>
        <v>1.4710299999999999E-3</v>
      </c>
      <c r="T263" s="33">
        <f t="shared" si="263"/>
        <v>0.78258735820642611</v>
      </c>
      <c r="U263" s="33">
        <f t="shared" si="254"/>
        <v>3.2327302642730003E-2</v>
      </c>
      <c r="V263" s="39">
        <f t="shared" si="251"/>
        <v>1.1512094815423989E-3</v>
      </c>
      <c r="W263" s="32">
        <f t="shared" si="255"/>
        <v>0.74910884608215367</v>
      </c>
      <c r="X263" s="32"/>
      <c r="Y263" s="5">
        <f t="shared" si="260"/>
        <v>0</v>
      </c>
      <c r="Z263" s="5">
        <f t="shared" si="252"/>
        <v>4.7129680214529781</v>
      </c>
      <c r="AA263" s="5">
        <f t="shared" si="256"/>
        <v>0</v>
      </c>
      <c r="AB263" s="5">
        <f t="shared" si="245"/>
        <v>4.5113507126720931</v>
      </c>
      <c r="AC263" s="32"/>
      <c r="AD263" s="5">
        <f t="shared" si="261"/>
        <v>22605.760208055744</v>
      </c>
      <c r="AE263" s="5">
        <f t="shared" si="246"/>
        <v>-226.05760208055747</v>
      </c>
      <c r="AF263" s="5">
        <f t="shared" si="246"/>
        <v>-2483.8451725749001</v>
      </c>
      <c r="AG263" s="5">
        <f t="shared" si="264"/>
        <v>-19468.439143228647</v>
      </c>
      <c r="AH263" s="5">
        <f t="shared" si="248"/>
        <v>427.41829017164127</v>
      </c>
      <c r="AI263" s="42">
        <f t="shared" si="259"/>
        <v>0</v>
      </c>
      <c r="AJ263" s="42">
        <f t="shared" si="262"/>
        <v>2195.9111678090708</v>
      </c>
      <c r="AK263" s="42">
        <f t="shared" si="257"/>
        <v>2623.329457980712</v>
      </c>
    </row>
    <row r="264" spans="1:37" ht="15" x14ac:dyDescent="0.2">
      <c r="A264" s="12"/>
      <c r="B264" s="70" t="s">
        <v>49</v>
      </c>
      <c r="C264" s="10">
        <f>$H$253*0.11+$B$266</f>
        <v>3315.7333351026809</v>
      </c>
      <c r="D264" s="1"/>
      <c r="E264" s="1"/>
      <c r="F264" s="1"/>
      <c r="I264" s="2">
        <f t="shared" si="249"/>
        <v>10</v>
      </c>
      <c r="J264" s="11">
        <f t="shared" si="241"/>
        <v>30176.869925223931</v>
      </c>
      <c r="K264" s="11">
        <f t="shared" si="250"/>
        <v>301.76869925223934</v>
      </c>
      <c r="L264" s="24">
        <f t="shared" si="253"/>
        <v>3315.7333351026809</v>
      </c>
      <c r="M264" s="11">
        <f t="shared" si="240"/>
        <v>602229</v>
      </c>
      <c r="N264" s="78">
        <f t="shared" si="242"/>
        <v>0</v>
      </c>
      <c r="O264" s="35">
        <f t="shared" si="243"/>
        <v>0</v>
      </c>
      <c r="P264" s="35">
        <f t="shared" si="258"/>
        <v>6.0222899999999999</v>
      </c>
      <c r="Q264">
        <f t="shared" si="244"/>
        <v>74</v>
      </c>
      <c r="R264" s="45">
        <f>1000*VLOOKUP(Q264, '[1]Mortality (Interventions) H'!$B$264:$AV$384, 28)</f>
        <v>45.803030672027042</v>
      </c>
      <c r="S264" s="46">
        <f>VLOOKUP(I264, '[1]Lapse Rates'!$A$4:$F$24, 5)</f>
        <v>1.273365E-3</v>
      </c>
      <c r="T264" s="33">
        <f t="shared" si="263"/>
        <v>0.74910884608215367</v>
      </c>
      <c r="U264" s="33">
        <f t="shared" si="254"/>
        <v>3.4311455453787665E-2</v>
      </c>
      <c r="V264" s="39">
        <f t="shared" si="251"/>
        <v>9.5388898579140159E-4</v>
      </c>
      <c r="W264" s="32">
        <f t="shared" si="255"/>
        <v>0.7138435016425746</v>
      </c>
      <c r="X264" s="32"/>
      <c r="Y264" s="5">
        <f t="shared" si="260"/>
        <v>0</v>
      </c>
      <c r="Z264" s="5">
        <f t="shared" si="252"/>
        <v>4.5113507126720931</v>
      </c>
      <c r="AA264" s="5">
        <f t="shared" si="256"/>
        <v>0</v>
      </c>
      <c r="AB264" s="5">
        <f t="shared" si="245"/>
        <v>4.2989725815070603</v>
      </c>
      <c r="AC264" s="32"/>
      <c r="AD264" s="5">
        <f t="shared" si="261"/>
        <v>21541.562496034348</v>
      </c>
      <c r="AE264" s="5">
        <f t="shared" si="246"/>
        <v>-215.41562496034351</v>
      </c>
      <c r="AF264" s="5">
        <f t="shared" si="246"/>
        <v>-2366.9146944427098</v>
      </c>
      <c r="AG264" s="5">
        <f t="shared" si="264"/>
        <v>-20663.353506479092</v>
      </c>
      <c r="AH264" s="5">
        <f>SUM(AD264:AG264)</f>
        <v>-1704.121329847796</v>
      </c>
      <c r="AI264" s="42">
        <f t="shared" si="259"/>
        <v>0</v>
      </c>
      <c r="AJ264" s="42">
        <f t="shared" si="262"/>
        <v>2092.5375715572732</v>
      </c>
      <c r="AK264" s="42">
        <f t="shared" si="257"/>
        <v>388.41624170947716</v>
      </c>
    </row>
    <row r="265" spans="1:37" ht="15" x14ac:dyDescent="0.2">
      <c r="D265" s="1"/>
      <c r="E265" s="1"/>
      <c r="F265" s="1"/>
      <c r="I265" s="2">
        <f t="shared" si="249"/>
        <v>11</v>
      </c>
      <c r="J265" s="11">
        <f t="shared" si="241"/>
        <v>30176.869925223931</v>
      </c>
      <c r="K265" s="11">
        <f t="shared" si="250"/>
        <v>301.76869925223934</v>
      </c>
      <c r="L265" s="24">
        <f t="shared" si="253"/>
        <v>3315.7333351026809</v>
      </c>
      <c r="M265" s="11">
        <f t="shared" si="240"/>
        <v>602229</v>
      </c>
      <c r="N265" s="78">
        <f t="shared" si="242"/>
        <v>0</v>
      </c>
      <c r="O265" s="35">
        <f t="shared" si="243"/>
        <v>0</v>
      </c>
      <c r="P265" s="35">
        <f t="shared" si="258"/>
        <v>6.0222899999999999</v>
      </c>
      <c r="Q265">
        <f t="shared" si="244"/>
        <v>75</v>
      </c>
      <c r="R265" s="45">
        <f>1000*VLOOKUP(Q265, '[1]Mortality (Interventions) H'!$B$264:$AV$384, 28)</f>
        <v>50.944849582029562</v>
      </c>
      <c r="S265" s="46">
        <f>VLOOKUP(I265, '[1]Lapse Rates'!$A$4:$F$24, 5)</f>
        <v>1.2241776999999999E-3</v>
      </c>
      <c r="T265" s="33">
        <f t="shared" si="263"/>
        <v>0.7138435016425746</v>
      </c>
      <c r="U265" s="33">
        <f t="shared" si="254"/>
        <v>3.6366649816290238E-2</v>
      </c>
      <c r="V265" s="39">
        <f t="shared" si="251"/>
        <v>8.7387129600075312E-4</v>
      </c>
      <c r="W265" s="32">
        <f t="shared" si="255"/>
        <v>0.67660298053028356</v>
      </c>
      <c r="X265" s="31"/>
      <c r="Y265" s="5">
        <f t="shared" si="260"/>
        <v>0</v>
      </c>
      <c r="Z265" s="5">
        <f t="shared" si="252"/>
        <v>4.2989725815070603</v>
      </c>
      <c r="AA265" s="5">
        <f t="shared" si="256"/>
        <v>0</v>
      </c>
      <c r="AB265" s="5">
        <f t="shared" si="245"/>
        <v>4.0746993636177216</v>
      </c>
      <c r="AC265" s="32"/>
      <c r="AD265" s="5">
        <f t="shared" si="261"/>
        <v>20417.760134481188</v>
      </c>
      <c r="AE265" s="5">
        <f t="shared" si="246"/>
        <v>-204.1776013448119</v>
      </c>
      <c r="AF265" s="5">
        <f t="shared" si="246"/>
        <v>-2243.4350571740915</v>
      </c>
      <c r="AG265" s="5">
        <f t="shared" si="264"/>
        <v>-21901.051152214655</v>
      </c>
      <c r="AH265" s="5">
        <f t="shared" ref="AH265:AH274" si="265">SUM(AD265:AG265)</f>
        <v>-3930.9036762523683</v>
      </c>
      <c r="AI265" s="42">
        <f t="shared" si="259"/>
        <v>0</v>
      </c>
      <c r="AJ265" s="42">
        <f t="shared" si="262"/>
        <v>1983.3741757109244</v>
      </c>
      <c r="AK265" s="42">
        <f t="shared" ref="AK265:AK274" si="266">SUM(AH265:AJ265)</f>
        <v>-1947.5295005414439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49"/>
        <v>12</v>
      </c>
      <c r="J266" s="11">
        <f t="shared" si="241"/>
        <v>30176.869925223931</v>
      </c>
      <c r="K266" s="11">
        <f t="shared" si="250"/>
        <v>301.76869925223934</v>
      </c>
      <c r="L266" s="24">
        <f t="shared" si="253"/>
        <v>3315.7333351026809</v>
      </c>
      <c r="M266" s="11">
        <f t="shared" si="240"/>
        <v>602229</v>
      </c>
      <c r="N266" s="78">
        <f t="shared" si="242"/>
        <v>0</v>
      </c>
      <c r="O266" s="35">
        <f t="shared" si="243"/>
        <v>0</v>
      </c>
      <c r="P266" s="35">
        <f t="shared" si="258"/>
        <v>6.0222899999999999</v>
      </c>
      <c r="Q266">
        <f t="shared" si="244"/>
        <v>76</v>
      </c>
      <c r="R266" s="45">
        <f>1000*VLOOKUP(Q266, '[1]Mortality (Interventions) H'!$B$264:$AV$384, 28)</f>
        <v>56.798607503905096</v>
      </c>
      <c r="S266" s="46">
        <f>VLOOKUP(I266, '[1]Lapse Rates'!$A$4:$F$24, 5)</f>
        <v>1.0124068E-3</v>
      </c>
      <c r="T266" s="33">
        <f t="shared" si="263"/>
        <v>0.67660298053028356</v>
      </c>
      <c r="U266" s="33">
        <f t="shared" si="254"/>
        <v>3.8430107127111916E-2</v>
      </c>
      <c r="V266" s="39">
        <f t="shared" si="251"/>
        <v>6.8499745838912669E-4</v>
      </c>
      <c r="W266" s="32">
        <f t="shared" si="255"/>
        <v>0.63748787594478251</v>
      </c>
      <c r="X266" s="31"/>
      <c r="Y266" s="5">
        <f t="shared" si="260"/>
        <v>0</v>
      </c>
      <c r="Z266" s="5">
        <f t="shared" si="252"/>
        <v>4.0746993636177216</v>
      </c>
      <c r="AA266" s="5">
        <f t="shared" si="256"/>
        <v>0</v>
      </c>
      <c r="AB266" s="5">
        <f t="shared" si="245"/>
        <v>3.8391368604235043</v>
      </c>
      <c r="AC266" s="32"/>
      <c r="AD266" s="5">
        <f t="shared" si="261"/>
        <v>19237.388711292992</v>
      </c>
      <c r="AE266" s="5">
        <f t="shared" si="246"/>
        <v>-192.37388711292994</v>
      </c>
      <c r="AF266" s="5">
        <f t="shared" si="246"/>
        <v>-2113.7398009939179</v>
      </c>
      <c r="AG266" s="5">
        <f t="shared" si="264"/>
        <v>-23143.724985053483</v>
      </c>
      <c r="AH266" s="5">
        <f t="shared" si="265"/>
        <v>-6212.4499618673399</v>
      </c>
      <c r="AI266" s="42">
        <f t="shared" si="259"/>
        <v>0</v>
      </c>
      <c r="AJ266" s="42">
        <f t="shared" si="262"/>
        <v>1868.7156822596348</v>
      </c>
      <c r="AK266" s="42">
        <f t="shared" si="266"/>
        <v>-4343.7342796077046</v>
      </c>
    </row>
    <row r="267" spans="1:37" ht="15" x14ac:dyDescent="0.2">
      <c r="A267" s="48"/>
      <c r="D267" s="1"/>
      <c r="E267" s="1"/>
      <c r="F267" s="1"/>
      <c r="I267" s="2">
        <f t="shared" si="249"/>
        <v>13</v>
      </c>
      <c r="J267" s="11">
        <f t="shared" si="241"/>
        <v>30176.869925223931</v>
      </c>
      <c r="K267" s="11">
        <f t="shared" si="250"/>
        <v>301.76869925223934</v>
      </c>
      <c r="L267" s="24">
        <f t="shared" si="253"/>
        <v>3315.7333351026809</v>
      </c>
      <c r="M267" s="11">
        <f t="shared" si="240"/>
        <v>602229</v>
      </c>
      <c r="N267" s="78">
        <f t="shared" si="242"/>
        <v>0</v>
      </c>
      <c r="O267" s="35">
        <f t="shared" si="243"/>
        <v>0</v>
      </c>
      <c r="P267" s="35">
        <f t="shared" si="258"/>
        <v>6.0222899999999999</v>
      </c>
      <c r="Q267">
        <f t="shared" si="244"/>
        <v>77</v>
      </c>
      <c r="R267" s="45">
        <f>1000*VLOOKUP(Q267, '[1]Mortality (Interventions) H'!$B$264:$AV$384, 28)</f>
        <v>63.502316126146624</v>
      </c>
      <c r="S267" s="46">
        <f>VLOOKUP(I267, '[1]Lapse Rates'!$A$4:$F$24, 5)</f>
        <v>8.7385670000000003E-4</v>
      </c>
      <c r="T267" s="33">
        <f t="shared" si="263"/>
        <v>0.63748787594478251</v>
      </c>
      <c r="U267" s="33">
        <f t="shared" si="254"/>
        <v>4.0481956624831318E-2</v>
      </c>
      <c r="V267" s="39">
        <f t="shared" si="251"/>
        <v>5.57073051563117E-4</v>
      </c>
      <c r="W267" s="32">
        <f t="shared" si="255"/>
        <v>0.59644884626838812</v>
      </c>
      <c r="X267" s="31"/>
      <c r="Y267" s="5">
        <f t="shared" si="260"/>
        <v>0</v>
      </c>
      <c r="Z267" s="5">
        <f t="shared" si="252"/>
        <v>3.8391368604235043</v>
      </c>
      <c r="AA267" s="5">
        <f t="shared" si="256"/>
        <v>0</v>
      </c>
      <c r="AB267" s="5">
        <f t="shared" si="245"/>
        <v>3.5919879223936513</v>
      </c>
      <c r="AC267" s="32"/>
      <c r="AD267" s="5">
        <f t="shared" si="261"/>
        <v>17998.959250891032</v>
      </c>
      <c r="AE267" s="5">
        <f t="shared" si="246"/>
        <v>-179.98959250891036</v>
      </c>
      <c r="AF267" s="5">
        <f t="shared" si="246"/>
        <v>-1977.6653222556288</v>
      </c>
      <c r="AG267" s="5">
        <f t="shared" si="264"/>
        <v>-24379.408256215538</v>
      </c>
      <c r="AH267" s="5">
        <f t="shared" si="265"/>
        <v>-8538.1039200890464</v>
      </c>
      <c r="AI267" s="42">
        <f t="shared" si="259"/>
        <v>0</v>
      </c>
      <c r="AJ267" s="42">
        <f t="shared" si="262"/>
        <v>1748.4175428132937</v>
      </c>
      <c r="AK267" s="42">
        <f t="shared" si="266"/>
        <v>-6789.6863772757524</v>
      </c>
    </row>
    <row r="268" spans="1:37" ht="15" x14ac:dyDescent="0.2">
      <c r="A268" s="48"/>
      <c r="D268" s="1"/>
      <c r="E268" s="1"/>
      <c r="F268" s="37"/>
      <c r="I268" s="2">
        <f t="shared" si="249"/>
        <v>14</v>
      </c>
      <c r="J268" s="11">
        <f t="shared" si="241"/>
        <v>30176.869925223931</v>
      </c>
      <c r="K268" s="11">
        <f t="shared" si="250"/>
        <v>301.76869925223934</v>
      </c>
      <c r="L268" s="24">
        <f t="shared" si="253"/>
        <v>3315.7333351026809</v>
      </c>
      <c r="M268" s="11">
        <f t="shared" si="240"/>
        <v>602229</v>
      </c>
      <c r="N268" s="78">
        <f t="shared" si="242"/>
        <v>0</v>
      </c>
      <c r="O268" s="35">
        <f t="shared" si="243"/>
        <v>0</v>
      </c>
      <c r="P268" s="35">
        <f t="shared" si="258"/>
        <v>6.0222899999999999</v>
      </c>
      <c r="Q268">
        <f t="shared" si="244"/>
        <v>78</v>
      </c>
      <c r="R268" s="45">
        <f>1000*VLOOKUP(Q268, '[1]Mortality (Interventions) H'!$B$264:$AV$384, 28)</f>
        <v>70.910488080857561</v>
      </c>
      <c r="S268" s="46">
        <f>VLOOKUP(I268, '[1]Lapse Rates'!$A$4:$F$24, 5)</f>
        <v>8.3940749999999998E-4</v>
      </c>
      <c r="T268" s="33">
        <f t="shared" si="263"/>
        <v>0.59644884626838812</v>
      </c>
      <c r="U268" s="33">
        <f t="shared" si="254"/>
        <v>4.229447880415578E-2</v>
      </c>
      <c r="V268" s="39">
        <f t="shared" si="251"/>
        <v>5.0066363492403201E-4</v>
      </c>
      <c r="W268" s="32">
        <f t="shared" si="255"/>
        <v>0.55365370382930834</v>
      </c>
      <c r="X268" s="31"/>
      <c r="Y268" s="5">
        <f t="shared" si="260"/>
        <v>0</v>
      </c>
      <c r="Z268" s="5">
        <f t="shared" si="252"/>
        <v>3.5919879223936513</v>
      </c>
      <c r="AA268" s="5">
        <f t="shared" si="256"/>
        <v>0</v>
      </c>
      <c r="AB268" s="5">
        <f t="shared" si="245"/>
        <v>3.3342631640342053</v>
      </c>
      <c r="AC268" s="32"/>
      <c r="AD268" s="5">
        <f t="shared" si="261"/>
        <v>16707.535804075491</v>
      </c>
      <c r="AE268" s="5">
        <f t="shared" si="246"/>
        <v>-167.07535804075494</v>
      </c>
      <c r="AF268" s="5">
        <f t="shared" si="246"/>
        <v>-1835.7680418899045</v>
      </c>
      <c r="AG268" s="5">
        <f t="shared" si="264"/>
        <v>-25470.961675747931</v>
      </c>
      <c r="AH268" s="5">
        <f t="shared" si="265"/>
        <v>-10766.269271603098</v>
      </c>
      <c r="AI268" s="42">
        <f t="shared" si="259"/>
        <v>0</v>
      </c>
      <c r="AJ268" s="42">
        <f t="shared" si="262"/>
        <v>1622.9715437711948</v>
      </c>
      <c r="AK268" s="42">
        <f t="shared" si="266"/>
        <v>-9143.2977278319031</v>
      </c>
    </row>
    <row r="269" spans="1:37" ht="15" x14ac:dyDescent="0.2">
      <c r="A269" s="48"/>
      <c r="D269" s="1"/>
      <c r="E269" s="1"/>
      <c r="F269" s="1"/>
      <c r="I269" s="2">
        <f t="shared" si="249"/>
        <v>15</v>
      </c>
      <c r="J269" s="11">
        <f t="shared" si="241"/>
        <v>30176.869925223931</v>
      </c>
      <c r="K269" s="11">
        <f t="shared" si="250"/>
        <v>301.76869925223934</v>
      </c>
      <c r="L269" s="24">
        <f t="shared" si="253"/>
        <v>3315.7333351026809</v>
      </c>
      <c r="M269" s="11">
        <f t="shared" si="240"/>
        <v>602229</v>
      </c>
      <c r="N269" s="78">
        <f t="shared" si="242"/>
        <v>0</v>
      </c>
      <c r="O269" s="35">
        <f t="shared" si="243"/>
        <v>0</v>
      </c>
      <c r="P269" s="35">
        <f t="shared" si="258"/>
        <v>6.0222899999999999</v>
      </c>
      <c r="Q269">
        <f t="shared" si="244"/>
        <v>79</v>
      </c>
      <c r="R269" s="45">
        <f>1000*VLOOKUP(Q269, '[1]Mortality (Interventions) H'!$B$264:$AV$384, 28)</f>
        <v>79.054106160736211</v>
      </c>
      <c r="S269" s="46">
        <f>VLOOKUP(I269, '[1]Lapse Rates'!$A$4:$F$24, 5)</f>
        <v>7.2940090000000004E-4</v>
      </c>
      <c r="T269" s="33">
        <f t="shared" si="263"/>
        <v>0.55365370382930834</v>
      </c>
      <c r="U269" s="33">
        <f t="shared" si="254"/>
        <v>4.3768598678806947E-2</v>
      </c>
      <c r="V269" s="39">
        <f t="shared" si="251"/>
        <v>4.0383550986143097E-4</v>
      </c>
      <c r="W269" s="32">
        <f t="shared" si="255"/>
        <v>0.50948126964064</v>
      </c>
      <c r="X269" s="31"/>
      <c r="Y269" s="5">
        <f t="shared" si="260"/>
        <v>0</v>
      </c>
      <c r="Z269" s="5">
        <f t="shared" si="252"/>
        <v>3.3342631640342053</v>
      </c>
      <c r="AA269" s="5">
        <f t="shared" si="256"/>
        <v>0</v>
      </c>
      <c r="AB269" s="5">
        <f t="shared" si="245"/>
        <v>3.0682439553441299</v>
      </c>
      <c r="AC269" s="32"/>
      <c r="AD269" s="5">
        <f t="shared" si="261"/>
        <v>15374.550003283533</v>
      </c>
      <c r="AE269" s="5">
        <f t="shared" si="246"/>
        <v>-153.74550003283534</v>
      </c>
      <c r="AF269" s="5">
        <f t="shared" si="246"/>
        <v>-1689.3040293579074</v>
      </c>
      <c r="AG269" s="5">
        <f t="shared" si="264"/>
        <v>-26358.719413739229</v>
      </c>
      <c r="AH269" s="5">
        <f t="shared" si="265"/>
        <v>-12827.218939846438</v>
      </c>
      <c r="AI269" s="42">
        <f t="shared" si="259"/>
        <v>0</v>
      </c>
      <c r="AJ269" s="42">
        <f t="shared" si="262"/>
        <v>1493.4880129852852</v>
      </c>
      <c r="AK269" s="42">
        <f t="shared" si="266"/>
        <v>-11333.730926861153</v>
      </c>
    </row>
    <row r="270" spans="1:37" ht="15" x14ac:dyDescent="0.2">
      <c r="I270" s="2">
        <f t="shared" si="249"/>
        <v>16</v>
      </c>
      <c r="J270" s="11">
        <f t="shared" si="241"/>
        <v>30176.869925223931</v>
      </c>
      <c r="K270" s="11">
        <f t="shared" si="250"/>
        <v>301.76869925223934</v>
      </c>
      <c r="L270" s="24">
        <f t="shared" si="253"/>
        <v>3315.7333351026809</v>
      </c>
      <c r="M270" s="11">
        <f t="shared" si="240"/>
        <v>602229</v>
      </c>
      <c r="N270" s="78">
        <f t="shared" si="242"/>
        <v>0</v>
      </c>
      <c r="O270" s="35">
        <f t="shared" si="243"/>
        <v>0</v>
      </c>
      <c r="P270" s="35">
        <f t="shared" si="258"/>
        <v>6.0222899999999999</v>
      </c>
      <c r="Q270">
        <f t="shared" si="244"/>
        <v>80</v>
      </c>
      <c r="R270" s="45">
        <f>1000*VLOOKUP(Q270, '[1]Mortality (Interventions) H'!$B$264:$AV$384, 28)</f>
        <v>87.818832791485178</v>
      </c>
      <c r="S270" s="46">
        <f>VLOOKUP(I270, '[1]Lapse Rates'!$A$4:$F$24, 5)</f>
        <v>6.1234970000000001E-4</v>
      </c>
      <c r="T270" s="33">
        <f t="shared" si="263"/>
        <v>0.50948126964064</v>
      </c>
      <c r="U270" s="33">
        <f t="shared" si="254"/>
        <v>4.4742050428964938E-2</v>
      </c>
      <c r="V270" s="39">
        <f t="shared" si="251"/>
        <v>3.11980702620065E-4</v>
      </c>
      <c r="W270" s="32">
        <f t="shared" si="255"/>
        <v>0.46442723850905498</v>
      </c>
      <c r="X270" s="31"/>
      <c r="Y270" s="5">
        <f t="shared" si="260"/>
        <v>0</v>
      </c>
      <c r="Z270" s="5">
        <f t="shared" si="252"/>
        <v>3.0682439553441299</v>
      </c>
      <c r="AA270" s="5">
        <f t="shared" si="256"/>
        <v>0</v>
      </c>
      <c r="AB270" s="5">
        <f t="shared" si="245"/>
        <v>2.7969155142006965</v>
      </c>
      <c r="AC270" s="32"/>
      <c r="AD270" s="5">
        <f t="shared" si="261"/>
        <v>14014.960366218704</v>
      </c>
      <c r="AE270" s="5">
        <f t="shared" si="246"/>
        <v>-140.14960366218705</v>
      </c>
      <c r="AF270" s="5">
        <f t="shared" si="246"/>
        <v>-1539.9168764541571</v>
      </c>
      <c r="AG270" s="5">
        <f t="shared" si="264"/>
        <v>-26944.960287785125</v>
      </c>
      <c r="AH270" s="5">
        <f t="shared" si="265"/>
        <v>-14610.066401682765</v>
      </c>
      <c r="AI270" s="42">
        <f t="shared" si="259"/>
        <v>0</v>
      </c>
      <c r="AJ270" s="42">
        <f t="shared" si="262"/>
        <v>1361.4199305388136</v>
      </c>
      <c r="AK270" s="42">
        <f t="shared" si="266"/>
        <v>-13248.646471143951</v>
      </c>
    </row>
    <row r="271" spans="1:37" ht="15" x14ac:dyDescent="0.2">
      <c r="I271" s="2">
        <f t="shared" si="249"/>
        <v>17</v>
      </c>
      <c r="J271" s="11">
        <f t="shared" si="241"/>
        <v>30176.869925223931</v>
      </c>
      <c r="K271" s="11">
        <f t="shared" si="250"/>
        <v>301.76869925223934</v>
      </c>
      <c r="L271" s="24">
        <f t="shared" si="253"/>
        <v>3315.7333351026809</v>
      </c>
      <c r="M271" s="11">
        <f t="shared" si="240"/>
        <v>602229</v>
      </c>
      <c r="N271" s="78">
        <f t="shared" si="242"/>
        <v>0</v>
      </c>
      <c r="O271" s="35">
        <f t="shared" si="243"/>
        <v>0</v>
      </c>
      <c r="P271" s="35">
        <f t="shared" si="258"/>
        <v>6.0222899999999999</v>
      </c>
      <c r="Q271">
        <f t="shared" si="244"/>
        <v>81</v>
      </c>
      <c r="R271" s="45">
        <f>1000*VLOOKUP(Q271, '[1]Mortality (Interventions) H'!$B$264:$AV$384, 28)</f>
        <v>97.325887295639674</v>
      </c>
      <c r="S271" s="46">
        <f>VLOOKUP(I271, '[1]Lapse Rates'!$A$4:$F$24, 5)</f>
        <v>4.6742110000000002E-4</v>
      </c>
      <c r="T271" s="33">
        <f t="shared" si="263"/>
        <v>0.46442723850905498</v>
      </c>
      <c r="U271" s="33">
        <f t="shared" si="254"/>
        <v>4.520079307215745E-2</v>
      </c>
      <c r="V271" s="39">
        <f t="shared" si="251"/>
        <v>2.1708309069386485E-4</v>
      </c>
      <c r="W271" s="32">
        <f t="shared" si="255"/>
        <v>0.41900936234620367</v>
      </c>
      <c r="X271" s="31"/>
      <c r="Y271" s="5">
        <f t="shared" si="260"/>
        <v>0</v>
      </c>
      <c r="Z271" s="5">
        <f t="shared" si="252"/>
        <v>2.7969155142006965</v>
      </c>
      <c r="AA271" s="5">
        <f t="shared" si="256"/>
        <v>0</v>
      </c>
      <c r="AB271" s="5">
        <f t="shared" si="245"/>
        <v>2.5233958927639191</v>
      </c>
      <c r="AC271" s="32"/>
      <c r="AD271" s="5">
        <f t="shared" si="261"/>
        <v>12644.39102497241</v>
      </c>
      <c r="AE271" s="5">
        <f t="shared" si="246"/>
        <v>-126.44391024972411</v>
      </c>
      <c r="AF271" s="5">
        <f t="shared" si="246"/>
        <v>-1389.3233104514256</v>
      </c>
      <c r="AG271" s="5">
        <f t="shared" si="264"/>
        <v>-27221.228411052311</v>
      </c>
      <c r="AH271" s="5">
        <f t="shared" si="265"/>
        <v>-16092.604606781049</v>
      </c>
      <c r="AI271" s="42">
        <f t="shared" si="259"/>
        <v>0</v>
      </c>
      <c r="AJ271" s="42">
        <f t="shared" si="262"/>
        <v>1228.2849893662387</v>
      </c>
      <c r="AK271" s="42">
        <f t="shared" si="266"/>
        <v>-14864.319617414811</v>
      </c>
    </row>
    <row r="272" spans="1:37" ht="15" x14ac:dyDescent="0.2">
      <c r="I272" s="2">
        <f t="shared" si="249"/>
        <v>18</v>
      </c>
      <c r="J272" s="11">
        <f t="shared" si="241"/>
        <v>30176.869925223931</v>
      </c>
      <c r="K272" s="11">
        <f t="shared" si="250"/>
        <v>301.76869925223934</v>
      </c>
      <c r="L272" s="24">
        <f t="shared" si="253"/>
        <v>3315.7333351026809</v>
      </c>
      <c r="M272" s="11">
        <f t="shared" si="240"/>
        <v>602229</v>
      </c>
      <c r="N272" s="78">
        <f t="shared" si="242"/>
        <v>0</v>
      </c>
      <c r="O272" s="35">
        <f t="shared" si="243"/>
        <v>0</v>
      </c>
      <c r="P272" s="35">
        <f t="shared" si="258"/>
        <v>6.0222899999999999</v>
      </c>
      <c r="Q272">
        <f t="shared" si="244"/>
        <v>82</v>
      </c>
      <c r="R272" s="45">
        <f>1000*VLOOKUP(Q272, '[1]Mortality (Interventions) H'!$B$264:$AV$384, 28)</f>
        <v>107.90418376930927</v>
      </c>
      <c r="S272" s="46">
        <f>VLOOKUP(I272, '[1]Lapse Rates'!$A$4:$F$24, 5)</f>
        <v>4.0205260000000001E-4</v>
      </c>
      <c r="T272" s="33">
        <f t="shared" si="263"/>
        <v>0.41900936234620367</v>
      </c>
      <c r="U272" s="33">
        <f t="shared" si="254"/>
        <v>4.5212863235665854E-2</v>
      </c>
      <c r="V272" s="39">
        <f t="shared" si="251"/>
        <v>1.6846380355563329E-4</v>
      </c>
      <c r="W272" s="32">
        <f t="shared" si="255"/>
        <v>0.37362803530698219</v>
      </c>
      <c r="X272" s="31"/>
      <c r="Y272" s="5">
        <f t="shared" si="260"/>
        <v>0</v>
      </c>
      <c r="Z272" s="5">
        <f t="shared" si="260"/>
        <v>2.5233958927639191</v>
      </c>
      <c r="AA272" s="5">
        <f t="shared" si="256"/>
        <v>0</v>
      </c>
      <c r="AB272" s="5">
        <f t="shared" si="245"/>
        <v>2.2500963807488858</v>
      </c>
      <c r="AC272" s="32"/>
      <c r="AD272" s="5">
        <f t="shared" si="261"/>
        <v>11274.924621875776</v>
      </c>
      <c r="AE272" s="5">
        <f t="shared" si="246"/>
        <v>-112.74924621875778</v>
      </c>
      <c r="AF272" s="5">
        <f t="shared" si="246"/>
        <v>-1238.8509315962822</v>
      </c>
      <c r="AG272" s="5">
        <f t="shared" si="264"/>
        <v>-27228.497413551813</v>
      </c>
      <c r="AH272" s="5">
        <f t="shared" si="265"/>
        <v>-17305.172969491075</v>
      </c>
      <c r="AI272" s="42">
        <f t="shared" si="259"/>
        <v>0</v>
      </c>
      <c r="AJ272" s="42">
        <f t="shared" si="262"/>
        <v>1095.2569494890336</v>
      </c>
      <c r="AK272" s="42">
        <f t="shared" si="266"/>
        <v>-16209.916020002041</v>
      </c>
    </row>
    <row r="273" spans="1:39" ht="15" x14ac:dyDescent="0.2">
      <c r="I273" s="2">
        <f t="shared" si="249"/>
        <v>19</v>
      </c>
      <c r="J273" s="11">
        <f t="shared" si="241"/>
        <v>30176.869925223931</v>
      </c>
      <c r="K273" s="11">
        <f t="shared" si="250"/>
        <v>301.76869925223934</v>
      </c>
      <c r="L273" s="24">
        <f t="shared" si="253"/>
        <v>3315.7333351026809</v>
      </c>
      <c r="M273" s="11">
        <f t="shared" si="240"/>
        <v>602229</v>
      </c>
      <c r="N273" s="78">
        <f t="shared" si="242"/>
        <v>0</v>
      </c>
      <c r="O273" s="35">
        <f t="shared" si="243"/>
        <v>0</v>
      </c>
      <c r="P273" s="35">
        <f t="shared" si="258"/>
        <v>6.0222899999999999</v>
      </c>
      <c r="Q273">
        <f t="shared" si="244"/>
        <v>83</v>
      </c>
      <c r="R273" s="45">
        <f>1000*VLOOKUP(Q273, '[1]Mortality (Interventions) H'!$B$264:$AV$384, 28)</f>
        <v>119.65643775242471</v>
      </c>
      <c r="S273" s="46">
        <f>VLOOKUP(I273, '[1]Lapse Rates'!$A$4:$F$24, 5)</f>
        <v>3.3283375800000001E-2</v>
      </c>
      <c r="T273" s="33">
        <f t="shared" si="263"/>
        <v>0.37362803530698219</v>
      </c>
      <c r="U273" s="33">
        <f t="shared" si="254"/>
        <v>4.4706999749270657E-2</v>
      </c>
      <c r="V273" s="39">
        <f t="shared" si="251"/>
        <v>1.2435602308537956E-2</v>
      </c>
      <c r="W273" s="32">
        <f t="shared" si="255"/>
        <v>0.31648543324917355</v>
      </c>
      <c r="X273" s="31"/>
      <c r="Y273" s="5">
        <f t="shared" si="260"/>
        <v>0</v>
      </c>
      <c r="Z273" s="5">
        <f t="shared" si="260"/>
        <v>2.2500963807488858</v>
      </c>
      <c r="AA273" s="5">
        <f t="shared" si="256"/>
        <v>0</v>
      </c>
      <c r="AB273" s="5">
        <f t="shared" si="245"/>
        <v>1.9059670598021654</v>
      </c>
      <c r="AC273" s="32"/>
      <c r="AD273" s="5">
        <f t="shared" si="261"/>
        <v>9550.5397523884512</v>
      </c>
      <c r="AE273" s="5">
        <f t="shared" si="246"/>
        <v>-95.505397523884525</v>
      </c>
      <c r="AF273" s="5">
        <f t="shared" si="246"/>
        <v>-1049.3813010986992</v>
      </c>
      <c r="AG273" s="5">
        <f t="shared" si="264"/>
        <v>-26923.851752003517</v>
      </c>
      <c r="AH273" s="5">
        <f t="shared" si="265"/>
        <v>-18518.198698237647</v>
      </c>
      <c r="AI273" s="42">
        <f t="shared" si="259"/>
        <v>0</v>
      </c>
      <c r="AJ273" s="42">
        <f t="shared" si="262"/>
        <v>927.75960466716549</v>
      </c>
      <c r="AK273" s="42">
        <f t="shared" si="266"/>
        <v>-17590.439093570483</v>
      </c>
    </row>
    <row r="274" spans="1:39" ht="15" x14ac:dyDescent="0.2">
      <c r="I274" s="2">
        <f t="shared" si="249"/>
        <v>20</v>
      </c>
      <c r="J274" s="11">
        <f t="shared" si="241"/>
        <v>30176.869925223931</v>
      </c>
      <c r="K274" s="11">
        <f t="shared" si="250"/>
        <v>301.76869925223934</v>
      </c>
      <c r="L274" s="24">
        <f t="shared" si="253"/>
        <v>3315.7333351026809</v>
      </c>
      <c r="M274" s="11">
        <f t="shared" si="240"/>
        <v>602229</v>
      </c>
      <c r="N274" s="78">
        <f t="shared" si="242"/>
        <v>0</v>
      </c>
      <c r="O274" s="35">
        <f t="shared" si="243"/>
        <v>0</v>
      </c>
      <c r="P274" s="35">
        <f t="shared" si="258"/>
        <v>6.0222899999999999</v>
      </c>
      <c r="Q274">
        <f t="shared" si="244"/>
        <v>84</v>
      </c>
      <c r="R274" s="45">
        <f>1000*VLOOKUP(Q274, '[1]Mortality (Interventions) H'!$B$264:$AV$384, 28)</f>
        <v>132.76354223468405</v>
      </c>
      <c r="S274" s="46">
        <f>VLOOKUP(I274, '[1]Lapse Rates'!$A$4:$F$24, 5)</f>
        <v>0</v>
      </c>
      <c r="T274" s="33">
        <f t="shared" si="263"/>
        <v>0.31648543324917355</v>
      </c>
      <c r="U274" s="33">
        <f t="shared" si="254"/>
        <v>4.2017727183838935E-2</v>
      </c>
      <c r="V274" s="39">
        <f t="shared" si="251"/>
        <v>0</v>
      </c>
      <c r="W274" s="32">
        <f t="shared" si="255"/>
        <v>0.2744677060653346</v>
      </c>
      <c r="X274" s="31"/>
      <c r="Y274" s="5">
        <f t="shared" si="260"/>
        <v>0</v>
      </c>
      <c r="Z274" s="5">
        <f t="shared" si="260"/>
        <v>1.9059670598021654</v>
      </c>
      <c r="AA274" s="5">
        <f t="shared" si="256"/>
        <v>0</v>
      </c>
      <c r="AB274" s="5">
        <f t="shared" si="245"/>
        <v>1.652924121560204</v>
      </c>
      <c r="AC274" s="32"/>
      <c r="AD274" s="5">
        <f>$W274*J274</f>
        <v>8282.5762646081985</v>
      </c>
      <c r="AE274" s="5">
        <f t="shared" si="246"/>
        <v>-82.825762646081984</v>
      </c>
      <c r="AF274" s="5">
        <f t="shared" si="246"/>
        <v>-910.06172240999422</v>
      </c>
      <c r="AG274" s="5">
        <f t="shared" si="264"/>
        <v>-25304.293824196138</v>
      </c>
      <c r="AH274" s="5">
        <f t="shared" si="265"/>
        <v>-18014.605044644017</v>
      </c>
      <c r="AI274" s="42">
        <f t="shared" si="259"/>
        <v>0</v>
      </c>
      <c r="AJ274" s="42">
        <f t="shared" si="262"/>
        <v>804.58249961105025</v>
      </c>
      <c r="AK274" s="42">
        <f t="shared" si="266"/>
        <v>-17210.022545032967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433273.90916356171</v>
      </c>
      <c r="AE277" s="21">
        <f t="shared" ref="AE277:AK277" si="267">SUM(AE254:AE274)</f>
        <v>-15806.908205584841</v>
      </c>
      <c r="AF277" s="21">
        <f t="shared" si="267"/>
        <v>-45272.715994456295</v>
      </c>
      <c r="AG277" s="21">
        <f t="shared" si="267"/>
        <v>-417548.18272154633</v>
      </c>
      <c r="AH277" s="21">
        <f t="shared" si="267"/>
        <v>-45353.897758025676</v>
      </c>
      <c r="AI277" s="21">
        <f t="shared" si="267"/>
        <v>0</v>
      </c>
      <c r="AJ277" s="21">
        <f t="shared" si="267"/>
        <v>39185.62248360605</v>
      </c>
      <c r="AK277" s="21">
        <f t="shared" si="267"/>
        <v>-6168.275274419615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231733.36553900887</v>
      </c>
      <c r="AE279" s="21">
        <f t="shared" ref="AE279:AK279" si="268">AE254+NPV($D$6,AE255:AE274)</f>
        <v>-13817.839966671723</v>
      </c>
      <c r="AF279" s="21">
        <f t="shared" si="268"/>
        <v>-23417.500785255779</v>
      </c>
      <c r="AG279" s="21">
        <f t="shared" si="268"/>
        <v>-157597.67078091303</v>
      </c>
      <c r="AH279" s="21">
        <f t="shared" si="268"/>
        <v>36900.354006168287</v>
      </c>
      <c r="AI279" s="21">
        <f t="shared" si="268"/>
        <v>0</v>
      </c>
      <c r="AJ279" s="21">
        <f t="shared" si="268"/>
        <v>19605.411229332534</v>
      </c>
      <c r="AK279" s="21">
        <f t="shared" si="268"/>
        <v>56505.765235500818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331324.22481079068</v>
      </c>
      <c r="AE281" s="21">
        <f t="shared" ref="AE281:AK281" si="269">AE254+NPV($D$7,AE255:AE274)</f>
        <v>-14797.772543765943</v>
      </c>
      <c r="AF281" s="21">
        <f t="shared" si="269"/>
        <v>-34184.671535819522</v>
      </c>
      <c r="AG281" s="21">
        <f t="shared" si="269"/>
        <v>-278490.57318195165</v>
      </c>
      <c r="AH281" s="21">
        <f t="shared" si="269"/>
        <v>3851.207549253646</v>
      </c>
      <c r="AI281" s="21">
        <f t="shared" si="269"/>
        <v>0</v>
      </c>
      <c r="AJ281" s="21">
        <f t="shared" si="269"/>
        <v>29281.216429866359</v>
      </c>
      <c r="AK281" s="21">
        <f t="shared" si="269"/>
        <v>33132.423979120009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29699.764752854539</v>
      </c>
    </row>
    <row r="285" spans="1:39" ht="15" x14ac:dyDescent="0.2">
      <c r="G285" s="58" t="s">
        <v>118</v>
      </c>
      <c r="H285" s="57"/>
      <c r="I285" s="57"/>
      <c r="J285" s="11">
        <f>H$284</f>
        <v>29699.764752854539</v>
      </c>
      <c r="K285" s="11">
        <f>J285*$C$10</f>
        <v>11879.905901141816</v>
      </c>
      <c r="L285" s="24">
        <f>$C$294</f>
        <v>4152.2756692550975</v>
      </c>
      <c r="M285" s="11">
        <f t="shared" ref="M285:M305" si="270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>O285*W285</f>
        <v>0</v>
      </c>
      <c r="AB285" s="5">
        <f>P285*W285</f>
        <v>6.0222899999999999</v>
      </c>
      <c r="AC285" s="32"/>
      <c r="AD285" s="5">
        <f>$W285*J285</f>
        <v>29699.764752854539</v>
      </c>
      <c r="AE285" s="5">
        <f>-$W285*K285</f>
        <v>-11879.905901141816</v>
      </c>
      <c r="AF285" s="5">
        <f>-$W285*L285</f>
        <v>-4152.2756692550975</v>
      </c>
      <c r="AG285" s="5"/>
      <c r="AH285" s="5">
        <f>SUM(AD285:AG285)</f>
        <v>13667.583182457623</v>
      </c>
      <c r="AI285" s="42">
        <f>Y285-AA285</f>
        <v>0</v>
      </c>
      <c r="AJ285" s="42"/>
      <c r="AK285" s="42">
        <f>SUM(AH285:AJ285)</f>
        <v>13667.583182457623</v>
      </c>
      <c r="AL285" s="6" t="s">
        <v>39</v>
      </c>
      <c r="AM285" s="36">
        <f>AK312</f>
        <v>32772.510879507347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271">H$284</f>
        <v>29699.764752854539</v>
      </c>
      <c r="K286" s="11"/>
      <c r="L286" s="24"/>
      <c r="M286" s="11">
        <f t="shared" si="270"/>
        <v>602229</v>
      </c>
      <c r="N286" s="78">
        <f t="shared" ref="N286:N305" si="272">N254</f>
        <v>0</v>
      </c>
      <c r="O286" s="35">
        <f t="shared" ref="O286:O305" si="273">M286*N286/1000</f>
        <v>0</v>
      </c>
      <c r="P286" s="35">
        <f>$H$14*M286/1000</f>
        <v>6.0222899999999999</v>
      </c>
      <c r="Q286">
        <f t="shared" ref="Q286:Q305" si="274">Q5</f>
        <v>65</v>
      </c>
      <c r="R286" s="45">
        <f>1000*VLOOKUP(Q286, '[1]Mortality (Interventions) H'!$B$264:$AV$384, 31)</f>
        <v>20.199913957631747</v>
      </c>
      <c r="S286" s="46">
        <f>AVERAGE(VLOOKUP(I285,'[1]Lapse Rates'!$A$4:$F$24,5),VLOOKUP(I286,'[1]Lapse Rates'!$A$4:$F$24,5))</f>
        <v>2.3220462500000002E-3</v>
      </c>
      <c r="T286" s="33">
        <f>W285</f>
        <v>1</v>
      </c>
      <c r="U286" s="33">
        <f>T286*R286/1000</f>
        <v>2.0199913957631748E-2</v>
      </c>
      <c r="V286" s="39">
        <f>MIN(S286*T286,T286-U286)</f>
        <v>2.3220462500000002E-3</v>
      </c>
      <c r="W286" s="32">
        <f>T286-SUM(U286:V286)</f>
        <v>0.97747803979236825</v>
      </c>
      <c r="X286" s="32"/>
      <c r="Y286" s="5">
        <f>AA285</f>
        <v>0</v>
      </c>
      <c r="Z286" s="5">
        <f>AB285</f>
        <v>6.0222899999999999</v>
      </c>
      <c r="AA286" s="5">
        <f>O286*W286</f>
        <v>0</v>
      </c>
      <c r="AB286" s="5">
        <f t="shared" ref="AB286:AB305" si="275">P286*W286</f>
        <v>5.8866562242611815</v>
      </c>
      <c r="AC286" s="32"/>
      <c r="AD286" s="5">
        <f>$W286*J286</f>
        <v>29030.867832914726</v>
      </c>
      <c r="AE286" s="5">
        <f t="shared" ref="AE286:AF305" si="276">-$W286*K286</f>
        <v>0</v>
      </c>
      <c r="AF286" s="5">
        <f t="shared" si="276"/>
        <v>0</v>
      </c>
      <c r="AG286" s="5">
        <f t="shared" ref="AG286:AG291" si="277">-U286*M286</f>
        <v>-12164.973982790611</v>
      </c>
      <c r="AH286" s="5">
        <f t="shared" ref="AH286:AH294" si="278">SUM(AD286:AG286)</f>
        <v>16865.893850124114</v>
      </c>
      <c r="AI286" s="42">
        <f>-M286*$W285*(N286-N285)/1000</f>
        <v>0</v>
      </c>
      <c r="AJ286" s="42">
        <f>$D$6*SUM(Y286:Z286,AD286:AE286)</f>
        <v>2848.5189210579347</v>
      </c>
      <c r="AK286" s="42">
        <f>SUM(AH286:AJ286)</f>
        <v>19714.412771182047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279">I286+1</f>
        <v>2</v>
      </c>
      <c r="J287" s="11">
        <f t="shared" si="271"/>
        <v>29699.764752854539</v>
      </c>
      <c r="K287" s="11">
        <f t="shared" ref="K287:K305" si="280">J287*$C$11</f>
        <v>296.99764752854537</v>
      </c>
      <c r="L287" s="24">
        <f>$C$295</f>
        <v>3261.2827266694612</v>
      </c>
      <c r="M287" s="11">
        <f t="shared" si="270"/>
        <v>602229</v>
      </c>
      <c r="N287" s="78">
        <f t="shared" si="272"/>
        <v>0</v>
      </c>
      <c r="O287" s="35">
        <f t="shared" si="273"/>
        <v>0</v>
      </c>
      <c r="P287" s="35">
        <f>$H$14*M287/1000</f>
        <v>6.0222899999999999</v>
      </c>
      <c r="Q287">
        <f t="shared" si="274"/>
        <v>66</v>
      </c>
      <c r="R287" s="45">
        <f>1000*VLOOKUP(Q287, '[1]Mortality (Interventions) H'!$B$264:$AV$384, 31)</f>
        <v>21.983970847820917</v>
      </c>
      <c r="S287" s="46">
        <f>VLOOKUP(I287, '[1]Lapse Rates'!$A$4:$F$24, 5)</f>
        <v>2.1348066000000001E-3</v>
      </c>
      <c r="T287" s="33">
        <f>W286</f>
        <v>0.97747803979236825</v>
      </c>
      <c r="U287" s="33">
        <f>T287*R287/1000</f>
        <v>2.1488848731180558E-2</v>
      </c>
      <c r="V287" s="39">
        <f t="shared" ref="V287:V305" si="281">MIN(S287*T287,T287-U287)</f>
        <v>2.0867265707038107E-3</v>
      </c>
      <c r="W287" s="32">
        <f>T287-SUM(U287:V287)</f>
        <v>0.95390246449048388</v>
      </c>
      <c r="X287" s="32"/>
      <c r="Y287" s="5">
        <f t="shared" ref="Y287:Z302" si="282">AA286</f>
        <v>0</v>
      </c>
      <c r="Z287" s="5">
        <f t="shared" si="282"/>
        <v>5.8866562242611815</v>
      </c>
      <c r="AA287" s="5">
        <f>O287*W287</f>
        <v>0</v>
      </c>
      <c r="AB287" s="5">
        <f t="shared" si="275"/>
        <v>5.7446772728763964</v>
      </c>
      <c r="AC287" s="32"/>
      <c r="AD287" s="5">
        <f>$W287*J287</f>
        <v>28330.678792535553</v>
      </c>
      <c r="AE287" s="5">
        <f t="shared" si="276"/>
        <v>-283.30678792535548</v>
      </c>
      <c r="AF287" s="5">
        <f t="shared" si="276"/>
        <v>-3110.9456303702441</v>
      </c>
      <c r="AG287" s="5">
        <f t="shared" si="277"/>
        <v>-12941.207882530136</v>
      </c>
      <c r="AH287" s="5">
        <f t="shared" si="278"/>
        <v>11995.21849170982</v>
      </c>
      <c r="AI287" s="42">
        <f>-M287*($W286*N287-$W285*N286)/1000</f>
        <v>0</v>
      </c>
      <c r="AJ287" s="42">
        <f>$D$6*SUM(Y287:Z287,AD287:AE287)</f>
        <v>2752.0246746278608</v>
      </c>
      <c r="AK287" s="42">
        <f>SUM(AH287:AJ287)</f>
        <v>14747.243166337681</v>
      </c>
      <c r="AL287" s="48" t="s">
        <v>59</v>
      </c>
      <c r="AM287" s="54">
        <f>AK312/AD312</f>
        <v>0.10000000448497064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279"/>
        <v>3</v>
      </c>
      <c r="J288" s="11">
        <f t="shared" si="271"/>
        <v>29699.764752854539</v>
      </c>
      <c r="K288" s="11">
        <f t="shared" si="280"/>
        <v>296.99764752854537</v>
      </c>
      <c r="L288" s="24">
        <f t="shared" ref="L288:L305" si="283">$C$295</f>
        <v>3261.2827266694612</v>
      </c>
      <c r="M288" s="11">
        <f t="shared" si="270"/>
        <v>602229</v>
      </c>
      <c r="N288" s="78">
        <f t="shared" si="272"/>
        <v>0</v>
      </c>
      <c r="O288" s="35">
        <f t="shared" si="273"/>
        <v>0</v>
      </c>
      <c r="P288" s="35">
        <f>$H$14*M288/1000</f>
        <v>6.0222899999999999</v>
      </c>
      <c r="Q288">
        <f t="shared" si="274"/>
        <v>67</v>
      </c>
      <c r="R288" s="45">
        <f>1000*VLOOKUP(Q288, '[1]Mortality (Interventions) H'!$B$264:$AV$384, 31)</f>
        <v>23.864583071230037</v>
      </c>
      <c r="S288" s="46">
        <f>VLOOKUP(I288, '[1]Lapse Rates'!$A$4:$F$24, 5)</f>
        <v>2.1304430000000001E-3</v>
      </c>
      <c r="T288" s="33">
        <f>W287</f>
        <v>0.95390246449048388</v>
      </c>
      <c r="U288" s="33">
        <f t="shared" ref="U288:U305" si="284">T288*R288/1000</f>
        <v>2.2764484605684213E-2</v>
      </c>
      <c r="V288" s="39">
        <f t="shared" si="281"/>
        <v>2.0322348281564999E-3</v>
      </c>
      <c r="W288" s="32">
        <f t="shared" ref="W288:W305" si="285">T288-SUM(U288:V288)</f>
        <v>0.92910574505664312</v>
      </c>
      <c r="X288" s="32"/>
      <c r="Y288" s="5">
        <f t="shared" si="282"/>
        <v>0</v>
      </c>
      <c r="Z288" s="5">
        <f t="shared" si="282"/>
        <v>5.7446772728763964</v>
      </c>
      <c r="AA288" s="5">
        <f t="shared" ref="AA288:AA305" si="286">O288*W288</f>
        <v>0</v>
      </c>
      <c r="AB288" s="5">
        <f t="shared" si="275"/>
        <v>5.5953442373971711</v>
      </c>
      <c r="AC288" s="32"/>
      <c r="AD288" s="5">
        <f>$W288*J288</f>
        <v>27594.222058707943</v>
      </c>
      <c r="AE288" s="5">
        <f t="shared" si="276"/>
        <v>-275.94222058707942</v>
      </c>
      <c r="AF288" s="5">
        <f>-$W288*L288</f>
        <v>-3030.0765176025902</v>
      </c>
      <c r="AG288" s="5">
        <f t="shared" si="277"/>
        <v>-13709.432799596598</v>
      </c>
      <c r="AH288" s="5">
        <f t="shared" si="278"/>
        <v>10578.770520921677</v>
      </c>
      <c r="AI288" s="42">
        <f>-M288*($W287*N288-$W286*N287)/1000</f>
        <v>0</v>
      </c>
      <c r="AJ288" s="42">
        <f>$D$6*SUM(Y288:Z288,AD288:AE288)</f>
        <v>2680.4868049601259</v>
      </c>
      <c r="AK288" s="42">
        <f t="shared" ref="AK288:AK295" si="287">SUM(AH288:AJ288)</f>
        <v>13259.257325881803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279"/>
        <v>4</v>
      </c>
      <c r="J289" s="11">
        <f t="shared" si="271"/>
        <v>29699.764752854539</v>
      </c>
      <c r="K289" s="11">
        <f t="shared" si="280"/>
        <v>296.99764752854537</v>
      </c>
      <c r="L289" s="24">
        <f t="shared" si="283"/>
        <v>3261.2827266694612</v>
      </c>
      <c r="M289" s="11">
        <f t="shared" si="270"/>
        <v>602229</v>
      </c>
      <c r="N289" s="78">
        <f t="shared" si="272"/>
        <v>0</v>
      </c>
      <c r="O289" s="35">
        <f t="shared" si="273"/>
        <v>0</v>
      </c>
      <c r="P289" s="35">
        <f t="shared" ref="P289:P305" si="288">$H$14*M289/1000</f>
        <v>6.0222899999999999</v>
      </c>
      <c r="Q289">
        <f t="shared" si="274"/>
        <v>68</v>
      </c>
      <c r="R289" s="45">
        <f>1000*VLOOKUP(Q289, '[1]Mortality (Interventions) H'!$B$264:$AV$384, 31)</f>
        <v>25.838480405076606</v>
      </c>
      <c r="S289" s="46">
        <f>VLOOKUP(I289, '[1]Lapse Rates'!$A$4:$F$24, 5)</f>
        <v>1.8971547999999999E-3</v>
      </c>
      <c r="T289" s="33">
        <f>W288</f>
        <v>0.92910574505664312</v>
      </c>
      <c r="U289" s="33">
        <f t="shared" si="284"/>
        <v>2.4006680587890173E-2</v>
      </c>
      <c r="V289" s="39">
        <f t="shared" si="281"/>
        <v>1.7626574239417868E-3</v>
      </c>
      <c r="W289" s="32">
        <f t="shared" si="285"/>
        <v>0.90333640704481111</v>
      </c>
      <c r="X289" s="32"/>
      <c r="Y289" s="5">
        <f>AA288</f>
        <v>0</v>
      </c>
      <c r="Z289" s="5">
        <f t="shared" si="282"/>
        <v>5.5953442373971711</v>
      </c>
      <c r="AA289" s="5">
        <f t="shared" si="286"/>
        <v>0</v>
      </c>
      <c r="AB289" s="5">
        <f t="shared" si="275"/>
        <v>5.4401538107818954</v>
      </c>
      <c r="AC289" s="32"/>
      <c r="AD289" s="5">
        <f>$W289*J289</f>
        <v>26828.878781919742</v>
      </c>
      <c r="AE289" s="5">
        <f t="shared" si="276"/>
        <v>-268.28878781919741</v>
      </c>
      <c r="AF289" s="5">
        <f t="shared" si="276"/>
        <v>-2946.0354206668958</v>
      </c>
      <c r="AG289" s="5">
        <f t="shared" si="277"/>
        <v>-14457.519243764511</v>
      </c>
      <c r="AH289" s="5">
        <f t="shared" si="278"/>
        <v>9157.0353296691374</v>
      </c>
      <c r="AI289" s="42">
        <f t="shared" ref="AI289:AI305" si="289">-M289*($W288*N289-$W287*N288)/1000</f>
        <v>0</v>
      </c>
      <c r="AJ289" s="42">
        <f>$D$6*SUM(Y289:Z289,AD289:AE289)</f>
        <v>2606.1427816909522</v>
      </c>
      <c r="AK289" s="42">
        <f t="shared" si="287"/>
        <v>11763.17811136009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279"/>
        <v>5</v>
      </c>
      <c r="J290" s="11">
        <f t="shared" si="271"/>
        <v>29699.764752854539</v>
      </c>
      <c r="K290" s="11">
        <f t="shared" si="280"/>
        <v>296.99764752854537</v>
      </c>
      <c r="L290" s="24">
        <f t="shared" si="283"/>
        <v>3261.2827266694612</v>
      </c>
      <c r="M290" s="11">
        <f t="shared" si="270"/>
        <v>602229</v>
      </c>
      <c r="N290" s="78">
        <f t="shared" si="272"/>
        <v>0</v>
      </c>
      <c r="O290" s="35">
        <f t="shared" si="273"/>
        <v>0</v>
      </c>
      <c r="P290" s="35">
        <f t="shared" si="288"/>
        <v>6.0222899999999999</v>
      </c>
      <c r="Q290">
        <f t="shared" si="274"/>
        <v>69</v>
      </c>
      <c r="R290" s="45">
        <f>1000*VLOOKUP(Q290, '[1]Mortality (Interventions) H'!$B$264:$AV$384, 31)</f>
        <v>28.044614272634369</v>
      </c>
      <c r="S290" s="46">
        <f>VLOOKUP(I290, '[1]Lapse Rates'!$A$4:$F$24, 5)</f>
        <v>1.8563969E-3</v>
      </c>
      <c r="T290" s="33">
        <f>W289</f>
        <v>0.90333640704481111</v>
      </c>
      <c r="U290" s="33">
        <f t="shared" si="284"/>
        <v>2.5333721093999159E-2</v>
      </c>
      <c r="V290" s="39">
        <f t="shared" si="281"/>
        <v>1.6769509056951256E-3</v>
      </c>
      <c r="W290" s="32">
        <f t="shared" si="285"/>
        <v>0.87632573504511679</v>
      </c>
      <c r="X290" s="32"/>
      <c r="Y290" s="5">
        <f t="shared" ref="Y290:Z305" si="290">AA289</f>
        <v>0</v>
      </c>
      <c r="Z290" s="5">
        <f t="shared" si="282"/>
        <v>5.4401538107818954</v>
      </c>
      <c r="AA290" s="5">
        <f t="shared" si="286"/>
        <v>0</v>
      </c>
      <c r="AB290" s="5">
        <f t="shared" si="275"/>
        <v>5.2774877109048566</v>
      </c>
      <c r="AC290" s="32"/>
      <c r="AD290" s="5">
        <f t="shared" ref="AD290:AD304" si="291">$W290*J290</f>
        <v>26026.668177712305</v>
      </c>
      <c r="AE290" s="5">
        <f t="shared" si="276"/>
        <v>-260.26668177712304</v>
      </c>
      <c r="AF290" s="5">
        <f t="shared" si="276"/>
        <v>-2857.9459826385582</v>
      </c>
      <c r="AG290" s="5">
        <f t="shared" si="277"/>
        <v>-15256.701520718019</v>
      </c>
      <c r="AH290" s="5">
        <f t="shared" si="278"/>
        <v>7651.7539925786041</v>
      </c>
      <c r="AI290" s="42">
        <f t="shared" si="289"/>
        <v>0</v>
      </c>
      <c r="AJ290" s="42">
        <f t="shared" ref="AJ290:AJ305" si="292">$D$6*SUM(Y290:Z290,AD290:AE290)</f>
        <v>2528.217665840079</v>
      </c>
      <c r="AK290" s="42">
        <f t="shared" si="287"/>
        <v>10179.971658418683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279"/>
        <v>6</v>
      </c>
      <c r="J291" s="11">
        <f t="shared" si="271"/>
        <v>29699.764752854539</v>
      </c>
      <c r="K291" s="11">
        <f t="shared" si="280"/>
        <v>296.99764752854537</v>
      </c>
      <c r="L291" s="24">
        <f t="shared" si="283"/>
        <v>3261.2827266694612</v>
      </c>
      <c r="M291" s="11">
        <f t="shared" si="270"/>
        <v>602229</v>
      </c>
      <c r="N291" s="78">
        <f t="shared" si="272"/>
        <v>0</v>
      </c>
      <c r="O291" s="35">
        <f t="shared" si="273"/>
        <v>0</v>
      </c>
      <c r="P291" s="35">
        <f t="shared" si="288"/>
        <v>6.0222899999999999</v>
      </c>
      <c r="Q291">
        <f t="shared" si="274"/>
        <v>70</v>
      </c>
      <c r="R291" s="45">
        <f>1000*VLOOKUP(Q291, '[1]Mortality (Interventions) H'!$B$264:$AV$384, 31)</f>
        <v>30.838233931453651</v>
      </c>
      <c r="S291" s="46">
        <f>VLOOKUP(I291, '[1]Lapse Rates'!$A$4:$F$24, 5)</f>
        <v>1.7512077999999999E-3</v>
      </c>
      <c r="T291" s="33">
        <f t="shared" ref="T291:T305" si="293">W290</f>
        <v>0.87632573504511679</v>
      </c>
      <c r="U291" s="33">
        <f t="shared" si="284"/>
        <v>2.7024338017474381E-2</v>
      </c>
      <c r="V291" s="39">
        <f t="shared" si="281"/>
        <v>1.5346284625517418E-3</v>
      </c>
      <c r="W291" s="32">
        <f t="shared" si="285"/>
        <v>0.8477667685650907</v>
      </c>
      <c r="X291" s="32"/>
      <c r="Y291" s="5">
        <f t="shared" si="290"/>
        <v>0</v>
      </c>
      <c r="Z291" s="5">
        <f t="shared" si="282"/>
        <v>5.2774877109048566</v>
      </c>
      <c r="AA291" s="5">
        <f t="shared" si="286"/>
        <v>0</v>
      </c>
      <c r="AB291" s="5">
        <f t="shared" si="275"/>
        <v>5.1054973326618596</v>
      </c>
      <c r="AC291" s="32"/>
      <c r="AD291" s="5">
        <f t="shared" si="291"/>
        <v>25178.473591670871</v>
      </c>
      <c r="AE291" s="5">
        <f t="shared" si="276"/>
        <v>-251.78473591670871</v>
      </c>
      <c r="AF291" s="5">
        <f t="shared" si="276"/>
        <v>-2764.8071185657172</v>
      </c>
      <c r="AG291" s="5">
        <f t="shared" si="277"/>
        <v>-16274.84005992558</v>
      </c>
      <c r="AH291" s="5">
        <f t="shared" si="278"/>
        <v>5887.0416772628632</v>
      </c>
      <c r="AI291" s="42">
        <f t="shared" si="289"/>
        <v>0</v>
      </c>
      <c r="AJ291" s="42">
        <f t="shared" si="292"/>
        <v>2445.8258982939228</v>
      </c>
      <c r="AK291" s="42">
        <f t="shared" si="287"/>
        <v>8332.8675755567856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279"/>
        <v>7</v>
      </c>
      <c r="J292" s="11">
        <f t="shared" si="271"/>
        <v>29699.764752854539</v>
      </c>
      <c r="K292" s="11">
        <f t="shared" si="280"/>
        <v>296.99764752854537</v>
      </c>
      <c r="L292" s="24">
        <f t="shared" si="283"/>
        <v>3261.2827266694612</v>
      </c>
      <c r="M292" s="11">
        <f t="shared" si="270"/>
        <v>602229</v>
      </c>
      <c r="N292" s="78">
        <f t="shared" si="272"/>
        <v>0</v>
      </c>
      <c r="O292" s="35">
        <f t="shared" si="273"/>
        <v>0</v>
      </c>
      <c r="P292" s="35">
        <f t="shared" si="288"/>
        <v>6.0222899999999999</v>
      </c>
      <c r="Q292">
        <f t="shared" si="274"/>
        <v>71</v>
      </c>
      <c r="R292" s="45">
        <f>1000*VLOOKUP(Q292, '[1]Mortality (Interventions) H'!$B$264:$AV$384, 31)</f>
        <v>33.678799173500956</v>
      </c>
      <c r="S292" s="46">
        <f>VLOOKUP(I292, '[1]Lapse Rates'!$A$4:$F$24, 5)</f>
        <v>1.6267663999999999E-3</v>
      </c>
      <c r="T292" s="33">
        <f t="shared" si="293"/>
        <v>0.8477667685650907</v>
      </c>
      <c r="U292" s="33">
        <f t="shared" si="284"/>
        <v>2.8551766744471553E-2</v>
      </c>
      <c r="V292" s="39">
        <f t="shared" si="281"/>
        <v>1.3791184941382656E-3</v>
      </c>
      <c r="W292" s="32">
        <f t="shared" si="285"/>
        <v>0.81783588332648083</v>
      </c>
      <c r="X292" s="32"/>
      <c r="Y292" s="5">
        <f t="shared" si="290"/>
        <v>0</v>
      </c>
      <c r="Z292" s="5">
        <f t="shared" si="282"/>
        <v>5.1054973326618596</v>
      </c>
      <c r="AA292" s="5">
        <f t="shared" si="286"/>
        <v>0</v>
      </c>
      <c r="AB292" s="5">
        <f t="shared" si="275"/>
        <v>4.9252448617982321</v>
      </c>
      <c r="AC292" s="32"/>
      <c r="AD292" s="5">
        <f t="shared" si="291"/>
        <v>24289.533341239472</v>
      </c>
      <c r="AE292" s="5">
        <f t="shared" si="276"/>
        <v>-242.89533341239471</v>
      </c>
      <c r="AF292" s="5">
        <f t="shared" si="276"/>
        <v>-2667.1940395431129</v>
      </c>
      <c r="AG292" s="5">
        <f t="shared" ref="AG292:AG305" si="294">-U292*M292</f>
        <v>-17194.701934756358</v>
      </c>
      <c r="AH292" s="5">
        <f t="shared" si="278"/>
        <v>4184.7420335276074</v>
      </c>
      <c r="AI292" s="42">
        <f t="shared" si="289"/>
        <v>0</v>
      </c>
      <c r="AJ292" s="42">
        <f t="shared" si="292"/>
        <v>2359.4760378561705</v>
      </c>
      <c r="AK292" s="42">
        <f t="shared" si="287"/>
        <v>6544.2180713837779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279"/>
        <v>8</v>
      </c>
      <c r="J293" s="11">
        <f t="shared" si="271"/>
        <v>29699.764752854539</v>
      </c>
      <c r="K293" s="11">
        <f t="shared" si="280"/>
        <v>296.99764752854537</v>
      </c>
      <c r="L293" s="24">
        <f t="shared" si="283"/>
        <v>3261.2827266694612</v>
      </c>
      <c r="M293" s="11">
        <f t="shared" si="270"/>
        <v>602229</v>
      </c>
      <c r="N293" s="78">
        <f t="shared" si="272"/>
        <v>0</v>
      </c>
      <c r="O293" s="35">
        <f t="shared" si="273"/>
        <v>0</v>
      </c>
      <c r="P293" s="35">
        <f t="shared" si="288"/>
        <v>6.0222899999999999</v>
      </c>
      <c r="Q293">
        <f t="shared" si="274"/>
        <v>72</v>
      </c>
      <c r="R293" s="45">
        <f>1000*VLOOKUP(Q293, '[1]Mortality (Interventions) H'!$B$264:$AV$384, 31)</f>
        <v>36.93478930281838</v>
      </c>
      <c r="S293" s="46">
        <f>VLOOKUP(I293, '[1]Lapse Rates'!$A$4:$F$24, 5)</f>
        <v>1.427546E-3</v>
      </c>
      <c r="T293" s="33">
        <f t="shared" si="293"/>
        <v>0.81783588332648083</v>
      </c>
      <c r="U293" s="33">
        <f t="shared" si="284"/>
        <v>3.0206596034947925E-2</v>
      </c>
      <c r="V293" s="39">
        <f t="shared" si="281"/>
        <v>1.1674983438991844E-3</v>
      </c>
      <c r="W293" s="32">
        <f t="shared" si="285"/>
        <v>0.78646178894763374</v>
      </c>
      <c r="X293" s="32"/>
      <c r="Y293" s="5">
        <f t="shared" si="290"/>
        <v>0</v>
      </c>
      <c r="Z293" s="5">
        <f t="shared" si="282"/>
        <v>4.9252448617982321</v>
      </c>
      <c r="AA293" s="5">
        <f t="shared" si="286"/>
        <v>0</v>
      </c>
      <c r="AB293" s="5">
        <f t="shared" si="275"/>
        <v>4.7363009669614451</v>
      </c>
      <c r="AC293" s="32"/>
      <c r="AD293" s="5">
        <f t="shared" si="291"/>
        <v>23357.730118853859</v>
      </c>
      <c r="AE293" s="5">
        <f t="shared" si="276"/>
        <v>-233.57730118853857</v>
      </c>
      <c r="AF293" s="5">
        <f t="shared" si="276"/>
        <v>-2564.8742474804812</v>
      </c>
      <c r="AG293" s="5">
        <f t="shared" si="294"/>
        <v>-18191.288123530656</v>
      </c>
      <c r="AH293" s="5">
        <f t="shared" si="278"/>
        <v>2367.9904466541811</v>
      </c>
      <c r="AI293" s="42">
        <f t="shared" si="289"/>
        <v>0</v>
      </c>
      <c r="AJ293" s="42">
        <f t="shared" si="292"/>
        <v>2268.9625579339104</v>
      </c>
      <c r="AK293" s="42">
        <f t="shared" si="287"/>
        <v>4636.9530045880911</v>
      </c>
    </row>
    <row r="294" spans="1:37" ht="15" x14ac:dyDescent="0.2">
      <c r="A294" s="12"/>
      <c r="B294" s="13">
        <v>1</v>
      </c>
      <c r="C294" s="10">
        <f>$H$284*0.14+$B$297</f>
        <v>4152.2756692550975</v>
      </c>
      <c r="D294" s="1"/>
      <c r="E294" s="81" t="s">
        <v>51</v>
      </c>
      <c r="F294" s="13"/>
      <c r="G294" s="8"/>
      <c r="I294" s="2">
        <f t="shared" si="279"/>
        <v>9</v>
      </c>
      <c r="J294" s="11">
        <f t="shared" si="271"/>
        <v>29699.764752854539</v>
      </c>
      <c r="K294" s="11">
        <f t="shared" si="280"/>
        <v>296.99764752854537</v>
      </c>
      <c r="L294" s="24">
        <f t="shared" si="283"/>
        <v>3261.2827266694612</v>
      </c>
      <c r="M294" s="11">
        <f t="shared" si="270"/>
        <v>602229</v>
      </c>
      <c r="N294" s="78">
        <f t="shared" si="272"/>
        <v>0</v>
      </c>
      <c r="O294" s="35">
        <f t="shared" si="273"/>
        <v>0</v>
      </c>
      <c r="P294" s="35">
        <f t="shared" si="288"/>
        <v>6.0222899999999999</v>
      </c>
      <c r="Q294">
        <f t="shared" si="274"/>
        <v>73</v>
      </c>
      <c r="R294" s="45">
        <f>1000*VLOOKUP(Q294, '[1]Mortality (Interventions) H'!$B$264:$AV$384, 31)</f>
        <v>40.66613826141699</v>
      </c>
      <c r="S294" s="46">
        <f>VLOOKUP(I294, '[1]Lapse Rates'!$A$4:$F$24, 5)</f>
        <v>1.4710299999999999E-3</v>
      </c>
      <c r="T294" s="33">
        <f t="shared" si="293"/>
        <v>0.78646178894763374</v>
      </c>
      <c r="U294" s="33">
        <f t="shared" si="284"/>
        <v>3.1982363846665821E-2</v>
      </c>
      <c r="V294" s="39">
        <f t="shared" si="281"/>
        <v>1.1569088853956376E-3</v>
      </c>
      <c r="W294" s="32">
        <f t="shared" si="285"/>
        <v>0.75332251621557234</v>
      </c>
      <c r="X294" s="32"/>
      <c r="Y294" s="5">
        <f t="shared" si="290"/>
        <v>0</v>
      </c>
      <c r="Z294" s="5">
        <f t="shared" si="282"/>
        <v>4.7363009669614451</v>
      </c>
      <c r="AA294" s="5">
        <f t="shared" si="286"/>
        <v>0</v>
      </c>
      <c r="AB294" s="5">
        <f t="shared" si="275"/>
        <v>4.5367266561798791</v>
      </c>
      <c r="AC294" s="32"/>
      <c r="AD294" s="5">
        <f t="shared" si="291"/>
        <v>22373.501514630945</v>
      </c>
      <c r="AE294" s="5">
        <f t="shared" si="276"/>
        <v>-223.73501514630945</v>
      </c>
      <c r="AF294" s="5">
        <f t="shared" si="276"/>
        <v>-2456.7977097450212</v>
      </c>
      <c r="AG294" s="5">
        <f t="shared" si="294"/>
        <v>-19260.706997013709</v>
      </c>
      <c r="AH294" s="5">
        <f t="shared" si="278"/>
        <v>432.26179272590525</v>
      </c>
      <c r="AI294" s="42">
        <f t="shared" si="289"/>
        <v>0</v>
      </c>
      <c r="AJ294" s="42">
        <f t="shared" si="292"/>
        <v>2173.3567247243018</v>
      </c>
      <c r="AK294" s="42">
        <f t="shared" si="287"/>
        <v>2605.618517450207</v>
      </c>
    </row>
    <row r="295" spans="1:37" ht="15" x14ac:dyDescent="0.2">
      <c r="A295" s="12"/>
      <c r="B295" s="70" t="s">
        <v>49</v>
      </c>
      <c r="C295" s="10">
        <f>$H$284*0.11+$B$297</f>
        <v>3261.2827266694612</v>
      </c>
      <c r="D295" s="1"/>
      <c r="E295" s="1"/>
      <c r="F295" s="1"/>
      <c r="I295" s="2">
        <f t="shared" si="279"/>
        <v>10</v>
      </c>
      <c r="J295" s="11">
        <f t="shared" si="271"/>
        <v>29699.764752854539</v>
      </c>
      <c r="K295" s="11">
        <f t="shared" si="280"/>
        <v>296.99764752854537</v>
      </c>
      <c r="L295" s="24">
        <f t="shared" si="283"/>
        <v>3261.2827266694612</v>
      </c>
      <c r="M295" s="11">
        <f t="shared" si="270"/>
        <v>602229</v>
      </c>
      <c r="N295" s="78">
        <f t="shared" si="272"/>
        <v>0</v>
      </c>
      <c r="O295" s="35">
        <f t="shared" si="273"/>
        <v>0</v>
      </c>
      <c r="P295" s="35">
        <f t="shared" si="288"/>
        <v>6.0222899999999999</v>
      </c>
      <c r="Q295">
        <f t="shared" si="274"/>
        <v>74</v>
      </c>
      <c r="R295" s="45">
        <f>1000*VLOOKUP(Q295, '[1]Mortality (Interventions) H'!$B$264:$AV$384, 31)</f>
        <v>45.091066464689824</v>
      </c>
      <c r="S295" s="46">
        <f>VLOOKUP(I295, '[1]Lapse Rates'!$A$4:$F$24, 5)</f>
        <v>1.273365E-3</v>
      </c>
      <c r="T295" s="33">
        <f t="shared" si="293"/>
        <v>0.75332251621557234</v>
      </c>
      <c r="U295" s="33">
        <f t="shared" si="284"/>
        <v>3.3968115648023746E-2</v>
      </c>
      <c r="V295" s="39">
        <f t="shared" si="281"/>
        <v>9.5925452586084227E-4</v>
      </c>
      <c r="W295" s="32">
        <f t="shared" si="285"/>
        <v>0.71839514604168775</v>
      </c>
      <c r="X295" s="32"/>
      <c r="Y295" s="5">
        <f t="shared" si="290"/>
        <v>0</v>
      </c>
      <c r="Z295" s="5">
        <f t="shared" si="282"/>
        <v>4.5367266561798791</v>
      </c>
      <c r="AA295" s="5">
        <f t="shared" si="286"/>
        <v>0</v>
      </c>
      <c r="AB295" s="5">
        <f t="shared" si="275"/>
        <v>4.3263839040553957</v>
      </c>
      <c r="AC295" s="32"/>
      <c r="AD295" s="5">
        <f t="shared" si="291"/>
        <v>21336.166837030705</v>
      </c>
      <c r="AE295" s="5">
        <f t="shared" si="276"/>
        <v>-213.36166837030706</v>
      </c>
      <c r="AF295" s="5">
        <f t="shared" si="276"/>
        <v>-2342.8896807089413</v>
      </c>
      <c r="AG295" s="5">
        <f t="shared" si="294"/>
        <v>-20456.584318593694</v>
      </c>
      <c r="AH295" s="5">
        <f>SUM(AD295:AG295)</f>
        <v>-1676.6688306422366</v>
      </c>
      <c r="AI295" s="42">
        <f t="shared" si="289"/>
        <v>0</v>
      </c>
      <c r="AJ295" s="42">
        <f t="shared" si="292"/>
        <v>2072.5922399305564</v>
      </c>
      <c r="AK295" s="42">
        <f t="shared" si="287"/>
        <v>395.92340928831982</v>
      </c>
    </row>
    <row r="296" spans="1:37" ht="15" x14ac:dyDescent="0.2">
      <c r="D296" s="1"/>
      <c r="E296" s="1"/>
      <c r="F296" s="1"/>
      <c r="I296" s="2">
        <f t="shared" si="279"/>
        <v>11</v>
      </c>
      <c r="J296" s="11">
        <f t="shared" si="271"/>
        <v>29699.764752854539</v>
      </c>
      <c r="K296" s="11">
        <f t="shared" si="280"/>
        <v>296.99764752854537</v>
      </c>
      <c r="L296" s="24">
        <f t="shared" si="283"/>
        <v>3261.2827266694612</v>
      </c>
      <c r="M296" s="11">
        <f t="shared" si="270"/>
        <v>602229</v>
      </c>
      <c r="N296" s="78">
        <f t="shared" si="272"/>
        <v>0</v>
      </c>
      <c r="O296" s="35">
        <f t="shared" si="273"/>
        <v>0</v>
      </c>
      <c r="P296" s="35">
        <f t="shared" si="288"/>
        <v>6.0222899999999999</v>
      </c>
      <c r="Q296">
        <f t="shared" si="274"/>
        <v>75</v>
      </c>
      <c r="R296" s="45">
        <f>1000*VLOOKUP(Q296, '[1]Mortality (Interventions) H'!$B$264:$AV$384, 31)</f>
        <v>50.15296072842289</v>
      </c>
      <c r="S296" s="46">
        <f>VLOOKUP(I296, '[1]Lapse Rates'!$A$4:$F$24, 5)</f>
        <v>1.2241776999999999E-3</v>
      </c>
      <c r="T296" s="33">
        <f t="shared" si="293"/>
        <v>0.71839514604168775</v>
      </c>
      <c r="U296" s="33">
        <f t="shared" si="284"/>
        <v>3.6029643546918393E-2</v>
      </c>
      <c r="V296" s="39">
        <f t="shared" si="281"/>
        <v>8.7944331757247736E-4</v>
      </c>
      <c r="W296" s="32">
        <f t="shared" si="285"/>
        <v>0.68148605917719685</v>
      </c>
      <c r="X296" s="31"/>
      <c r="Y296" s="5">
        <f t="shared" si="290"/>
        <v>0</v>
      </c>
      <c r="Z296" s="5">
        <f t="shared" si="282"/>
        <v>4.3263839040553957</v>
      </c>
      <c r="AA296" s="5">
        <f t="shared" si="286"/>
        <v>0</v>
      </c>
      <c r="AB296" s="5">
        <f t="shared" si="275"/>
        <v>4.1041066793222409</v>
      </c>
      <c r="AC296" s="32"/>
      <c r="AD296" s="5">
        <f t="shared" si="291"/>
        <v>20239.975639912653</v>
      </c>
      <c r="AE296" s="5">
        <f t="shared" si="276"/>
        <v>-202.39975639912652</v>
      </c>
      <c r="AF296" s="5">
        <f t="shared" si="276"/>
        <v>-2222.5187132606343</v>
      </c>
      <c r="AG296" s="5">
        <f t="shared" si="294"/>
        <v>-21698.096203617115</v>
      </c>
      <c r="AH296" s="5">
        <f t="shared" ref="AH296:AH305" si="295">SUM(AD296:AG296)</f>
        <v>-3883.0390333642208</v>
      </c>
      <c r="AI296" s="42">
        <f t="shared" si="289"/>
        <v>0</v>
      </c>
      <c r="AJ296" s="42">
        <f t="shared" si="292"/>
        <v>1966.110612433665</v>
      </c>
      <c r="AK296" s="42">
        <f t="shared" ref="AK296:AK305" si="296">SUM(AH296:AJ296)</f>
        <v>-1916.9284209305558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279"/>
        <v>12</v>
      </c>
      <c r="J297" s="11">
        <f t="shared" si="271"/>
        <v>29699.764752854539</v>
      </c>
      <c r="K297" s="11">
        <f t="shared" si="280"/>
        <v>296.99764752854537</v>
      </c>
      <c r="L297" s="24">
        <f t="shared" si="283"/>
        <v>3261.2827266694612</v>
      </c>
      <c r="M297" s="11">
        <f t="shared" si="270"/>
        <v>602229</v>
      </c>
      <c r="N297" s="78">
        <f t="shared" si="272"/>
        <v>0</v>
      </c>
      <c r="O297" s="35">
        <f t="shared" si="273"/>
        <v>0</v>
      </c>
      <c r="P297" s="35">
        <f t="shared" si="288"/>
        <v>6.0222899999999999</v>
      </c>
      <c r="Q297">
        <f t="shared" si="274"/>
        <v>76</v>
      </c>
      <c r="R297" s="45">
        <f>1000*VLOOKUP(Q297, '[1]Mortality (Interventions) H'!$B$264:$AV$384, 31)</f>
        <v>55.915727594517975</v>
      </c>
      <c r="S297" s="46">
        <f>VLOOKUP(I297, '[1]Lapse Rates'!$A$4:$F$24, 5)</f>
        <v>1.0124068E-3</v>
      </c>
      <c r="T297" s="33">
        <f t="shared" si="293"/>
        <v>0.68148605917719685</v>
      </c>
      <c r="U297" s="33">
        <f t="shared" si="284"/>
        <v>3.8105788844413693E-2</v>
      </c>
      <c r="V297" s="39">
        <f t="shared" si="281"/>
        <v>6.8994112041619656E-4</v>
      </c>
      <c r="W297" s="32">
        <f t="shared" si="285"/>
        <v>0.64269032921236691</v>
      </c>
      <c r="X297" s="31"/>
      <c r="Y297" s="5">
        <f t="shared" si="290"/>
        <v>0</v>
      </c>
      <c r="Z297" s="5">
        <f t="shared" si="282"/>
        <v>4.1041066793222409</v>
      </c>
      <c r="AA297" s="5">
        <f t="shared" si="286"/>
        <v>0</v>
      </c>
      <c r="AB297" s="5">
        <f t="shared" si="275"/>
        <v>3.8704675427123449</v>
      </c>
      <c r="AC297" s="32"/>
      <c r="AD297" s="5">
        <f t="shared" si="291"/>
        <v>19087.751586541934</v>
      </c>
      <c r="AE297" s="5">
        <f t="shared" si="276"/>
        <v>-190.87751586541933</v>
      </c>
      <c r="AF297" s="5">
        <f t="shared" si="276"/>
        <v>-2095.9948692578018</v>
      </c>
      <c r="AG297" s="5">
        <f t="shared" si="294"/>
        <v>-22948.411109982415</v>
      </c>
      <c r="AH297" s="5">
        <f t="shared" si="295"/>
        <v>-6147.531908563702</v>
      </c>
      <c r="AI297" s="42">
        <f t="shared" si="289"/>
        <v>0</v>
      </c>
      <c r="AJ297" s="42">
        <f t="shared" si="292"/>
        <v>1854.1859591986076</v>
      </c>
      <c r="AK297" s="42">
        <f t="shared" si="296"/>
        <v>-4293.3459493650944</v>
      </c>
    </row>
    <row r="298" spans="1:37" ht="15" x14ac:dyDescent="0.2">
      <c r="A298" s="48"/>
      <c r="D298" s="1"/>
      <c r="E298" s="1"/>
      <c r="F298" s="1"/>
      <c r="I298" s="2">
        <f t="shared" si="279"/>
        <v>13</v>
      </c>
      <c r="J298" s="11">
        <f t="shared" si="271"/>
        <v>29699.764752854539</v>
      </c>
      <c r="K298" s="11">
        <f t="shared" si="280"/>
        <v>296.99764752854537</v>
      </c>
      <c r="L298" s="24">
        <f t="shared" si="283"/>
        <v>3261.2827266694612</v>
      </c>
      <c r="M298" s="11">
        <f t="shared" si="270"/>
        <v>602229</v>
      </c>
      <c r="N298" s="78">
        <f t="shared" si="272"/>
        <v>0</v>
      </c>
      <c r="O298" s="35">
        <f t="shared" si="273"/>
        <v>0</v>
      </c>
      <c r="P298" s="35">
        <f t="shared" si="288"/>
        <v>6.0222899999999999</v>
      </c>
      <c r="Q298">
        <f t="shared" si="274"/>
        <v>77</v>
      </c>
      <c r="R298" s="45">
        <f>1000*VLOOKUP(Q298, '[1]Mortality (Interventions) H'!$B$264:$AV$384, 31)</f>
        <v>62.515233492061448</v>
      </c>
      <c r="S298" s="46">
        <f>VLOOKUP(I298, '[1]Lapse Rates'!$A$4:$F$24, 5)</f>
        <v>8.7385670000000003E-4</v>
      </c>
      <c r="T298" s="33">
        <f t="shared" si="293"/>
        <v>0.64269032921236691</v>
      </c>
      <c r="U298" s="33">
        <f t="shared" si="284"/>
        <v>4.0177935993800956E-2</v>
      </c>
      <c r="V298" s="39">
        <f t="shared" si="281"/>
        <v>5.6161925020743254E-4</v>
      </c>
      <c r="W298" s="32">
        <f t="shared" si="285"/>
        <v>0.6019507739683585</v>
      </c>
      <c r="X298" s="31"/>
      <c r="Y298" s="5">
        <f t="shared" si="290"/>
        <v>0</v>
      </c>
      <c r="Z298" s="5">
        <f t="shared" si="282"/>
        <v>3.8704675427123449</v>
      </c>
      <c r="AA298" s="5">
        <f t="shared" si="286"/>
        <v>0</v>
      </c>
      <c r="AB298" s="5">
        <f t="shared" si="275"/>
        <v>3.6251221265619056</v>
      </c>
      <c r="AC298" s="32"/>
      <c r="AD298" s="5">
        <f t="shared" si="291"/>
        <v>17877.796379658965</v>
      </c>
      <c r="AE298" s="5">
        <f t="shared" si="276"/>
        <v>-178.77796379658963</v>
      </c>
      <c r="AF298" s="5">
        <f t="shared" si="276"/>
        <v>-1963.1316614483208</v>
      </c>
      <c r="AG298" s="5">
        <f t="shared" si="294"/>
        <v>-24196.318215610758</v>
      </c>
      <c r="AH298" s="5">
        <f t="shared" si="295"/>
        <v>-8460.4314611967038</v>
      </c>
      <c r="AI298" s="42">
        <f t="shared" si="289"/>
        <v>0</v>
      </c>
      <c r="AJ298" s="42">
        <f t="shared" si="292"/>
        <v>1736.653399462039</v>
      </c>
      <c r="AK298" s="42">
        <f t="shared" si="296"/>
        <v>-6723.7780617346652</v>
      </c>
    </row>
    <row r="299" spans="1:37" ht="15" x14ac:dyDescent="0.2">
      <c r="A299" s="48"/>
      <c r="D299" s="1"/>
      <c r="E299" s="1"/>
      <c r="F299" s="37"/>
      <c r="I299" s="2">
        <f t="shared" si="279"/>
        <v>14</v>
      </c>
      <c r="J299" s="11">
        <f t="shared" si="271"/>
        <v>29699.764752854539</v>
      </c>
      <c r="K299" s="11">
        <f t="shared" si="280"/>
        <v>296.99764752854537</v>
      </c>
      <c r="L299" s="24">
        <f t="shared" si="283"/>
        <v>3261.2827266694612</v>
      </c>
      <c r="M299" s="11">
        <f t="shared" si="270"/>
        <v>602229</v>
      </c>
      <c r="N299" s="78">
        <f t="shared" si="272"/>
        <v>0</v>
      </c>
      <c r="O299" s="35">
        <f t="shared" si="273"/>
        <v>0</v>
      </c>
      <c r="P299" s="35">
        <f t="shared" si="288"/>
        <v>6.0222899999999999</v>
      </c>
      <c r="Q299">
        <f t="shared" si="274"/>
        <v>78</v>
      </c>
      <c r="R299" s="45">
        <f>1000*VLOOKUP(Q299, '[1]Mortality (Interventions) H'!$B$264:$AV$384, 31)</f>
        <v>69.808252514833882</v>
      </c>
      <c r="S299" s="46">
        <f>VLOOKUP(I299, '[1]Lapse Rates'!$A$4:$F$24, 5)</f>
        <v>8.3940749999999998E-4</v>
      </c>
      <c r="T299" s="33">
        <f t="shared" si="293"/>
        <v>0.6019507739683585</v>
      </c>
      <c r="U299" s="33">
        <f t="shared" si="284"/>
        <v>4.2021131630682863E-2</v>
      </c>
      <c r="V299" s="39">
        <f t="shared" si="281"/>
        <v>5.0528199429984483E-4</v>
      </c>
      <c r="W299" s="32">
        <f t="shared" si="285"/>
        <v>0.55942436034337584</v>
      </c>
      <c r="X299" s="31"/>
      <c r="Y299" s="5">
        <f t="shared" si="290"/>
        <v>0</v>
      </c>
      <c r="Z299" s="5">
        <f t="shared" si="282"/>
        <v>3.6251221265619056</v>
      </c>
      <c r="AA299" s="5">
        <f t="shared" si="286"/>
        <v>0</v>
      </c>
      <c r="AB299" s="5">
        <f t="shared" si="275"/>
        <v>3.369015731052309</v>
      </c>
      <c r="AC299" s="32"/>
      <c r="AD299" s="5">
        <f t="shared" si="291"/>
        <v>16614.771899214389</v>
      </c>
      <c r="AE299" s="5">
        <f t="shared" si="276"/>
        <v>-166.14771899214389</v>
      </c>
      <c r="AF299" s="5">
        <f t="shared" si="276"/>
        <v>-1824.4410032659639</v>
      </c>
      <c r="AG299" s="5">
        <f t="shared" si="294"/>
        <v>-25306.34408081451</v>
      </c>
      <c r="AH299" s="5">
        <f t="shared" si="295"/>
        <v>-10682.160903858226</v>
      </c>
      <c r="AI299" s="42">
        <f t="shared" si="289"/>
        <v>0</v>
      </c>
      <c r="AJ299" s="42">
        <f t="shared" si="292"/>
        <v>1613.9656565604184</v>
      </c>
      <c r="AK299" s="42">
        <f t="shared" si="296"/>
        <v>-9068.1952472978082</v>
      </c>
    </row>
    <row r="300" spans="1:37" ht="15" x14ac:dyDescent="0.2">
      <c r="A300" s="48"/>
      <c r="D300" s="1"/>
      <c r="E300" s="1"/>
      <c r="F300" s="1"/>
      <c r="I300" s="2">
        <f t="shared" si="279"/>
        <v>15</v>
      </c>
      <c r="J300" s="11">
        <f t="shared" si="271"/>
        <v>29699.764752854539</v>
      </c>
      <c r="K300" s="11">
        <f t="shared" si="280"/>
        <v>296.99764752854537</v>
      </c>
      <c r="L300" s="24">
        <f t="shared" si="283"/>
        <v>3261.2827266694612</v>
      </c>
      <c r="M300" s="11">
        <f t="shared" si="270"/>
        <v>602229</v>
      </c>
      <c r="N300" s="78">
        <f t="shared" si="272"/>
        <v>0</v>
      </c>
      <c r="O300" s="35">
        <f t="shared" si="273"/>
        <v>0</v>
      </c>
      <c r="P300" s="35">
        <f t="shared" si="288"/>
        <v>6.0222899999999999</v>
      </c>
      <c r="Q300">
        <f t="shared" si="274"/>
        <v>79</v>
      </c>
      <c r="R300" s="45">
        <f>1000*VLOOKUP(Q300, '[1]Mortality (Interventions) H'!$B$264:$AV$384, 31)</f>
        <v>77.825285857719578</v>
      </c>
      <c r="S300" s="46">
        <f>VLOOKUP(I300, '[1]Lapse Rates'!$A$4:$F$24, 5)</f>
        <v>7.2940090000000004E-4</v>
      </c>
      <c r="T300" s="33">
        <f t="shared" si="293"/>
        <v>0.55942436034337584</v>
      </c>
      <c r="U300" s="33">
        <f t="shared" si="284"/>
        <v>4.3537360759495151E-2</v>
      </c>
      <c r="V300" s="39">
        <f t="shared" si="281"/>
        <v>4.0804463191638265E-4</v>
      </c>
      <c r="W300" s="32">
        <f t="shared" si="285"/>
        <v>0.51547895495196427</v>
      </c>
      <c r="X300" s="31"/>
      <c r="Y300" s="5">
        <f t="shared" si="290"/>
        <v>0</v>
      </c>
      <c r="Z300" s="5">
        <f t="shared" si="282"/>
        <v>3.369015731052309</v>
      </c>
      <c r="AA300" s="5">
        <f t="shared" si="286"/>
        <v>0</v>
      </c>
      <c r="AB300" s="5">
        <f t="shared" si="275"/>
        <v>3.1043637556176651</v>
      </c>
      <c r="AC300" s="32"/>
      <c r="AD300" s="5">
        <f t="shared" si="291"/>
        <v>15309.603697120641</v>
      </c>
      <c r="AE300" s="5">
        <f t="shared" si="276"/>
        <v>-153.09603697120642</v>
      </c>
      <c r="AF300" s="5">
        <f t="shared" si="276"/>
        <v>-1681.1226117464664</v>
      </c>
      <c r="AG300" s="5">
        <f t="shared" si="294"/>
        <v>-26219.461232830006</v>
      </c>
      <c r="AH300" s="5">
        <f t="shared" si="295"/>
        <v>-12744.076184427038</v>
      </c>
      <c r="AI300" s="42">
        <f t="shared" si="289"/>
        <v>0</v>
      </c>
      <c r="AJ300" s="42">
        <f t="shared" si="292"/>
        <v>1487.1839019038759</v>
      </c>
      <c r="AK300" s="42">
        <f t="shared" si="296"/>
        <v>-11256.892282523162</v>
      </c>
    </row>
    <row r="301" spans="1:37" ht="15" x14ac:dyDescent="0.2">
      <c r="I301" s="2">
        <f t="shared" si="279"/>
        <v>16</v>
      </c>
      <c r="J301" s="11">
        <f t="shared" si="271"/>
        <v>29699.764752854539</v>
      </c>
      <c r="K301" s="11">
        <f t="shared" si="280"/>
        <v>296.99764752854537</v>
      </c>
      <c r="L301" s="24">
        <f t="shared" si="283"/>
        <v>3261.2827266694612</v>
      </c>
      <c r="M301" s="11">
        <f t="shared" si="270"/>
        <v>602229</v>
      </c>
      <c r="N301" s="78">
        <f t="shared" si="272"/>
        <v>0</v>
      </c>
      <c r="O301" s="35">
        <f t="shared" si="273"/>
        <v>0</v>
      </c>
      <c r="P301" s="35">
        <f t="shared" si="288"/>
        <v>6.0222899999999999</v>
      </c>
      <c r="Q301">
        <f t="shared" si="274"/>
        <v>80</v>
      </c>
      <c r="R301" s="45">
        <f>1000*VLOOKUP(Q301, '[1]Mortality (Interventions) H'!$B$264:$AV$384, 31)</f>
        <v>86.453773214415463</v>
      </c>
      <c r="S301" s="46">
        <f>VLOOKUP(I301, '[1]Lapse Rates'!$A$4:$F$24, 5)</f>
        <v>6.1234970000000001E-4</v>
      </c>
      <c r="T301" s="33">
        <f t="shared" si="293"/>
        <v>0.51547895495196427</v>
      </c>
      <c r="U301" s="33">
        <f t="shared" si="284"/>
        <v>4.456510066822101E-2</v>
      </c>
      <c r="V301" s="39">
        <f t="shared" si="281"/>
        <v>3.1565338342114883E-4</v>
      </c>
      <c r="W301" s="32">
        <f t="shared" si="285"/>
        <v>0.47059820090032212</v>
      </c>
      <c r="X301" s="31"/>
      <c r="Y301" s="5">
        <f t="shared" si="290"/>
        <v>0</v>
      </c>
      <c r="Z301" s="5">
        <f t="shared" si="282"/>
        <v>3.1043637556176651</v>
      </c>
      <c r="AA301" s="5">
        <f t="shared" si="286"/>
        <v>0</v>
      </c>
      <c r="AB301" s="5">
        <f t="shared" si="275"/>
        <v>2.8340788393000009</v>
      </c>
      <c r="AC301" s="32"/>
      <c r="AD301" s="5">
        <f t="shared" si="291"/>
        <v>13976.655859856146</v>
      </c>
      <c r="AE301" s="5">
        <f t="shared" si="276"/>
        <v>-139.76655859856146</v>
      </c>
      <c r="AF301" s="5">
        <f t="shared" si="276"/>
        <v>-1534.7537837979455</v>
      </c>
      <c r="AG301" s="5">
        <f t="shared" si="294"/>
        <v>-26838.396010322071</v>
      </c>
      <c r="AH301" s="5">
        <f t="shared" si="295"/>
        <v>-14536.260492862431</v>
      </c>
      <c r="AI301" s="42">
        <f t="shared" si="289"/>
        <v>0</v>
      </c>
      <c r="AJ301" s="42">
        <f t="shared" si="292"/>
        <v>1357.7033785377953</v>
      </c>
      <c r="AK301" s="42">
        <f t="shared" si="296"/>
        <v>-13178.557114324636</v>
      </c>
    </row>
    <row r="302" spans="1:37" ht="15" x14ac:dyDescent="0.2">
      <c r="I302" s="2">
        <f t="shared" si="279"/>
        <v>17</v>
      </c>
      <c r="J302" s="11">
        <f t="shared" si="271"/>
        <v>29699.764752854539</v>
      </c>
      <c r="K302" s="11">
        <f t="shared" si="280"/>
        <v>296.99764752854537</v>
      </c>
      <c r="L302" s="24">
        <f t="shared" si="283"/>
        <v>3261.2827266694612</v>
      </c>
      <c r="M302" s="11">
        <f t="shared" si="270"/>
        <v>602229</v>
      </c>
      <c r="N302" s="78">
        <f t="shared" si="272"/>
        <v>0</v>
      </c>
      <c r="O302" s="35">
        <f t="shared" si="273"/>
        <v>0</v>
      </c>
      <c r="P302" s="35">
        <f t="shared" si="288"/>
        <v>6.0222899999999999</v>
      </c>
      <c r="Q302">
        <f t="shared" si="274"/>
        <v>81</v>
      </c>
      <c r="R302" s="45">
        <f>1000*VLOOKUP(Q302, '[1]Mortality (Interventions) H'!$B$264:$AV$384, 31)</f>
        <v>95.813049669282591</v>
      </c>
      <c r="S302" s="46">
        <f>VLOOKUP(I302, '[1]Lapse Rates'!$A$4:$F$24, 5)</f>
        <v>4.6742110000000002E-4</v>
      </c>
      <c r="T302" s="33">
        <f t="shared" si="293"/>
        <v>0.47059820090032212</v>
      </c>
      <c r="U302" s="33">
        <f t="shared" si="284"/>
        <v>4.5089448797137589E-2</v>
      </c>
      <c r="V302" s="39">
        <f t="shared" si="281"/>
        <v>2.1996752872284955E-4</v>
      </c>
      <c r="W302" s="32">
        <f t="shared" si="285"/>
        <v>0.42528878457446168</v>
      </c>
      <c r="X302" s="31"/>
      <c r="Y302" s="5">
        <f t="shared" si="290"/>
        <v>0</v>
      </c>
      <c r="Z302" s="5">
        <f t="shared" si="282"/>
        <v>2.8340788393000009</v>
      </c>
      <c r="AA302" s="5">
        <f t="shared" si="286"/>
        <v>0</v>
      </c>
      <c r="AB302" s="5">
        <f t="shared" si="275"/>
        <v>2.5612123944549348</v>
      </c>
      <c r="AC302" s="32"/>
      <c r="AD302" s="5">
        <f t="shared" si="291"/>
        <v>12630.976853888944</v>
      </c>
      <c r="AE302" s="5">
        <f t="shared" si="276"/>
        <v>-126.30976853888943</v>
      </c>
      <c r="AF302" s="5">
        <f t="shared" si="276"/>
        <v>-1386.9869669789414</v>
      </c>
      <c r="AG302" s="5">
        <f t="shared" si="294"/>
        <v>-27154.173659651373</v>
      </c>
      <c r="AH302" s="5">
        <f t="shared" si="295"/>
        <v>-16036.493541280259</v>
      </c>
      <c r="AI302" s="42">
        <f t="shared" si="289"/>
        <v>0</v>
      </c>
      <c r="AJ302" s="42">
        <f t="shared" si="292"/>
        <v>1226.9858642069757</v>
      </c>
      <c r="AK302" s="42">
        <f t="shared" si="296"/>
        <v>-14809.507677073283</v>
      </c>
    </row>
    <row r="303" spans="1:37" ht="15" x14ac:dyDescent="0.2">
      <c r="I303" s="2">
        <f t="shared" si="279"/>
        <v>18</v>
      </c>
      <c r="J303" s="11">
        <f t="shared" si="271"/>
        <v>29699.764752854539</v>
      </c>
      <c r="K303" s="11">
        <f t="shared" si="280"/>
        <v>296.99764752854537</v>
      </c>
      <c r="L303" s="24">
        <f t="shared" si="283"/>
        <v>3261.2827266694612</v>
      </c>
      <c r="M303" s="11">
        <f t="shared" si="270"/>
        <v>602229</v>
      </c>
      <c r="N303" s="78">
        <f t="shared" si="272"/>
        <v>0</v>
      </c>
      <c r="O303" s="35">
        <f t="shared" si="273"/>
        <v>0</v>
      </c>
      <c r="P303" s="35">
        <f t="shared" si="288"/>
        <v>6.0222899999999999</v>
      </c>
      <c r="Q303">
        <f t="shared" si="274"/>
        <v>82</v>
      </c>
      <c r="R303" s="45">
        <f>1000*VLOOKUP(Q303, '[1]Mortality (Interventions) H'!$B$264:$AV$384, 31)</f>
        <v>106.22691666408684</v>
      </c>
      <c r="S303" s="46">
        <f>VLOOKUP(I303, '[1]Lapse Rates'!$A$4:$F$24, 5)</f>
        <v>4.0205260000000001E-4</v>
      </c>
      <c r="T303" s="33">
        <f t="shared" si="293"/>
        <v>0.42528878457446168</v>
      </c>
      <c r="U303" s="33">
        <f t="shared" si="284"/>
        <v>4.5177116277162123E-2</v>
      </c>
      <c r="V303" s="39">
        <f t="shared" si="281"/>
        <v>1.7098846158900222E-4</v>
      </c>
      <c r="W303" s="32">
        <f t="shared" si="285"/>
        <v>0.37994067983571056</v>
      </c>
      <c r="X303" s="31"/>
      <c r="Y303" s="5">
        <f t="shared" si="290"/>
        <v>0</v>
      </c>
      <c r="Z303" s="5">
        <f t="shared" si="290"/>
        <v>2.5612123944549348</v>
      </c>
      <c r="AA303" s="5">
        <f t="shared" si="286"/>
        <v>0</v>
      </c>
      <c r="AB303" s="5">
        <f t="shared" si="275"/>
        <v>2.2881129567678014</v>
      </c>
      <c r="AC303" s="32"/>
      <c r="AD303" s="5">
        <f t="shared" si="291"/>
        <v>11284.148811160228</v>
      </c>
      <c r="AE303" s="5">
        <f t="shared" si="276"/>
        <v>-112.84148811160227</v>
      </c>
      <c r="AF303" s="5">
        <f t="shared" si="276"/>
        <v>-1239.0939763072549</v>
      </c>
      <c r="AG303" s="5">
        <f t="shared" si="294"/>
        <v>-27206.969558479068</v>
      </c>
      <c r="AH303" s="5">
        <f t="shared" si="295"/>
        <v>-17274.756211737695</v>
      </c>
      <c r="AI303" s="42">
        <f t="shared" si="289"/>
        <v>0</v>
      </c>
      <c r="AJ303" s="42">
        <f t="shared" si="292"/>
        <v>1096.1565033269665</v>
      </c>
      <c r="AK303" s="42">
        <f t="shared" si="296"/>
        <v>-16178.599708410728</v>
      </c>
    </row>
    <row r="304" spans="1:37" ht="15" x14ac:dyDescent="0.2">
      <c r="I304" s="2">
        <f t="shared" si="279"/>
        <v>19</v>
      </c>
      <c r="J304" s="11">
        <f t="shared" si="271"/>
        <v>29699.764752854539</v>
      </c>
      <c r="K304" s="11">
        <f t="shared" si="280"/>
        <v>296.99764752854537</v>
      </c>
      <c r="L304" s="24">
        <f t="shared" si="283"/>
        <v>3261.2827266694612</v>
      </c>
      <c r="M304" s="11">
        <f t="shared" si="270"/>
        <v>602229</v>
      </c>
      <c r="N304" s="78">
        <f t="shared" si="272"/>
        <v>0</v>
      </c>
      <c r="O304" s="35">
        <f t="shared" si="273"/>
        <v>0</v>
      </c>
      <c r="P304" s="35">
        <f t="shared" si="288"/>
        <v>6.0222899999999999</v>
      </c>
      <c r="Q304">
        <f t="shared" si="274"/>
        <v>83</v>
      </c>
      <c r="R304" s="45">
        <f>1000*VLOOKUP(Q304, '[1]Mortality (Interventions) H'!$B$264:$AV$384, 31)</f>
        <v>117.79649312414868</v>
      </c>
      <c r="S304" s="46">
        <f>VLOOKUP(I304, '[1]Lapse Rates'!$A$4:$F$24, 5)</f>
        <v>3.3283375800000001E-2</v>
      </c>
      <c r="T304" s="33">
        <f t="shared" si="293"/>
        <v>0.37994067983571056</v>
      </c>
      <c r="U304" s="33">
        <f t="shared" si="284"/>
        <v>4.4755679679851654E-2</v>
      </c>
      <c r="V304" s="39">
        <f t="shared" si="281"/>
        <v>1.2645708428679438E-2</v>
      </c>
      <c r="W304" s="32">
        <f t="shared" si="285"/>
        <v>0.32253929172717949</v>
      </c>
      <c r="X304" s="31"/>
      <c r="Y304" s="5">
        <f t="shared" si="290"/>
        <v>0</v>
      </c>
      <c r="Z304" s="5">
        <f t="shared" si="290"/>
        <v>2.2881129567678014</v>
      </c>
      <c r="AA304" s="5">
        <f t="shared" si="286"/>
        <v>0</v>
      </c>
      <c r="AB304" s="5">
        <f t="shared" si="275"/>
        <v>1.9424251511756758</v>
      </c>
      <c r="AC304" s="32"/>
      <c r="AD304" s="5">
        <f t="shared" si="291"/>
        <v>9579.3410878495524</v>
      </c>
      <c r="AE304" s="5">
        <f t="shared" si="276"/>
        <v>-95.793410878495521</v>
      </c>
      <c r="AF304" s="5">
        <f t="shared" si="276"/>
        <v>-1051.8918207820527</v>
      </c>
      <c r="AG304" s="5">
        <f t="shared" si="294"/>
        <v>-26953.16821791738</v>
      </c>
      <c r="AH304" s="5">
        <f t="shared" si="295"/>
        <v>-18521.512361728375</v>
      </c>
      <c r="AI304" s="42">
        <f t="shared" si="289"/>
        <v>0</v>
      </c>
      <c r="AJ304" s="42">
        <f t="shared" si="292"/>
        <v>930.56049099191978</v>
      </c>
      <c r="AK304" s="42">
        <f t="shared" si="296"/>
        <v>-17590.951870736455</v>
      </c>
    </row>
    <row r="305" spans="1:39" ht="15" x14ac:dyDescent="0.2">
      <c r="I305" s="2">
        <f t="shared" si="279"/>
        <v>20</v>
      </c>
      <c r="J305" s="11">
        <f t="shared" si="271"/>
        <v>29699.764752854539</v>
      </c>
      <c r="K305" s="11">
        <f t="shared" si="280"/>
        <v>296.99764752854537</v>
      </c>
      <c r="L305" s="24">
        <f t="shared" si="283"/>
        <v>3261.2827266694612</v>
      </c>
      <c r="M305" s="11">
        <f t="shared" si="270"/>
        <v>602229</v>
      </c>
      <c r="N305" s="78">
        <f t="shared" si="272"/>
        <v>0</v>
      </c>
      <c r="O305" s="35">
        <f t="shared" si="273"/>
        <v>0</v>
      </c>
      <c r="P305" s="35">
        <f t="shared" si="288"/>
        <v>6.0222899999999999</v>
      </c>
      <c r="Q305">
        <f t="shared" si="274"/>
        <v>84</v>
      </c>
      <c r="R305" s="45">
        <f>1000*VLOOKUP(Q305, '[1]Mortality (Interventions) H'!$B$264:$AV$384, 31)</f>
        <v>130.69986023103613</v>
      </c>
      <c r="S305" s="46">
        <f>VLOOKUP(I305, '[1]Lapse Rates'!$A$4:$F$24, 5)</f>
        <v>0</v>
      </c>
      <c r="T305" s="33">
        <f t="shared" si="293"/>
        <v>0.32253929172717949</v>
      </c>
      <c r="U305" s="33">
        <f t="shared" si="284"/>
        <v>4.2155840347759752E-2</v>
      </c>
      <c r="V305" s="39">
        <f t="shared" si="281"/>
        <v>0</v>
      </c>
      <c r="W305" s="32">
        <f t="shared" si="285"/>
        <v>0.28038345137941972</v>
      </c>
      <c r="X305" s="31"/>
      <c r="Y305" s="5">
        <f t="shared" si="290"/>
        <v>0</v>
      </c>
      <c r="Z305" s="5">
        <f t="shared" si="290"/>
        <v>1.9424251511756758</v>
      </c>
      <c r="AA305" s="5">
        <f t="shared" si="286"/>
        <v>0</v>
      </c>
      <c r="AB305" s="5">
        <f t="shared" si="275"/>
        <v>1.6885504554077655</v>
      </c>
      <c r="AC305" s="32"/>
      <c r="AD305" s="5">
        <f>$W305*J305</f>
        <v>8327.3225465621945</v>
      </c>
      <c r="AE305" s="5">
        <f t="shared" si="276"/>
        <v>-83.273225465621934</v>
      </c>
      <c r="AF305" s="5">
        <f t="shared" si="276"/>
        <v>-914.40970682766829</v>
      </c>
      <c r="AG305" s="5">
        <f t="shared" si="294"/>
        <v>-25387.469576791009</v>
      </c>
      <c r="AH305" s="5">
        <f t="shared" si="295"/>
        <v>-18057.829962522104</v>
      </c>
      <c r="AI305" s="42">
        <f t="shared" si="289"/>
        <v>0</v>
      </c>
      <c r="AJ305" s="42">
        <f t="shared" si="292"/>
        <v>808.93179030690408</v>
      </c>
      <c r="AK305" s="42">
        <f t="shared" si="296"/>
        <v>-17248.898172215202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428974.83016183629</v>
      </c>
      <c r="AE308" s="21">
        <f t="shared" ref="AE308:AK308" si="297">SUM(AE285:AE305)</f>
        <v>-15582.347876902488</v>
      </c>
      <c r="AF308" s="21">
        <f t="shared" si="297"/>
        <v>-44808.187130249709</v>
      </c>
      <c r="AG308" s="21">
        <f t="shared" si="297"/>
        <v>-413816.76472923555</v>
      </c>
      <c r="AH308" s="21">
        <f t="shared" si="297"/>
        <v>-45232.469574551447</v>
      </c>
      <c r="AI308" s="21">
        <f t="shared" si="297"/>
        <v>0</v>
      </c>
      <c r="AJ308" s="21">
        <f t="shared" si="297"/>
        <v>38814.041863844977</v>
      </c>
      <c r="AK308" s="21">
        <f t="shared" si="297"/>
        <v>-6418.4277107064918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228929.92219561531</v>
      </c>
      <c r="AE310" s="21">
        <f t="shared" ref="AE310:AK310" si="298">AE285+NPV($D$6,AE286:AE305)</f>
        <v>-13607.833849916798</v>
      </c>
      <c r="AF310" s="21">
        <f t="shared" si="298"/>
        <v>-23126.370646649237</v>
      </c>
      <c r="AG310" s="21">
        <f t="shared" si="298"/>
        <v>-155501.04394605473</v>
      </c>
      <c r="AH310" s="21">
        <f t="shared" si="298"/>
        <v>36694.673752994575</v>
      </c>
      <c r="AI310" s="21">
        <f t="shared" si="298"/>
        <v>0</v>
      </c>
      <c r="AJ310" s="21">
        <f t="shared" si="298"/>
        <v>19379.092542882016</v>
      </c>
      <c r="AK310" s="21">
        <f t="shared" si="298"/>
        <v>56073.766295876565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327725.09409669921</v>
      </c>
      <c r="AE312" s="21">
        <f t="shared" ref="AE312:AK312" si="299">AE285+NPV($D$7,AE286:AE305)</f>
        <v>-14580.053492293611</v>
      </c>
      <c r="AF312" s="21">
        <f t="shared" si="299"/>
        <v>-33802.155968846142</v>
      </c>
      <c r="AG312" s="21">
        <f t="shared" si="299"/>
        <v>-275547.98592454224</v>
      </c>
      <c r="AH312" s="21">
        <f t="shared" si="299"/>
        <v>3794.8987110170638</v>
      </c>
      <c r="AI312" s="21">
        <f t="shared" si="299"/>
        <v>0</v>
      </c>
      <c r="AJ312" s="21">
        <f t="shared" si="299"/>
        <v>28977.612168490272</v>
      </c>
      <c r="AK312" s="21">
        <f t="shared" si="299"/>
        <v>32772.510879507347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26801.190684778921</v>
      </c>
    </row>
    <row r="315" spans="1:39" ht="15" x14ac:dyDescent="0.2">
      <c r="G315" s="58" t="s">
        <v>119</v>
      </c>
      <c r="H315" s="57"/>
      <c r="I315" s="57"/>
      <c r="J315" s="11">
        <f>H$314</f>
        <v>26801.190684778921</v>
      </c>
      <c r="K315" s="11">
        <f>J315*$C$10</f>
        <v>10720.476273911569</v>
      </c>
      <c r="L315" s="24">
        <f>$C$324</f>
        <v>3929.1464078255713</v>
      </c>
      <c r="M315" s="11">
        <f t="shared" ref="M315:M335" si="300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>O315*W315</f>
        <v>0</v>
      </c>
      <c r="AB315" s="5">
        <f>P315*W315</f>
        <v>6.0222899999999999</v>
      </c>
      <c r="AC315" s="32"/>
      <c r="AD315" s="5">
        <f>$W315*J315</f>
        <v>26801.190684778921</v>
      </c>
      <c r="AE315" s="5">
        <f>-$W315*K315</f>
        <v>-10720.476273911569</v>
      </c>
      <c r="AF315" s="5">
        <f>-$W315*L315</f>
        <v>-3929.1464078255713</v>
      </c>
      <c r="AG315" s="5"/>
      <c r="AH315" s="5">
        <f>SUM(AD315:AG315)</f>
        <v>12151.568003041783</v>
      </c>
      <c r="AI315" s="42">
        <f>Y315-AA315</f>
        <v>0</v>
      </c>
      <c r="AJ315" s="42"/>
      <c r="AK315" s="42">
        <f>SUM(AH315:AJ315)</f>
        <v>12151.568003041783</v>
      </c>
      <c r="AL315" s="6" t="s">
        <v>39</v>
      </c>
      <c r="AM315" s="36">
        <f>AK342</f>
        <v>30568.996310578386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01">H$314</f>
        <v>26801.190684778921</v>
      </c>
      <c r="K316" s="11"/>
      <c r="L316" s="24"/>
      <c r="M316" s="11">
        <f t="shared" si="300"/>
        <v>602229</v>
      </c>
      <c r="N316" s="78">
        <f t="shared" ref="N316:N335" si="302">N284</f>
        <v>0</v>
      </c>
      <c r="O316" s="35">
        <f t="shared" ref="O316:O335" si="303">M316*N316/1000</f>
        <v>0</v>
      </c>
      <c r="P316" s="35">
        <f>$H$14*M316/1000</f>
        <v>6.0222899999999999</v>
      </c>
      <c r="Q316">
        <f t="shared" ref="Q316:Q335" si="304">Q5</f>
        <v>65</v>
      </c>
      <c r="R316" s="45">
        <f>1000*VLOOKUP(Q316, '[1]Mortality (Interventions) H'!$B$264:$AV$384, 34)</f>
        <v>17.09633152299136</v>
      </c>
      <c r="S316" s="46">
        <f>AVERAGE(VLOOKUP(I315,'[1]Lapse Rates'!$A$4:$F$24,5),VLOOKUP(I316,'[1]Lapse Rates'!$A$4:$F$24,5))</f>
        <v>2.3220462500000002E-3</v>
      </c>
      <c r="T316" s="33">
        <f>W315</f>
        <v>1</v>
      </c>
      <c r="U316" s="33">
        <f>T316*R316/1000</f>
        <v>1.7096331522991361E-2</v>
      </c>
      <c r="V316" s="39">
        <f>MIN(S316*T316,T316-U316)</f>
        <v>2.3220462500000002E-3</v>
      </c>
      <c r="W316" s="32">
        <f>T316-SUM(U316:V316)</f>
        <v>0.98058162222700862</v>
      </c>
      <c r="X316" s="32"/>
      <c r="Y316" s="5">
        <f>AA315</f>
        <v>0</v>
      </c>
      <c r="Z316" s="5">
        <f>AB315</f>
        <v>6.0222899999999999</v>
      </c>
      <c r="AA316" s="5">
        <f>O316*W316</f>
        <v>0</v>
      </c>
      <c r="AB316" s="5">
        <f t="shared" ref="AB316:AB335" si="305">P316*W316</f>
        <v>5.9053468977214916</v>
      </c>
      <c r="AC316" s="32"/>
      <c r="AD316" s="5">
        <f>$W316*J316</f>
        <v>26280.755039295906</v>
      </c>
      <c r="AE316" s="5">
        <f t="shared" ref="AE316:AF335" si="306">-$W316*K316</f>
        <v>0</v>
      </c>
      <c r="AF316" s="5">
        <f t="shared" si="306"/>
        <v>0</v>
      </c>
      <c r="AG316" s="5">
        <f t="shared" ref="AG316:AG321" si="307">-U316*M316</f>
        <v>-10295.906636759564</v>
      </c>
      <c r="AH316" s="5">
        <f t="shared" ref="AH316:AH324" si="308">SUM(AD316:AG316)</f>
        <v>15984.848402536341</v>
      </c>
      <c r="AI316" s="42">
        <f>-M316*$W315*(N316-N315)/1000</f>
        <v>0</v>
      </c>
      <c r="AJ316" s="42">
        <f>$D$6*SUM(Y316:Z316,AD316:AE316)</f>
        <v>2578.7328560039286</v>
      </c>
      <c r="AK316" s="42">
        <f>SUM(AH316:AJ316)</f>
        <v>18563.581258540271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09">I316+1</f>
        <v>2</v>
      </c>
      <c r="J317" s="11">
        <f t="shared" si="301"/>
        <v>26801.190684778921</v>
      </c>
      <c r="K317" s="11">
        <f t="shared" ref="K317:K335" si="310">J317*$C$11</f>
        <v>268.01190684778919</v>
      </c>
      <c r="L317" s="24">
        <f>$C$325</f>
        <v>3125.1106872822033</v>
      </c>
      <c r="M317" s="11">
        <f t="shared" si="300"/>
        <v>602229</v>
      </c>
      <c r="N317" s="78">
        <f t="shared" si="302"/>
        <v>0</v>
      </c>
      <c r="O317" s="35">
        <f t="shared" si="303"/>
        <v>0</v>
      </c>
      <c r="P317" s="35">
        <f>$H$14*M317/1000</f>
        <v>6.0222899999999999</v>
      </c>
      <c r="Q317">
        <f t="shared" si="304"/>
        <v>66</v>
      </c>
      <c r="R317" s="45">
        <f>1000*VLOOKUP(Q317, '[1]Mortality (Interventions) H'!$B$264:$AV$384, 34)</f>
        <v>18.684977193884787</v>
      </c>
      <c r="S317" s="46">
        <f>VLOOKUP(I317, '[1]Lapse Rates'!$A$4:$F$24, 5)</f>
        <v>2.1348066000000001E-3</v>
      </c>
      <c r="T317" s="33">
        <f>W316</f>
        <v>0.98058162222700862</v>
      </c>
      <c r="U317" s="33">
        <f>T317*R317/1000</f>
        <v>1.8322145248054207E-2</v>
      </c>
      <c r="V317" s="39">
        <f t="shared" ref="V317:V335" si="311">MIN(S317*T317,T317-U317)</f>
        <v>2.0933521189689247E-3</v>
      </c>
      <c r="W317" s="32">
        <f>T317-SUM(U317:V317)</f>
        <v>0.96016612485998554</v>
      </c>
      <c r="X317" s="32"/>
      <c r="Y317" s="5">
        <f t="shared" ref="Y317:Z332" si="312">AA316</f>
        <v>0</v>
      </c>
      <c r="Z317" s="5">
        <f t="shared" si="312"/>
        <v>5.9053468977214916</v>
      </c>
      <c r="AA317" s="5">
        <f>O317*W317</f>
        <v>0</v>
      </c>
      <c r="AB317" s="5">
        <f t="shared" si="305"/>
        <v>5.7823988520830421</v>
      </c>
      <c r="AC317" s="32"/>
      <c r="AD317" s="5">
        <f>$W317*J317</f>
        <v>25733.59540143772</v>
      </c>
      <c r="AE317" s="5">
        <f t="shared" si="306"/>
        <v>-257.33595401437719</v>
      </c>
      <c r="AF317" s="5">
        <f t="shared" si="306"/>
        <v>-3000.6254183662791</v>
      </c>
      <c r="AG317" s="5">
        <f t="shared" si="307"/>
        <v>-11034.127210590437</v>
      </c>
      <c r="AH317" s="5">
        <f t="shared" si="308"/>
        <v>11441.506818466629</v>
      </c>
      <c r="AI317" s="42">
        <f>-M317*($W316*N317-$W315*N316)/1000</f>
        <v>0</v>
      </c>
      <c r="AJ317" s="42">
        <f>$D$6*SUM(Y317:Z317,AD317:AE317)</f>
        <v>2499.8003663228969</v>
      </c>
      <c r="AK317" s="42">
        <f>SUM(AH317:AJ317)</f>
        <v>13941.307184789526</v>
      </c>
      <c r="AL317" s="48" t="s">
        <v>59</v>
      </c>
      <c r="AM317" s="54">
        <f>AK342/AD342</f>
        <v>9.9999985267515482E-2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09"/>
        <v>3</v>
      </c>
      <c r="J318" s="11">
        <f t="shared" si="301"/>
        <v>26801.190684778921</v>
      </c>
      <c r="K318" s="11">
        <f t="shared" si="310"/>
        <v>268.01190684778919</v>
      </c>
      <c r="L318" s="24">
        <f t="shared" ref="L318:L335" si="313">$C$325</f>
        <v>3125.1106872822033</v>
      </c>
      <c r="M318" s="11">
        <f t="shared" si="300"/>
        <v>602229</v>
      </c>
      <c r="N318" s="78">
        <f t="shared" si="302"/>
        <v>0</v>
      </c>
      <c r="O318" s="35">
        <f t="shared" si="303"/>
        <v>0</v>
      </c>
      <c r="P318" s="35">
        <f>$H$14*M318/1000</f>
        <v>6.0222899999999999</v>
      </c>
      <c r="Q318">
        <f t="shared" si="304"/>
        <v>67</v>
      </c>
      <c r="R318" s="45">
        <f>1000*VLOOKUP(Q318, '[1]Mortality (Interventions) H'!$B$264:$AV$384, 34)</f>
        <v>20.368807379850029</v>
      </c>
      <c r="S318" s="46">
        <f>VLOOKUP(I318, '[1]Lapse Rates'!$A$4:$F$24, 5)</f>
        <v>2.1304430000000001E-3</v>
      </c>
      <c r="T318" s="33">
        <f>W317</f>
        <v>0.96016612485998554</v>
      </c>
      <c r="U318" s="33">
        <f t="shared" ref="U318:U335" si="314">T318*R318/1000</f>
        <v>1.9557438849930081E-2</v>
      </c>
      <c r="V318" s="39">
        <f t="shared" si="311"/>
        <v>2.0455791995450823E-3</v>
      </c>
      <c r="W318" s="32">
        <f t="shared" ref="W318:W335" si="315">T318-SUM(U318:V318)</f>
        <v>0.93856310681051036</v>
      </c>
      <c r="X318" s="32"/>
      <c r="Y318" s="5">
        <f t="shared" si="312"/>
        <v>0</v>
      </c>
      <c r="Z318" s="5">
        <f t="shared" si="312"/>
        <v>5.7823988520830421</v>
      </c>
      <c r="AA318" s="5">
        <f t="shared" ref="AA318:AA335" si="316">O318*W318</f>
        <v>0</v>
      </c>
      <c r="AB318" s="5">
        <f t="shared" si="305"/>
        <v>5.652299212513868</v>
      </c>
      <c r="AC318" s="32"/>
      <c r="AD318" s="5">
        <f>$W318*J318</f>
        <v>25154.608795327014</v>
      </c>
      <c r="AE318" s="5">
        <f t="shared" si="306"/>
        <v>-251.54608795327013</v>
      </c>
      <c r="AF318" s="5">
        <f>-$W318*L318</f>
        <v>-2933.113595782314</v>
      </c>
      <c r="AG318" s="5">
        <f t="shared" si="307"/>
        <v>-11778.056841154543</v>
      </c>
      <c r="AH318" s="5">
        <f t="shared" si="308"/>
        <v>10191.892270436889</v>
      </c>
      <c r="AI318" s="42">
        <f>-M318*($W317*N318-$W316*N317)/1000</f>
        <v>0</v>
      </c>
      <c r="AJ318" s="42">
        <f>$D$6*SUM(Y318:Z318,AD318:AE318)</f>
        <v>2443.5577049207541</v>
      </c>
      <c r="AK318" s="42">
        <f t="shared" ref="AK318:AK325" si="317">SUM(AH318:AJ318)</f>
        <v>12635.449975357642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09"/>
        <v>4</v>
      </c>
      <c r="J319" s="11">
        <f t="shared" si="301"/>
        <v>26801.190684778921</v>
      </c>
      <c r="K319" s="11">
        <f t="shared" si="310"/>
        <v>268.01190684778919</v>
      </c>
      <c r="L319" s="24">
        <f t="shared" si="313"/>
        <v>3125.1106872822033</v>
      </c>
      <c r="M319" s="11">
        <f t="shared" si="300"/>
        <v>602229</v>
      </c>
      <c r="N319" s="78">
        <f t="shared" si="302"/>
        <v>0</v>
      </c>
      <c r="O319" s="35">
        <f t="shared" si="303"/>
        <v>0</v>
      </c>
      <c r="P319" s="35">
        <f t="shared" ref="P319:P335" si="318">$H$14*M319/1000</f>
        <v>6.0222899999999999</v>
      </c>
      <c r="Q319">
        <f t="shared" si="304"/>
        <v>68</v>
      </c>
      <c r="R319" s="45">
        <f>1000*VLOOKUP(Q319, '[1]Mortality (Interventions) H'!$B$264:$AV$384, 34)</f>
        <v>22.146056119950483</v>
      </c>
      <c r="S319" s="46">
        <f>VLOOKUP(I319, '[1]Lapse Rates'!$A$4:$F$24, 5)</f>
        <v>1.8971547999999999E-3</v>
      </c>
      <c r="T319" s="33">
        <f>W318</f>
        <v>0.93856310681051036</v>
      </c>
      <c r="U319" s="33">
        <f t="shared" si="314"/>
        <v>2.0785471235540639E-2</v>
      </c>
      <c r="V319" s="39">
        <f t="shared" si="311"/>
        <v>1.7805995031884723E-3</v>
      </c>
      <c r="W319" s="32">
        <f t="shared" si="315"/>
        <v>0.91599703607178129</v>
      </c>
      <c r="X319" s="32"/>
      <c r="Y319" s="5">
        <f>AA318</f>
        <v>0</v>
      </c>
      <c r="Z319" s="5">
        <f t="shared" si="312"/>
        <v>5.652299212513868</v>
      </c>
      <c r="AA319" s="5">
        <f t="shared" si="316"/>
        <v>0</v>
      </c>
      <c r="AB319" s="5">
        <f t="shared" si="305"/>
        <v>5.5163997903647273</v>
      </c>
      <c r="AC319" s="32"/>
      <c r="AD319" s="5">
        <f>$W319*J319</f>
        <v>24549.811230452127</v>
      </c>
      <c r="AE319" s="5">
        <f t="shared" si="306"/>
        <v>-245.49811230452124</v>
      </c>
      <c r="AF319" s="5">
        <f t="shared" si="306"/>
        <v>-2862.5921269467458</v>
      </c>
      <c r="AG319" s="5">
        <f t="shared" si="307"/>
        <v>-12517.613556708404</v>
      </c>
      <c r="AH319" s="5">
        <f t="shared" si="308"/>
        <v>8924.1074344924546</v>
      </c>
      <c r="AI319" s="42">
        <f t="shared" ref="AI319:AI335" si="319">-M319*($W318*N319-$W317*N318)/1000</f>
        <v>0</v>
      </c>
      <c r="AJ319" s="42">
        <f>$D$6*SUM(Y319:Z319,AD319:AE319)</f>
        <v>2384.8076074430278</v>
      </c>
      <c r="AK319" s="42">
        <f t="shared" si="317"/>
        <v>11308.915041935483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09"/>
        <v>5</v>
      </c>
      <c r="J320" s="11">
        <f t="shared" si="301"/>
        <v>26801.190684778921</v>
      </c>
      <c r="K320" s="11">
        <f t="shared" si="310"/>
        <v>268.01190684778919</v>
      </c>
      <c r="L320" s="24">
        <f t="shared" si="313"/>
        <v>3125.1106872822033</v>
      </c>
      <c r="M320" s="11">
        <f t="shared" si="300"/>
        <v>602229</v>
      </c>
      <c r="N320" s="78">
        <f t="shared" si="302"/>
        <v>0</v>
      </c>
      <c r="O320" s="35">
        <f t="shared" si="303"/>
        <v>0</v>
      </c>
      <c r="P320" s="35">
        <f t="shared" si="318"/>
        <v>6.0222899999999999</v>
      </c>
      <c r="Q320">
        <f t="shared" si="304"/>
        <v>69</v>
      </c>
      <c r="R320" s="45">
        <f>1000*VLOOKUP(Q320, '[1]Mortality (Interventions) H'!$B$264:$AV$384, 34)</f>
        <v>24.137317338163268</v>
      </c>
      <c r="S320" s="46">
        <f>VLOOKUP(I320, '[1]Lapse Rates'!$A$4:$F$24, 5)</f>
        <v>1.8563969E-3</v>
      </c>
      <c r="T320" s="33">
        <f>W319</f>
        <v>0.91599703607178129</v>
      </c>
      <c r="U320" s="33">
        <f t="shared" si="314"/>
        <v>2.2109711140481571E-2</v>
      </c>
      <c r="V320" s="39">
        <f t="shared" si="311"/>
        <v>1.700454058172843E-3</v>
      </c>
      <c r="W320" s="32">
        <f t="shared" si="315"/>
        <v>0.89218687087312687</v>
      </c>
      <c r="X320" s="32"/>
      <c r="Y320" s="5">
        <f t="shared" ref="Y320:Z335" si="320">AA319</f>
        <v>0</v>
      </c>
      <c r="Z320" s="5">
        <f t="shared" si="312"/>
        <v>5.5163997903647273</v>
      </c>
      <c r="AA320" s="5">
        <f t="shared" si="316"/>
        <v>0</v>
      </c>
      <c r="AB320" s="5">
        <f t="shared" si="305"/>
        <v>5.3730080705905232</v>
      </c>
      <c r="AC320" s="32"/>
      <c r="AD320" s="5">
        <f t="shared" ref="AD320:AD334" si="321">$W320*J320</f>
        <v>23911.670452726903</v>
      </c>
      <c r="AE320" s="5">
        <f t="shared" si="306"/>
        <v>-239.11670452726901</v>
      </c>
      <c r="AF320" s="5">
        <f t="shared" si="306"/>
        <v>-2788.1827252184758</v>
      </c>
      <c r="AG320" s="5">
        <f t="shared" si="307"/>
        <v>-13315.109230421076</v>
      </c>
      <c r="AH320" s="5">
        <f t="shared" si="308"/>
        <v>7569.2617925600789</v>
      </c>
      <c r="AI320" s="42">
        <f t="shared" si="319"/>
        <v>0</v>
      </c>
      <c r="AJ320" s="42">
        <f t="shared" ref="AJ320:AJ335" si="322">$D$6*SUM(Y320:Z320,AD320:AE320)</f>
        <v>2322.8186815178192</v>
      </c>
      <c r="AK320" s="42">
        <f t="shared" si="317"/>
        <v>9892.0804740778985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09"/>
        <v>6</v>
      </c>
      <c r="J321" s="11">
        <f t="shared" si="301"/>
        <v>26801.190684778921</v>
      </c>
      <c r="K321" s="11">
        <f t="shared" si="310"/>
        <v>268.01190684778919</v>
      </c>
      <c r="L321" s="24">
        <f t="shared" si="313"/>
        <v>3125.1106872822033</v>
      </c>
      <c r="M321" s="11">
        <f t="shared" si="300"/>
        <v>602229</v>
      </c>
      <c r="N321" s="78">
        <f t="shared" si="302"/>
        <v>0</v>
      </c>
      <c r="O321" s="35">
        <f t="shared" si="303"/>
        <v>0</v>
      </c>
      <c r="P321" s="35">
        <f t="shared" si="318"/>
        <v>6.0222899999999999</v>
      </c>
      <c r="Q321">
        <f t="shared" si="304"/>
        <v>70</v>
      </c>
      <c r="R321" s="45">
        <f>1000*VLOOKUP(Q321, '[1]Mortality (Interventions) H'!$B$264:$AV$384, 34)</f>
        <v>26.652111185538494</v>
      </c>
      <c r="S321" s="46">
        <f>VLOOKUP(I321, '[1]Lapse Rates'!$A$4:$F$24, 5)</f>
        <v>1.7512077999999999E-3</v>
      </c>
      <c r="T321" s="33">
        <f t="shared" ref="T321:T335" si="323">W320</f>
        <v>0.89218687087312687</v>
      </c>
      <c r="U321" s="33">
        <f t="shared" si="314"/>
        <v>2.3778663680788251E-2</v>
      </c>
      <c r="V321" s="39">
        <f t="shared" si="311"/>
        <v>1.5624046073306125E-3</v>
      </c>
      <c r="W321" s="32">
        <f t="shared" si="315"/>
        <v>0.86684580258500799</v>
      </c>
      <c r="X321" s="32"/>
      <c r="Y321" s="5">
        <f t="shared" si="320"/>
        <v>0</v>
      </c>
      <c r="Z321" s="5">
        <f t="shared" si="312"/>
        <v>5.3730080705905232</v>
      </c>
      <c r="AA321" s="5">
        <f t="shared" si="316"/>
        <v>0</v>
      </c>
      <c r="AB321" s="5">
        <f t="shared" si="305"/>
        <v>5.2203968084496672</v>
      </c>
      <c r="AC321" s="32"/>
      <c r="AD321" s="5">
        <f t="shared" si="321"/>
        <v>23232.499649381025</v>
      </c>
      <c r="AE321" s="5">
        <f t="shared" si="306"/>
        <v>-232.32499649381023</v>
      </c>
      <c r="AF321" s="5">
        <f t="shared" si="306"/>
        <v>-2708.9890818841272</v>
      </c>
      <c r="AG321" s="5">
        <f t="shared" si="307"/>
        <v>-14320.200849817427</v>
      </c>
      <c r="AH321" s="5">
        <f t="shared" si="308"/>
        <v>5970.9847211856595</v>
      </c>
      <c r="AI321" s="42">
        <f t="shared" si="319"/>
        <v>0</v>
      </c>
      <c r="AJ321" s="42">
        <f t="shared" si="322"/>
        <v>2256.8442255399605</v>
      </c>
      <c r="AK321" s="42">
        <f t="shared" si="317"/>
        <v>8227.82894672562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09"/>
        <v>7</v>
      </c>
      <c r="J322" s="11">
        <f t="shared" si="301"/>
        <v>26801.190684778921</v>
      </c>
      <c r="K322" s="11">
        <f t="shared" si="310"/>
        <v>268.01190684778919</v>
      </c>
      <c r="L322" s="24">
        <f t="shared" si="313"/>
        <v>3125.1106872822033</v>
      </c>
      <c r="M322" s="11">
        <f t="shared" si="300"/>
        <v>602229</v>
      </c>
      <c r="N322" s="78">
        <f t="shared" si="302"/>
        <v>0</v>
      </c>
      <c r="O322" s="35">
        <f t="shared" si="303"/>
        <v>0</v>
      </c>
      <c r="P322" s="35">
        <f t="shared" si="318"/>
        <v>6.0222899999999999</v>
      </c>
      <c r="Q322">
        <f t="shared" si="304"/>
        <v>71</v>
      </c>
      <c r="R322" s="45">
        <f>1000*VLOOKUP(Q322, '[1]Mortality (Interventions) H'!$B$264:$AV$384, 34)</f>
        <v>29.227647016704282</v>
      </c>
      <c r="S322" s="46">
        <f>VLOOKUP(I322, '[1]Lapse Rates'!$A$4:$F$24, 5)</f>
        <v>1.6267663999999999E-3</v>
      </c>
      <c r="T322" s="33">
        <f t="shared" si="323"/>
        <v>0.86684580258500799</v>
      </c>
      <c r="U322" s="33">
        <f t="shared" si="314"/>
        <v>2.5335863135866336E-2</v>
      </c>
      <c r="V322" s="39">
        <f t="shared" si="311"/>
        <v>1.4101556256263241E-3</v>
      </c>
      <c r="W322" s="32">
        <f t="shared" si="315"/>
        <v>0.84009978382351536</v>
      </c>
      <c r="X322" s="32"/>
      <c r="Y322" s="5">
        <f t="shared" si="320"/>
        <v>0</v>
      </c>
      <c r="Z322" s="5">
        <f t="shared" si="312"/>
        <v>5.2203968084496672</v>
      </c>
      <c r="AA322" s="5">
        <f t="shared" si="316"/>
        <v>0</v>
      </c>
      <c r="AB322" s="5">
        <f t="shared" si="305"/>
        <v>5.0593245271225182</v>
      </c>
      <c r="AC322" s="32"/>
      <c r="AD322" s="5">
        <f t="shared" si="321"/>
        <v>22515.674500495585</v>
      </c>
      <c r="AE322" s="5">
        <f t="shared" si="306"/>
        <v>-225.15674500495584</v>
      </c>
      <c r="AF322" s="5">
        <f t="shared" si="306"/>
        <v>-2625.4048128103364</v>
      </c>
      <c r="AG322" s="5">
        <f t="shared" ref="AG322:AG335" si="324">-U322*M322</f>
        <v>-15257.991520449648</v>
      </c>
      <c r="AH322" s="5">
        <f t="shared" si="308"/>
        <v>4407.1214222306462</v>
      </c>
      <c r="AI322" s="42">
        <f t="shared" si="319"/>
        <v>0</v>
      </c>
      <c r="AJ322" s="42">
        <f t="shared" si="322"/>
        <v>2187.2119127405399</v>
      </c>
      <c r="AK322" s="42">
        <f t="shared" si="317"/>
        <v>6594.3333349711866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09"/>
        <v>8</v>
      </c>
      <c r="J323" s="11">
        <f t="shared" si="301"/>
        <v>26801.190684778921</v>
      </c>
      <c r="K323" s="11">
        <f t="shared" si="310"/>
        <v>268.01190684778919</v>
      </c>
      <c r="L323" s="24">
        <f t="shared" si="313"/>
        <v>3125.1106872822033</v>
      </c>
      <c r="M323" s="11">
        <f t="shared" si="300"/>
        <v>602229</v>
      </c>
      <c r="N323" s="78">
        <f t="shared" si="302"/>
        <v>0</v>
      </c>
      <c r="O323" s="35">
        <f t="shared" si="303"/>
        <v>0</v>
      </c>
      <c r="P323" s="35">
        <f t="shared" si="318"/>
        <v>6.0222899999999999</v>
      </c>
      <c r="Q323">
        <f t="shared" si="304"/>
        <v>72</v>
      </c>
      <c r="R323" s="45">
        <f>1000*VLOOKUP(Q323, '[1]Mortality (Interventions) H'!$B$264:$AV$384, 34)</f>
        <v>32.185527365120493</v>
      </c>
      <c r="S323" s="46">
        <f>VLOOKUP(I323, '[1]Lapse Rates'!$A$4:$F$24, 5)</f>
        <v>1.427546E-3</v>
      </c>
      <c r="T323" s="33">
        <f t="shared" si="323"/>
        <v>0.84009978382351536</v>
      </c>
      <c r="U323" s="33">
        <f t="shared" si="314"/>
        <v>2.7039054581683562E-2</v>
      </c>
      <c r="V323" s="39">
        <f t="shared" si="311"/>
        <v>1.1992810859981242E-3</v>
      </c>
      <c r="W323" s="32">
        <f t="shared" si="315"/>
        <v>0.81186144815583372</v>
      </c>
      <c r="X323" s="32"/>
      <c r="Y323" s="5">
        <f t="shared" si="320"/>
        <v>0</v>
      </c>
      <c r="Z323" s="5">
        <f t="shared" si="312"/>
        <v>5.0593245271225182</v>
      </c>
      <c r="AA323" s="5">
        <f t="shared" si="316"/>
        <v>0</v>
      </c>
      <c r="AB323" s="5">
        <f t="shared" si="305"/>
        <v>4.889265080614396</v>
      </c>
      <c r="AC323" s="32"/>
      <c r="AD323" s="5">
        <f t="shared" si="321"/>
        <v>21758.853481645256</v>
      </c>
      <c r="AE323" s="5">
        <f t="shared" si="306"/>
        <v>-217.58853481645255</v>
      </c>
      <c r="AF323" s="5">
        <f t="shared" si="306"/>
        <v>-2537.1568882242022</v>
      </c>
      <c r="AG323" s="5">
        <f t="shared" si="324"/>
        <v>-16283.702801672711</v>
      </c>
      <c r="AH323" s="5">
        <f t="shared" si="308"/>
        <v>2720.4052569318901</v>
      </c>
      <c r="AI323" s="42">
        <f t="shared" si="319"/>
        <v>0</v>
      </c>
      <c r="AJ323" s="42">
        <f t="shared" si="322"/>
        <v>2113.6944110200166</v>
      </c>
      <c r="AK323" s="42">
        <f t="shared" si="317"/>
        <v>4834.0996679519067</v>
      </c>
    </row>
    <row r="324" spans="1:37" ht="15" x14ac:dyDescent="0.2">
      <c r="A324" s="12"/>
      <c r="B324" s="13">
        <v>1</v>
      </c>
      <c r="C324" s="10">
        <f>$H$314*0.14+$B$327</f>
        <v>3929.1464078255713</v>
      </c>
      <c r="D324" s="1"/>
      <c r="E324" s="81" t="s">
        <v>51</v>
      </c>
      <c r="F324" s="13"/>
      <c r="G324" s="8"/>
      <c r="I324" s="2">
        <f t="shared" si="309"/>
        <v>9</v>
      </c>
      <c r="J324" s="11">
        <f t="shared" si="301"/>
        <v>26801.190684778921</v>
      </c>
      <c r="K324" s="11">
        <f t="shared" si="310"/>
        <v>268.01190684778919</v>
      </c>
      <c r="L324" s="24">
        <f t="shared" si="313"/>
        <v>3125.1106872822033</v>
      </c>
      <c r="M324" s="11">
        <f t="shared" si="300"/>
        <v>602229</v>
      </c>
      <c r="N324" s="78">
        <f t="shared" si="302"/>
        <v>0</v>
      </c>
      <c r="O324" s="35">
        <f t="shared" si="303"/>
        <v>0</v>
      </c>
      <c r="P324" s="35">
        <f t="shared" si="318"/>
        <v>6.0222899999999999</v>
      </c>
      <c r="Q324">
        <f t="shared" si="304"/>
        <v>73</v>
      </c>
      <c r="R324" s="45">
        <f>1000*VLOOKUP(Q324, '[1]Mortality (Interventions) H'!$B$264:$AV$384, 34)</f>
        <v>35.582655471912808</v>
      </c>
      <c r="S324" s="46">
        <f>VLOOKUP(I324, '[1]Lapse Rates'!$A$4:$F$24, 5)</f>
        <v>1.4710299999999999E-3</v>
      </c>
      <c r="T324" s="33">
        <f t="shared" si="323"/>
        <v>0.81186144815583372</v>
      </c>
      <c r="U324" s="33">
        <f t="shared" si="314"/>
        <v>2.8888186200657234E-2</v>
      </c>
      <c r="V324" s="39">
        <f t="shared" si="311"/>
        <v>1.194272546080676E-3</v>
      </c>
      <c r="W324" s="32">
        <f t="shared" si="315"/>
        <v>0.78177898940909585</v>
      </c>
      <c r="X324" s="32"/>
      <c r="Y324" s="5">
        <f t="shared" si="320"/>
        <v>0</v>
      </c>
      <c r="Z324" s="5">
        <f t="shared" si="312"/>
        <v>4.889265080614396</v>
      </c>
      <c r="AA324" s="5">
        <f t="shared" si="316"/>
        <v>0</v>
      </c>
      <c r="AB324" s="5">
        <f t="shared" si="305"/>
        <v>4.7080997901285038</v>
      </c>
      <c r="AC324" s="32"/>
      <c r="AD324" s="5">
        <f t="shared" si="321"/>
        <v>20952.607768506939</v>
      </c>
      <c r="AE324" s="5">
        <f t="shared" si="306"/>
        <v>-209.52607768506937</v>
      </c>
      <c r="AF324" s="5">
        <f t="shared" si="306"/>
        <v>-2443.1458748950458</v>
      </c>
      <c r="AG324" s="5">
        <f t="shared" si="324"/>
        <v>-17397.303487435605</v>
      </c>
      <c r="AH324" s="5">
        <f t="shared" si="308"/>
        <v>902.63232849121778</v>
      </c>
      <c r="AI324" s="42">
        <f t="shared" si="319"/>
        <v>0</v>
      </c>
      <c r="AJ324" s="42">
        <f t="shared" si="322"/>
        <v>2035.375950774034</v>
      </c>
      <c r="AK324" s="42">
        <f t="shared" si="317"/>
        <v>2938.008279265252</v>
      </c>
    </row>
    <row r="325" spans="1:37" ht="15" x14ac:dyDescent="0.2">
      <c r="A325" s="12"/>
      <c r="B325" s="70" t="s">
        <v>49</v>
      </c>
      <c r="C325" s="10">
        <f>$H$314*0.11+$B$327</f>
        <v>3125.1106872822033</v>
      </c>
      <c r="D325" s="1"/>
      <c r="E325" s="1"/>
      <c r="F325" s="1"/>
      <c r="I325" s="2">
        <f t="shared" si="309"/>
        <v>10</v>
      </c>
      <c r="J325" s="11">
        <f t="shared" si="301"/>
        <v>26801.190684778921</v>
      </c>
      <c r="K325" s="11">
        <f t="shared" si="310"/>
        <v>268.01190684778919</v>
      </c>
      <c r="L325" s="24">
        <f t="shared" si="313"/>
        <v>3125.1106872822033</v>
      </c>
      <c r="M325" s="11">
        <f t="shared" si="300"/>
        <v>602229</v>
      </c>
      <c r="N325" s="78">
        <f t="shared" si="302"/>
        <v>0</v>
      </c>
      <c r="O325" s="35">
        <f t="shared" si="303"/>
        <v>0</v>
      </c>
      <c r="P325" s="35">
        <f t="shared" si="318"/>
        <v>6.0222899999999999</v>
      </c>
      <c r="Q325">
        <f t="shared" si="304"/>
        <v>74</v>
      </c>
      <c r="R325" s="45">
        <f>1000*VLOOKUP(Q325, '[1]Mortality (Interventions) H'!$B$264:$AV$384, 34)</f>
        <v>39.615859226187204</v>
      </c>
      <c r="S325" s="46">
        <f>VLOOKUP(I325, '[1]Lapse Rates'!$A$4:$F$24, 5)</f>
        <v>1.273365E-3</v>
      </c>
      <c r="T325" s="33">
        <f t="shared" si="323"/>
        <v>0.78177898940909585</v>
      </c>
      <c r="U325" s="33">
        <f t="shared" si="314"/>
        <v>3.0970846390421639E-2</v>
      </c>
      <c r="V325" s="39">
        <f t="shared" si="311"/>
        <v>9.954900028489133E-4</v>
      </c>
      <c r="W325" s="32">
        <f t="shared" si="315"/>
        <v>0.74981265301582534</v>
      </c>
      <c r="X325" s="32"/>
      <c r="Y325" s="5">
        <f t="shared" si="320"/>
        <v>0</v>
      </c>
      <c r="Z325" s="5">
        <f t="shared" si="312"/>
        <v>4.7080997901285038</v>
      </c>
      <c r="AA325" s="5">
        <f t="shared" si="316"/>
        <v>0</v>
      </c>
      <c r="AB325" s="5">
        <f t="shared" si="305"/>
        <v>4.5155892421306749</v>
      </c>
      <c r="AC325" s="32"/>
      <c r="AD325" s="5">
        <f t="shared" si="321"/>
        <v>20095.871891337109</v>
      </c>
      <c r="AE325" s="5">
        <f t="shared" si="306"/>
        <v>-200.95871891337106</v>
      </c>
      <c r="AF325" s="5">
        <f t="shared" si="306"/>
        <v>-2343.2475353991781</v>
      </c>
      <c r="AG325" s="5">
        <f t="shared" si="324"/>
        <v>-18651.541850857233</v>
      </c>
      <c r="AH325" s="5">
        <f>SUM(AD325:AG325)</f>
        <v>-1099.8762138326747</v>
      </c>
      <c r="AI325" s="42">
        <f t="shared" si="319"/>
        <v>0</v>
      </c>
      <c r="AJ325" s="42">
        <f t="shared" si="322"/>
        <v>1952.1528468041804</v>
      </c>
      <c r="AK325" s="42">
        <f t="shared" si="317"/>
        <v>852.27663297150571</v>
      </c>
    </row>
    <row r="326" spans="1:37" ht="15" x14ac:dyDescent="0.2">
      <c r="D326" s="1"/>
      <c r="E326" s="1"/>
      <c r="F326" s="1"/>
      <c r="I326" s="2">
        <f t="shared" si="309"/>
        <v>11</v>
      </c>
      <c r="J326" s="11">
        <f t="shared" si="301"/>
        <v>26801.190684778921</v>
      </c>
      <c r="K326" s="11">
        <f t="shared" si="310"/>
        <v>268.01190684778919</v>
      </c>
      <c r="L326" s="24">
        <f t="shared" si="313"/>
        <v>3125.1106872822033</v>
      </c>
      <c r="M326" s="11">
        <f t="shared" si="300"/>
        <v>602229</v>
      </c>
      <c r="N326" s="78">
        <f t="shared" si="302"/>
        <v>0</v>
      </c>
      <c r="O326" s="35">
        <f t="shared" si="303"/>
        <v>0</v>
      </c>
      <c r="P326" s="35">
        <f t="shared" si="318"/>
        <v>6.0222899999999999</v>
      </c>
      <c r="Q326">
        <f t="shared" si="304"/>
        <v>75</v>
      </c>
      <c r="R326" s="45">
        <f>1000*VLOOKUP(Q326, '[1]Mortality (Interventions) H'!$B$264:$AV$384, 34)</f>
        <v>44.242645602835658</v>
      </c>
      <c r="S326" s="46">
        <f>VLOOKUP(I326, '[1]Lapse Rates'!$A$4:$F$24, 5)</f>
        <v>1.2241776999999999E-3</v>
      </c>
      <c r="T326" s="33">
        <f t="shared" si="323"/>
        <v>0.74981265301582534</v>
      </c>
      <c r="U326" s="33">
        <f t="shared" si="314"/>
        <v>3.3173695475901141E-2</v>
      </c>
      <c r="V326" s="39">
        <f t="shared" si="311"/>
        <v>9.1790392899981108E-4</v>
      </c>
      <c r="W326" s="32">
        <f t="shared" si="315"/>
        <v>0.71572105361092442</v>
      </c>
      <c r="X326" s="31"/>
      <c r="Y326" s="5">
        <f t="shared" si="320"/>
        <v>0</v>
      </c>
      <c r="Z326" s="5">
        <f t="shared" si="312"/>
        <v>4.5155892421306749</v>
      </c>
      <c r="AA326" s="5">
        <f t="shared" si="316"/>
        <v>0</v>
      </c>
      <c r="AB326" s="5">
        <f t="shared" si="305"/>
        <v>4.3102797439505336</v>
      </c>
      <c r="AC326" s="32"/>
      <c r="AD326" s="5">
        <f t="shared" si="321"/>
        <v>19182.176434937264</v>
      </c>
      <c r="AE326" s="5">
        <f t="shared" si="306"/>
        <v>-191.82176434937261</v>
      </c>
      <c r="AF326" s="5">
        <f t="shared" si="306"/>
        <v>-2236.7075137523789</v>
      </c>
      <c r="AG326" s="5">
        <f t="shared" si="324"/>
        <v>-19978.161452756467</v>
      </c>
      <c r="AH326" s="5">
        <f t="shared" ref="AH326:AH335" si="325">SUM(AD326:AG326)</f>
        <v>-3224.5142959209552</v>
      </c>
      <c r="AI326" s="42">
        <f t="shared" si="319"/>
        <v>0</v>
      </c>
      <c r="AJ326" s="42">
        <f t="shared" si="322"/>
        <v>1863.3967724893253</v>
      </c>
      <c r="AK326" s="42">
        <f t="shared" ref="AK326:AK335" si="326">SUM(AH326:AJ326)</f>
        <v>-1361.1175234316299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09"/>
        <v>12</v>
      </c>
      <c r="J327" s="11">
        <f t="shared" si="301"/>
        <v>26801.190684778921</v>
      </c>
      <c r="K327" s="11">
        <f t="shared" si="310"/>
        <v>268.01190684778919</v>
      </c>
      <c r="L327" s="24">
        <f t="shared" si="313"/>
        <v>3125.1106872822033</v>
      </c>
      <c r="M327" s="11">
        <f t="shared" si="300"/>
        <v>602229</v>
      </c>
      <c r="N327" s="78">
        <f t="shared" si="302"/>
        <v>0</v>
      </c>
      <c r="O327" s="35">
        <f t="shared" si="303"/>
        <v>0</v>
      </c>
      <c r="P327" s="35">
        <f t="shared" si="318"/>
        <v>6.0222899999999999</v>
      </c>
      <c r="Q327">
        <f t="shared" si="304"/>
        <v>76</v>
      </c>
      <c r="R327" s="45">
        <f>1000*VLOOKUP(Q327, '[1]Mortality (Interventions) H'!$B$264:$AV$384, 34)</f>
        <v>49.526459346542325</v>
      </c>
      <c r="S327" s="46">
        <f>VLOOKUP(I327, '[1]Lapse Rates'!$A$4:$F$24, 5)</f>
        <v>1.0124068E-3</v>
      </c>
      <c r="T327" s="33">
        <f t="shared" si="323"/>
        <v>0.71572105361092442</v>
      </c>
      <c r="U327" s="33">
        <f t="shared" si="314"/>
        <v>3.5447129665125886E-2</v>
      </c>
      <c r="V327" s="39">
        <f t="shared" si="311"/>
        <v>7.2460086157886451E-4</v>
      </c>
      <c r="W327" s="32">
        <f t="shared" si="315"/>
        <v>0.67954932308421967</v>
      </c>
      <c r="X327" s="31"/>
      <c r="Y327" s="5">
        <f t="shared" si="320"/>
        <v>0</v>
      </c>
      <c r="Z327" s="5">
        <f t="shared" si="312"/>
        <v>4.3102797439505336</v>
      </c>
      <c r="AA327" s="5">
        <f t="shared" si="316"/>
        <v>0</v>
      </c>
      <c r="AB327" s="5">
        <f t="shared" si="305"/>
        <v>4.0924430929168656</v>
      </c>
      <c r="AC327" s="32"/>
      <c r="AD327" s="5">
        <f t="shared" si="321"/>
        <v>18212.730987692608</v>
      </c>
      <c r="AE327" s="5">
        <f t="shared" si="306"/>
        <v>-182.12730987692609</v>
      </c>
      <c r="AF327" s="5">
        <f t="shared" si="306"/>
        <v>-2123.6668521058818</v>
      </c>
      <c r="AG327" s="5">
        <f t="shared" si="324"/>
        <v>-21347.289451099095</v>
      </c>
      <c r="AH327" s="5">
        <f t="shared" si="325"/>
        <v>-5440.352625389296</v>
      </c>
      <c r="AI327" s="42">
        <f t="shared" si="319"/>
        <v>0</v>
      </c>
      <c r="AJ327" s="42">
        <f t="shared" si="322"/>
        <v>1769.2250592365999</v>
      </c>
      <c r="AK327" s="42">
        <f t="shared" si="326"/>
        <v>-3671.1275661526961</v>
      </c>
    </row>
    <row r="328" spans="1:37" ht="15" x14ac:dyDescent="0.2">
      <c r="A328" s="48"/>
      <c r="D328" s="1"/>
      <c r="E328" s="1"/>
      <c r="F328" s="1"/>
      <c r="I328" s="2">
        <f t="shared" si="309"/>
        <v>13</v>
      </c>
      <c r="J328" s="11">
        <f t="shared" si="301"/>
        <v>26801.190684778921</v>
      </c>
      <c r="K328" s="11">
        <f t="shared" si="310"/>
        <v>268.01190684778919</v>
      </c>
      <c r="L328" s="24">
        <f t="shared" si="313"/>
        <v>3125.1106872822033</v>
      </c>
      <c r="M328" s="11">
        <f t="shared" si="300"/>
        <v>602229</v>
      </c>
      <c r="N328" s="78">
        <f t="shared" si="302"/>
        <v>0</v>
      </c>
      <c r="O328" s="35">
        <f t="shared" si="303"/>
        <v>0</v>
      </c>
      <c r="P328" s="35">
        <f t="shared" si="318"/>
        <v>6.0222899999999999</v>
      </c>
      <c r="Q328">
        <f t="shared" si="304"/>
        <v>77</v>
      </c>
      <c r="R328" s="45">
        <f>1000*VLOOKUP(Q328, '[1]Mortality (Interventions) H'!$B$264:$AV$384, 34)</f>
        <v>55.595655196714596</v>
      </c>
      <c r="S328" s="46">
        <f>VLOOKUP(I328, '[1]Lapse Rates'!$A$4:$F$24, 5)</f>
        <v>8.7385670000000003E-4</v>
      </c>
      <c r="T328" s="33">
        <f t="shared" si="323"/>
        <v>0.67954932308421967</v>
      </c>
      <c r="U328" s="33">
        <f t="shared" si="314"/>
        <v>3.7779989855351082E-2</v>
      </c>
      <c r="V328" s="39">
        <f t="shared" si="311"/>
        <v>5.9382872895761001E-4</v>
      </c>
      <c r="W328" s="32">
        <f t="shared" si="315"/>
        <v>0.64117550449991101</v>
      </c>
      <c r="X328" s="31"/>
      <c r="Y328" s="5">
        <f t="shared" si="320"/>
        <v>0</v>
      </c>
      <c r="Z328" s="5">
        <f t="shared" si="312"/>
        <v>4.0924430929168656</v>
      </c>
      <c r="AA328" s="5">
        <f t="shared" si="316"/>
        <v>0</v>
      </c>
      <c r="AB328" s="5">
        <f t="shared" si="305"/>
        <v>3.8613448289947692</v>
      </c>
      <c r="AC328" s="32"/>
      <c r="AD328" s="5">
        <f t="shared" si="321"/>
        <v>17184.266958511442</v>
      </c>
      <c r="AE328" s="5">
        <f t="shared" si="306"/>
        <v>-171.84266958511438</v>
      </c>
      <c r="AF328" s="5">
        <f t="shared" si="306"/>
        <v>-2003.7444215362304</v>
      </c>
      <c r="AG328" s="5">
        <f t="shared" si="324"/>
        <v>-22752.205510598225</v>
      </c>
      <c r="AH328" s="5">
        <f t="shared" si="325"/>
        <v>-7743.5256432081296</v>
      </c>
      <c r="AI328" s="42">
        <f t="shared" si="319"/>
        <v>0</v>
      </c>
      <c r="AJ328" s="42">
        <f t="shared" si="322"/>
        <v>1669.3202914110877</v>
      </c>
      <c r="AK328" s="42">
        <f t="shared" si="326"/>
        <v>-6074.2053517970417</v>
      </c>
    </row>
    <row r="329" spans="1:37" ht="15" x14ac:dyDescent="0.2">
      <c r="A329" s="48"/>
      <c r="D329" s="1"/>
      <c r="E329" s="1"/>
      <c r="F329" s="37"/>
      <c r="I329" s="2">
        <f t="shared" si="309"/>
        <v>14</v>
      </c>
      <c r="J329" s="11">
        <f t="shared" si="301"/>
        <v>26801.190684778921</v>
      </c>
      <c r="K329" s="11">
        <f t="shared" si="310"/>
        <v>268.01190684778919</v>
      </c>
      <c r="L329" s="24">
        <f t="shared" si="313"/>
        <v>3125.1106872822033</v>
      </c>
      <c r="M329" s="11">
        <f t="shared" si="300"/>
        <v>602229</v>
      </c>
      <c r="N329" s="78">
        <f t="shared" si="302"/>
        <v>0</v>
      </c>
      <c r="O329" s="35">
        <f t="shared" si="303"/>
        <v>0</v>
      </c>
      <c r="P329" s="35">
        <f t="shared" si="318"/>
        <v>6.0222899999999999</v>
      </c>
      <c r="Q329">
        <f t="shared" si="304"/>
        <v>78</v>
      </c>
      <c r="R329" s="45">
        <f>1000*VLOOKUP(Q329, '[1]Mortality (Interventions) H'!$B$264:$AV$384, 34)</f>
        <v>62.331333640550255</v>
      </c>
      <c r="S329" s="46">
        <f>VLOOKUP(I329, '[1]Lapse Rates'!$A$4:$F$24, 5)</f>
        <v>8.3940749999999998E-4</v>
      </c>
      <c r="T329" s="33">
        <f t="shared" si="323"/>
        <v>0.64117550449991101</v>
      </c>
      <c r="U329" s="33">
        <f t="shared" si="314"/>
        <v>3.9965324293132085E-2</v>
      </c>
      <c r="V329" s="39">
        <f t="shared" si="311"/>
        <v>5.3820752729350906E-4</v>
      </c>
      <c r="W329" s="32">
        <f t="shared" si="315"/>
        <v>0.60067197267948547</v>
      </c>
      <c r="X329" s="31"/>
      <c r="Y329" s="5">
        <f t="shared" si="320"/>
        <v>0</v>
      </c>
      <c r="Z329" s="5">
        <f t="shared" si="312"/>
        <v>3.8613448289947692</v>
      </c>
      <c r="AA329" s="5">
        <f t="shared" si="316"/>
        <v>0</v>
      </c>
      <c r="AB329" s="5">
        <f t="shared" si="305"/>
        <v>3.6174208143479385</v>
      </c>
      <c r="AC329" s="32"/>
      <c r="AD329" s="5">
        <f t="shared" si="321"/>
        <v>16098.724078785204</v>
      </c>
      <c r="AE329" s="5">
        <f t="shared" si="306"/>
        <v>-160.98724078785204</v>
      </c>
      <c r="AF329" s="5">
        <f t="shared" si="306"/>
        <v>-1877.1664013715438</v>
      </c>
      <c r="AG329" s="5">
        <f t="shared" si="324"/>
        <v>-24068.277283728643</v>
      </c>
      <c r="AH329" s="5">
        <f t="shared" si="325"/>
        <v>-10007.706847102834</v>
      </c>
      <c r="AI329" s="42">
        <f t="shared" si="319"/>
        <v>0</v>
      </c>
      <c r="AJ329" s="42">
        <f t="shared" si="322"/>
        <v>1563.8707817352647</v>
      </c>
      <c r="AK329" s="42">
        <f t="shared" si="326"/>
        <v>-8443.83606536757</v>
      </c>
    </row>
    <row r="330" spans="1:37" ht="15" x14ac:dyDescent="0.2">
      <c r="A330" s="48"/>
      <c r="D330" s="1"/>
      <c r="E330" s="1"/>
      <c r="F330" s="1"/>
      <c r="I330" s="2">
        <f t="shared" si="309"/>
        <v>15</v>
      </c>
      <c r="J330" s="11">
        <f t="shared" si="301"/>
        <v>26801.190684778921</v>
      </c>
      <c r="K330" s="11">
        <f t="shared" si="310"/>
        <v>268.01190684778919</v>
      </c>
      <c r="L330" s="24">
        <f t="shared" si="313"/>
        <v>3125.1106872822033</v>
      </c>
      <c r="M330" s="11">
        <f t="shared" si="300"/>
        <v>602229</v>
      </c>
      <c r="N330" s="78">
        <f t="shared" si="302"/>
        <v>0</v>
      </c>
      <c r="O330" s="35">
        <f t="shared" si="303"/>
        <v>0</v>
      </c>
      <c r="P330" s="35">
        <f t="shared" si="318"/>
        <v>6.0222899999999999</v>
      </c>
      <c r="Q330">
        <f t="shared" si="304"/>
        <v>79</v>
      </c>
      <c r="R330" s="45">
        <f>1000*VLOOKUP(Q330, '[1]Mortality (Interventions) H'!$B$264:$AV$384, 34)</f>
        <v>69.768286006773678</v>
      </c>
      <c r="S330" s="46">
        <f>VLOOKUP(I330, '[1]Lapse Rates'!$A$4:$F$24, 5)</f>
        <v>7.2940090000000004E-4</v>
      </c>
      <c r="T330" s="33">
        <f t="shared" si="323"/>
        <v>0.60067197267948547</v>
      </c>
      <c r="U330" s="33">
        <f t="shared" si="314"/>
        <v>4.1907853986155291E-2</v>
      </c>
      <c r="V330" s="39">
        <f t="shared" si="311"/>
        <v>4.3813067747719214E-4</v>
      </c>
      <c r="W330" s="32">
        <f t="shared" si="315"/>
        <v>0.55832598801585298</v>
      </c>
      <c r="X330" s="31"/>
      <c r="Y330" s="5">
        <f t="shared" si="320"/>
        <v>0</v>
      </c>
      <c r="Z330" s="5">
        <f t="shared" si="312"/>
        <v>3.6174208143479385</v>
      </c>
      <c r="AA330" s="5">
        <f t="shared" si="316"/>
        <v>0</v>
      </c>
      <c r="AB330" s="5">
        <f t="shared" si="305"/>
        <v>3.362401014367991</v>
      </c>
      <c r="AC330" s="32"/>
      <c r="AD330" s="5">
        <f t="shared" si="321"/>
        <v>14963.801269080466</v>
      </c>
      <c r="AE330" s="5">
        <f t="shared" si="306"/>
        <v>-149.63801269080466</v>
      </c>
      <c r="AF330" s="5">
        <f t="shared" si="306"/>
        <v>-1744.8305121357375</v>
      </c>
      <c r="AG330" s="5">
        <f t="shared" si="324"/>
        <v>-25238.124998228315</v>
      </c>
      <c r="AH330" s="5">
        <f t="shared" si="325"/>
        <v>-12168.79225397439</v>
      </c>
      <c r="AI330" s="42">
        <f t="shared" si="319"/>
        <v>0</v>
      </c>
      <c r="AJ330" s="42">
        <f t="shared" si="322"/>
        <v>1453.6242844337135</v>
      </c>
      <c r="AK330" s="42">
        <f t="shared" si="326"/>
        <v>-10715.167969540676</v>
      </c>
    </row>
    <row r="331" spans="1:37" ht="15" x14ac:dyDescent="0.2">
      <c r="I331" s="2">
        <f t="shared" si="309"/>
        <v>16</v>
      </c>
      <c r="J331" s="11">
        <f t="shared" si="301"/>
        <v>26801.190684778921</v>
      </c>
      <c r="K331" s="11">
        <f t="shared" si="310"/>
        <v>268.01190684778919</v>
      </c>
      <c r="L331" s="24">
        <f t="shared" si="313"/>
        <v>3125.1106872822033</v>
      </c>
      <c r="M331" s="11">
        <f t="shared" si="300"/>
        <v>602229</v>
      </c>
      <c r="N331" s="78">
        <f t="shared" si="302"/>
        <v>0</v>
      </c>
      <c r="O331" s="35">
        <f t="shared" si="303"/>
        <v>0</v>
      </c>
      <c r="P331" s="35">
        <f t="shared" si="318"/>
        <v>6.0222899999999999</v>
      </c>
      <c r="Q331">
        <f t="shared" si="304"/>
        <v>80</v>
      </c>
      <c r="R331" s="45">
        <f>1000*VLOOKUP(Q331, '[1]Mortality (Interventions) H'!$B$264:$AV$384, 34)</f>
        <v>77.812977438984163</v>
      </c>
      <c r="S331" s="46">
        <f>VLOOKUP(I331, '[1]Lapse Rates'!$A$4:$F$24, 5)</f>
        <v>6.1234970000000001E-4</v>
      </c>
      <c r="T331" s="33">
        <f t="shared" si="323"/>
        <v>0.55832598801585298</v>
      </c>
      <c r="U331" s="33">
        <f t="shared" si="314"/>
        <v>4.3445007509076115E-2</v>
      </c>
      <c r="V331" s="39">
        <f t="shared" si="311"/>
        <v>3.4189075126371115E-4</v>
      </c>
      <c r="W331" s="32">
        <f t="shared" si="315"/>
        <v>0.5145390897555131</v>
      </c>
      <c r="X331" s="31"/>
      <c r="Y331" s="5">
        <f t="shared" si="320"/>
        <v>0</v>
      </c>
      <c r="Z331" s="5">
        <f t="shared" si="312"/>
        <v>3.362401014367991</v>
      </c>
      <c r="AA331" s="5">
        <f t="shared" si="316"/>
        <v>0</v>
      </c>
      <c r="AB331" s="5">
        <f t="shared" si="305"/>
        <v>3.0987036148437288</v>
      </c>
      <c r="AC331" s="32"/>
      <c r="AD331" s="5">
        <f t="shared" si="321"/>
        <v>13790.260259310084</v>
      </c>
      <c r="AE331" s="5">
        <f t="shared" si="306"/>
        <v>-137.90260259310082</v>
      </c>
      <c r="AF331" s="5">
        <f t="shared" si="306"/>
        <v>-1607.9916084194108</v>
      </c>
      <c r="AG331" s="5">
        <f t="shared" si="324"/>
        <v>-26163.843427183401</v>
      </c>
      <c r="AH331" s="5">
        <f t="shared" si="325"/>
        <v>-14119.477378885829</v>
      </c>
      <c r="AI331" s="42">
        <f t="shared" si="319"/>
        <v>0</v>
      </c>
      <c r="AJ331" s="42">
        <f t="shared" si="322"/>
        <v>1339.6261376634457</v>
      </c>
      <c r="AK331" s="42">
        <f t="shared" si="326"/>
        <v>-12779.851241222383</v>
      </c>
    </row>
    <row r="332" spans="1:37" ht="15" x14ac:dyDescent="0.2">
      <c r="I332" s="2">
        <f t="shared" si="309"/>
        <v>17</v>
      </c>
      <c r="J332" s="11">
        <f t="shared" si="301"/>
        <v>26801.190684778921</v>
      </c>
      <c r="K332" s="11">
        <f t="shared" si="310"/>
        <v>268.01190684778919</v>
      </c>
      <c r="L332" s="24">
        <f t="shared" si="313"/>
        <v>3125.1106872822033</v>
      </c>
      <c r="M332" s="11">
        <f t="shared" si="300"/>
        <v>602229</v>
      </c>
      <c r="N332" s="78">
        <f t="shared" si="302"/>
        <v>0</v>
      </c>
      <c r="O332" s="35">
        <f t="shared" si="303"/>
        <v>0</v>
      </c>
      <c r="P332" s="35">
        <f t="shared" si="318"/>
        <v>6.0222899999999999</v>
      </c>
      <c r="Q332">
        <f t="shared" si="304"/>
        <v>81</v>
      </c>
      <c r="R332" s="45">
        <f>1000*VLOOKUP(Q332, '[1]Mortality (Interventions) H'!$B$264:$AV$384, 34)</f>
        <v>86.579809596621828</v>
      </c>
      <c r="S332" s="46">
        <f>VLOOKUP(I332, '[1]Lapse Rates'!$A$4:$F$24, 5)</f>
        <v>4.6742110000000002E-4</v>
      </c>
      <c r="T332" s="33">
        <f t="shared" si="323"/>
        <v>0.5145390897555131</v>
      </c>
      <c r="U332" s="33">
        <f t="shared" si="314"/>
        <v>4.4548696421051429E-2</v>
      </c>
      <c r="V332" s="39">
        <f t="shared" si="311"/>
        <v>2.4050642732652066E-4</v>
      </c>
      <c r="W332" s="32">
        <f t="shared" si="315"/>
        <v>0.46974988690713515</v>
      </c>
      <c r="X332" s="31"/>
      <c r="Y332" s="5">
        <f t="shared" si="320"/>
        <v>0</v>
      </c>
      <c r="Z332" s="5">
        <f t="shared" si="312"/>
        <v>3.0987036148437288</v>
      </c>
      <c r="AA332" s="5">
        <f t="shared" si="316"/>
        <v>0</v>
      </c>
      <c r="AB332" s="5">
        <f t="shared" si="305"/>
        <v>2.8289700464219707</v>
      </c>
      <c r="AC332" s="32"/>
      <c r="AD332" s="5">
        <f t="shared" si="321"/>
        <v>12589.856293151463</v>
      </c>
      <c r="AE332" s="5">
        <f t="shared" si="306"/>
        <v>-125.89856293151462</v>
      </c>
      <c r="AF332" s="5">
        <f t="shared" si="306"/>
        <v>-1468.0203919230944</v>
      </c>
      <c r="AG332" s="5">
        <f t="shared" si="324"/>
        <v>-26828.516896953381</v>
      </c>
      <c r="AH332" s="5">
        <f t="shared" si="325"/>
        <v>-15832.579558656525</v>
      </c>
      <c r="AI332" s="42">
        <f t="shared" si="319"/>
        <v>0</v>
      </c>
      <c r="AJ332" s="42">
        <f t="shared" si="322"/>
        <v>1223.0182361591933</v>
      </c>
      <c r="AK332" s="42">
        <f t="shared" si="326"/>
        <v>-14609.561322497331</v>
      </c>
    </row>
    <row r="333" spans="1:37" ht="15" x14ac:dyDescent="0.2">
      <c r="I333" s="2">
        <f t="shared" si="309"/>
        <v>18</v>
      </c>
      <c r="J333" s="11">
        <f t="shared" si="301"/>
        <v>26801.190684778921</v>
      </c>
      <c r="K333" s="11">
        <f t="shared" si="310"/>
        <v>268.01190684778919</v>
      </c>
      <c r="L333" s="24">
        <f t="shared" si="313"/>
        <v>3125.1106872822033</v>
      </c>
      <c r="M333" s="11">
        <f t="shared" si="300"/>
        <v>602229</v>
      </c>
      <c r="N333" s="78">
        <f t="shared" si="302"/>
        <v>0</v>
      </c>
      <c r="O333" s="35">
        <f t="shared" si="303"/>
        <v>0</v>
      </c>
      <c r="P333" s="35">
        <f t="shared" si="318"/>
        <v>6.0222899999999999</v>
      </c>
      <c r="Q333">
        <f t="shared" si="304"/>
        <v>82</v>
      </c>
      <c r="R333" s="45">
        <f>1000*VLOOKUP(Q333, '[1]Mortality (Interventions) H'!$B$264:$AV$384, 34)</f>
        <v>96.370387337793716</v>
      </c>
      <c r="S333" s="46">
        <f>VLOOKUP(I333, '[1]Lapse Rates'!$A$4:$F$24, 5)</f>
        <v>4.0205260000000001E-4</v>
      </c>
      <c r="T333" s="33">
        <f t="shared" si="323"/>
        <v>0.46974988690713515</v>
      </c>
      <c r="U333" s="33">
        <f t="shared" si="314"/>
        <v>4.5269978553125402E-2</v>
      </c>
      <c r="V333" s="39">
        <f t="shared" si="311"/>
        <v>1.8886416338071964E-4</v>
      </c>
      <c r="W333" s="32">
        <f t="shared" si="315"/>
        <v>0.42429104419062902</v>
      </c>
      <c r="X333" s="31"/>
      <c r="Y333" s="5">
        <f t="shared" si="320"/>
        <v>0</v>
      </c>
      <c r="Z333" s="5">
        <f t="shared" si="320"/>
        <v>2.8289700464219707</v>
      </c>
      <c r="AA333" s="5">
        <f t="shared" si="316"/>
        <v>0</v>
      </c>
      <c r="AB333" s="5">
        <f t="shared" si="305"/>
        <v>2.5552037125187832</v>
      </c>
      <c r="AC333" s="32"/>
      <c r="AD333" s="5">
        <f t="shared" si="321"/>
        <v>11371.505181197008</v>
      </c>
      <c r="AE333" s="5">
        <f t="shared" si="306"/>
        <v>-113.71505181197007</v>
      </c>
      <c r="AF333" s="5">
        <f t="shared" si="306"/>
        <v>-1325.9564767182603</v>
      </c>
      <c r="AG333" s="5">
        <f t="shared" si="324"/>
        <v>-27262.893914070159</v>
      </c>
      <c r="AH333" s="5">
        <f t="shared" si="325"/>
        <v>-17331.060261403381</v>
      </c>
      <c r="AI333" s="42">
        <f t="shared" si="319"/>
        <v>0</v>
      </c>
      <c r="AJ333" s="42">
        <f t="shared" si="322"/>
        <v>1104.6667336542262</v>
      </c>
      <c r="AK333" s="42">
        <f t="shared" si="326"/>
        <v>-16226.393527749155</v>
      </c>
    </row>
    <row r="334" spans="1:37" ht="15" x14ac:dyDescent="0.2">
      <c r="I334" s="2">
        <f t="shared" si="309"/>
        <v>19</v>
      </c>
      <c r="J334" s="11">
        <f t="shared" si="301"/>
        <v>26801.190684778921</v>
      </c>
      <c r="K334" s="11">
        <f t="shared" si="310"/>
        <v>268.01190684778919</v>
      </c>
      <c r="L334" s="24">
        <f t="shared" si="313"/>
        <v>3125.1106872822033</v>
      </c>
      <c r="M334" s="11">
        <f t="shared" si="300"/>
        <v>602229</v>
      </c>
      <c r="N334" s="78">
        <f t="shared" si="302"/>
        <v>0</v>
      </c>
      <c r="O334" s="35">
        <f t="shared" si="303"/>
        <v>0</v>
      </c>
      <c r="P334" s="35">
        <f t="shared" si="318"/>
        <v>6.0222899999999999</v>
      </c>
      <c r="Q334">
        <f t="shared" si="304"/>
        <v>83</v>
      </c>
      <c r="R334" s="45">
        <f>1000*VLOOKUP(Q334, '[1]Mortality (Interventions) H'!$B$264:$AV$384, 34)</f>
        <v>107.28813452846569</v>
      </c>
      <c r="S334" s="46">
        <f>VLOOKUP(I334, '[1]Lapse Rates'!$A$4:$F$24, 5)</f>
        <v>3.3283375800000001E-2</v>
      </c>
      <c r="T334" s="33">
        <f t="shared" si="323"/>
        <v>0.42429104419062902</v>
      </c>
      <c r="U334" s="33">
        <f t="shared" si="314"/>
        <v>4.5521394628347388E-2</v>
      </c>
      <c r="V334" s="39">
        <f t="shared" si="311"/>
        <v>1.4121838272371113E-2</v>
      </c>
      <c r="W334" s="32">
        <f t="shared" si="315"/>
        <v>0.36464781128991053</v>
      </c>
      <c r="X334" s="31"/>
      <c r="Y334" s="5">
        <f t="shared" si="320"/>
        <v>0</v>
      </c>
      <c r="Z334" s="5">
        <f t="shared" si="320"/>
        <v>2.5552037125187832</v>
      </c>
      <c r="AA334" s="5">
        <f t="shared" si="316"/>
        <v>0</v>
      </c>
      <c r="AB334" s="5">
        <f t="shared" si="305"/>
        <v>2.196014867453115</v>
      </c>
      <c r="AC334" s="32"/>
      <c r="AD334" s="5">
        <f t="shared" si="321"/>
        <v>9772.9955231681724</v>
      </c>
      <c r="AE334" s="5">
        <f t="shared" si="306"/>
        <v>-97.729955231681714</v>
      </c>
      <c r="AF334" s="5">
        <f t="shared" si="306"/>
        <v>-1139.5647721561634</v>
      </c>
      <c r="AG334" s="5">
        <f t="shared" si="324"/>
        <v>-27414.303965635019</v>
      </c>
      <c r="AH334" s="5">
        <f t="shared" si="325"/>
        <v>-18878.603169854694</v>
      </c>
      <c r="AI334" s="42">
        <f t="shared" si="319"/>
        <v>0</v>
      </c>
      <c r="AJ334" s="42">
        <f t="shared" si="322"/>
        <v>949.39421769876787</v>
      </c>
      <c r="AK334" s="42">
        <f t="shared" si="326"/>
        <v>-17929.208952155925</v>
      </c>
    </row>
    <row r="335" spans="1:37" ht="15" x14ac:dyDescent="0.2">
      <c r="I335" s="2">
        <f t="shared" si="309"/>
        <v>20</v>
      </c>
      <c r="J335" s="11">
        <f t="shared" si="301"/>
        <v>26801.190684778921</v>
      </c>
      <c r="K335" s="11">
        <f t="shared" si="310"/>
        <v>268.01190684778919</v>
      </c>
      <c r="L335" s="24">
        <f t="shared" si="313"/>
        <v>3125.1106872822033</v>
      </c>
      <c r="M335" s="11">
        <f t="shared" si="300"/>
        <v>602229</v>
      </c>
      <c r="N335" s="78">
        <f t="shared" si="302"/>
        <v>0</v>
      </c>
      <c r="O335" s="35">
        <f t="shared" si="303"/>
        <v>0</v>
      </c>
      <c r="P335" s="35">
        <f t="shared" si="318"/>
        <v>6.0222899999999999</v>
      </c>
      <c r="Q335">
        <f t="shared" si="304"/>
        <v>84</v>
      </c>
      <c r="R335" s="45">
        <f>1000*VLOOKUP(Q335, '[1]Mortality (Interventions) H'!$B$264:$AV$384, 34)</f>
        <v>119.50829509265192</v>
      </c>
      <c r="S335" s="46">
        <f>VLOOKUP(I335, '[1]Lapse Rates'!$A$4:$F$24, 5)</f>
        <v>0</v>
      </c>
      <c r="T335" s="33">
        <f t="shared" si="323"/>
        <v>0.36464781128991053</v>
      </c>
      <c r="U335" s="33">
        <f t="shared" si="314"/>
        <v>4.3578438236524276E-2</v>
      </c>
      <c r="V335" s="39">
        <f t="shared" si="311"/>
        <v>0</v>
      </c>
      <c r="W335" s="32">
        <f t="shared" si="315"/>
        <v>0.32106937305338623</v>
      </c>
      <c r="X335" s="31"/>
      <c r="Y335" s="5">
        <f t="shared" si="320"/>
        <v>0</v>
      </c>
      <c r="Z335" s="5">
        <f t="shared" si="320"/>
        <v>2.196014867453115</v>
      </c>
      <c r="AA335" s="5">
        <f t="shared" si="316"/>
        <v>0</v>
      </c>
      <c r="AB335" s="5">
        <f t="shared" si="305"/>
        <v>1.9335728746456773</v>
      </c>
      <c r="AC335" s="32"/>
      <c r="AD335" s="5">
        <f>$W335*J335</f>
        <v>8605.0414902462235</v>
      </c>
      <c r="AE335" s="5">
        <f t="shared" si="306"/>
        <v>-86.050414902462222</v>
      </c>
      <c r="AF335" s="5">
        <f t="shared" si="306"/>
        <v>-1003.3773290881339</v>
      </c>
      <c r="AG335" s="5">
        <f t="shared" si="324"/>
        <v>-26244.199280743778</v>
      </c>
      <c r="AH335" s="5">
        <f t="shared" si="325"/>
        <v>-18728.585534488149</v>
      </c>
      <c r="AI335" s="42">
        <f t="shared" si="319"/>
        <v>0</v>
      </c>
      <c r="AJ335" s="42">
        <f t="shared" si="322"/>
        <v>835.9284535497203</v>
      </c>
      <c r="AK335" s="42">
        <f t="shared" si="326"/>
        <v>-17892.657080938428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402758.4973714645</v>
      </c>
      <c r="AE338" s="21">
        <f t="shared" ref="AE338:AK338" si="327">SUM(AE315:AE335)</f>
        <v>-14217.24179038546</v>
      </c>
      <c r="AF338" s="21">
        <f t="shared" si="327"/>
        <v>-44702.630746559116</v>
      </c>
      <c r="AG338" s="21">
        <f t="shared" si="327"/>
        <v>-388149.37016686314</v>
      </c>
      <c r="AH338" s="21">
        <f t="shared" si="327"/>
        <v>-44310.745332343278</v>
      </c>
      <c r="AI338" s="21">
        <f t="shared" si="327"/>
        <v>0</v>
      </c>
      <c r="AJ338" s="21">
        <f t="shared" si="327"/>
        <v>36547.067531118504</v>
      </c>
      <c r="AK338" s="21">
        <f t="shared" si="327"/>
        <v>-7763.6778012247669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211701.92439756234</v>
      </c>
      <c r="AE340" s="21">
        <f t="shared" ref="AE340:AK340" si="328">AE315+NPV($D$6,AE316:AE335)</f>
        <v>-12330.15426909153</v>
      </c>
      <c r="AF340" s="21">
        <f t="shared" si="328"/>
        <v>-22698.543502846402</v>
      </c>
      <c r="AG340" s="21">
        <f t="shared" si="328"/>
        <v>-141539.43345970038</v>
      </c>
      <c r="AH340" s="21">
        <f t="shared" si="328"/>
        <v>35133.793165924013</v>
      </c>
      <c r="AI340" s="21">
        <f t="shared" si="328"/>
        <v>0</v>
      </c>
      <c r="AJ340" s="21">
        <f t="shared" si="328"/>
        <v>17985.075698198878</v>
      </c>
      <c r="AK340" s="21">
        <f t="shared" si="328"/>
        <v>53118.868864122895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305690.008141517</v>
      </c>
      <c r="AE342" s="21">
        <f t="shared" ref="AE342:AK342" si="329">AE315+NPV($D$7,AE316:AE335)</f>
        <v>-13255.793339641506</v>
      </c>
      <c r="AF342" s="21">
        <f t="shared" si="329"/>
        <v>-33491.812301849975</v>
      </c>
      <c r="AG342" s="21">
        <f t="shared" si="329"/>
        <v>-255490.09668964488</v>
      </c>
      <c r="AH342" s="21">
        <f t="shared" si="329"/>
        <v>3452.3058103805706</v>
      </c>
      <c r="AI342" s="21">
        <f t="shared" si="329"/>
        <v>0</v>
      </c>
      <c r="AJ342" s="21">
        <f t="shared" si="329"/>
        <v>27116.690500197827</v>
      </c>
      <c r="AK342" s="21">
        <f t="shared" si="329"/>
        <v>30568.996310578386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26242.980831790359</v>
      </c>
    </row>
    <row r="345" spans="1:39" ht="15" x14ac:dyDescent="0.2">
      <c r="G345" s="58" t="s">
        <v>120</v>
      </c>
      <c r="H345" s="57"/>
      <c r="I345" s="57"/>
      <c r="J345" s="11">
        <f>H$344</f>
        <v>26242.980831790359</v>
      </c>
      <c r="K345" s="11">
        <f>J345*$C$10</f>
        <v>10497.192332716144</v>
      </c>
      <c r="L345" s="24">
        <f>$C$354</f>
        <v>3854.4485847786987</v>
      </c>
      <c r="M345" s="11">
        <f t="shared" ref="M345:M365" si="33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>O345*W345</f>
        <v>0</v>
      </c>
      <c r="AB345" s="5">
        <f>P345*W345</f>
        <v>6.0222899999999999</v>
      </c>
      <c r="AC345" s="32"/>
      <c r="AD345" s="5">
        <f>$W345*J345</f>
        <v>26242.980831790359</v>
      </c>
      <c r="AE345" s="5">
        <f>-$W345*K345</f>
        <v>-10497.192332716144</v>
      </c>
      <c r="AF345" s="5">
        <f>-$W345*L345</f>
        <v>-3854.4485847786987</v>
      </c>
      <c r="AG345" s="5"/>
      <c r="AH345" s="5">
        <f>SUM(AD345:AG345)</f>
        <v>11891.339914295517</v>
      </c>
      <c r="AI345" s="42">
        <f>Y345-AA345</f>
        <v>0</v>
      </c>
      <c r="AJ345" s="42"/>
      <c r="AK345" s="42">
        <f>SUM(AH345:AJ345)</f>
        <v>11891.339914295517</v>
      </c>
      <c r="AL345" s="6" t="s">
        <v>39</v>
      </c>
      <c r="AM345" s="36">
        <f>AK372</f>
        <v>30090.52004588948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31">H$344</f>
        <v>26242.980831790359</v>
      </c>
      <c r="K346" s="11"/>
      <c r="L346" s="24"/>
      <c r="M346" s="11">
        <f t="shared" si="330"/>
        <v>602229</v>
      </c>
      <c r="N346" s="78">
        <f t="shared" ref="N346:N365" si="332">N314</f>
        <v>0</v>
      </c>
      <c r="O346" s="35">
        <f t="shared" ref="O346:O365" si="333">M346*N346/1000</f>
        <v>0</v>
      </c>
      <c r="P346" s="35">
        <f>$H$14*M346/1000</f>
        <v>6.0222899999999999</v>
      </c>
      <c r="Q346">
        <f t="shared" ref="Q346:Q365" si="334">Q5</f>
        <v>65</v>
      </c>
      <c r="R346" s="45">
        <f>1000*VLOOKUP(Q346, '[1]Mortality (Interventions) H'!$B$264:$AV$384, 37)</f>
        <v>16.823517722092564</v>
      </c>
      <c r="S346" s="46">
        <f>AVERAGE(VLOOKUP(I345,'[1]Lapse Rates'!$A$4:$F$24,5),VLOOKUP(I346,'[1]Lapse Rates'!$A$4:$F$24,5))</f>
        <v>2.3220462500000002E-3</v>
      </c>
      <c r="T346" s="33">
        <f>W345</f>
        <v>1</v>
      </c>
      <c r="U346" s="33">
        <f>T346*R346/1000</f>
        <v>1.6823517722092566E-2</v>
      </c>
      <c r="V346" s="39">
        <f>MIN(S346*T346,T346-U346)</f>
        <v>2.3220462500000002E-3</v>
      </c>
      <c r="W346" s="32">
        <f>T346-SUM(U346:V346)</f>
        <v>0.98085443602790745</v>
      </c>
      <c r="X346" s="32"/>
      <c r="Y346" s="5">
        <f>AA345</f>
        <v>0</v>
      </c>
      <c r="Z346" s="5">
        <f>AB345</f>
        <v>6.0222899999999999</v>
      </c>
      <c r="AA346" s="5">
        <f>O346*W346</f>
        <v>0</v>
      </c>
      <c r="AB346" s="5">
        <f t="shared" ref="AB346:AB365" si="335">P346*W346</f>
        <v>5.9069898615465064</v>
      </c>
      <c r="AC346" s="32"/>
      <c r="AD346" s="5">
        <f>$W346*J346</f>
        <v>25740.544163456918</v>
      </c>
      <c r="AE346" s="5">
        <f t="shared" ref="AE346:AF365" si="336">-$W346*K346</f>
        <v>0</v>
      </c>
      <c r="AF346" s="5">
        <f t="shared" si="336"/>
        <v>0</v>
      </c>
      <c r="AG346" s="5">
        <f t="shared" ref="AG346:AG351" si="337">-U346*M346</f>
        <v>-10131.610254258085</v>
      </c>
      <c r="AH346" s="5">
        <f t="shared" ref="AH346:AH354" si="338">SUM(AD346:AG346)</f>
        <v>15608.933909198833</v>
      </c>
      <c r="AI346" s="42">
        <f>-M346*$W345*(N346-N345)/1000</f>
        <v>0</v>
      </c>
      <c r="AJ346" s="42">
        <f>$D$6*SUM(Y346:Z346,AD346:AE346)</f>
        <v>2525.7381690841239</v>
      </c>
      <c r="AK346" s="42">
        <f>SUM(AH346:AJ346)</f>
        <v>18134.672078282958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339">I346+1</f>
        <v>2</v>
      </c>
      <c r="J347" s="11">
        <f t="shared" si="331"/>
        <v>26242.980831790359</v>
      </c>
      <c r="K347" s="11">
        <f t="shared" ref="K347:K365" si="340">J347*$C$11</f>
        <v>262.42980831790362</v>
      </c>
      <c r="L347" s="24">
        <f>$C$355</f>
        <v>3067.1591598249879</v>
      </c>
      <c r="M347" s="11">
        <f t="shared" si="330"/>
        <v>602229</v>
      </c>
      <c r="N347" s="78">
        <f t="shared" si="332"/>
        <v>0</v>
      </c>
      <c r="O347" s="35">
        <f t="shared" si="333"/>
        <v>0</v>
      </c>
      <c r="P347" s="35">
        <f>$H$14*M347/1000</f>
        <v>6.0222899999999999</v>
      </c>
      <c r="Q347">
        <f t="shared" si="334"/>
        <v>66</v>
      </c>
      <c r="R347" s="45">
        <f>1000*VLOOKUP(Q347, '[1]Mortality (Interventions) H'!$B$264:$AV$384, 37)</f>
        <v>18.386812664195141</v>
      </c>
      <c r="S347" s="46">
        <f>VLOOKUP(I347, '[1]Lapse Rates'!$A$4:$F$24, 5)</f>
        <v>2.1348066000000001E-3</v>
      </c>
      <c r="T347" s="33">
        <f>W346</f>
        <v>0.98085443602790745</v>
      </c>
      <c r="U347" s="33">
        <f>T347*R347/1000</f>
        <v>1.8034786766089911E-2</v>
      </c>
      <c r="V347" s="39">
        <f t="shared" ref="V347:V365" si="341">MIN(S347*T347,T347-U347)</f>
        <v>2.0939345236716546E-3</v>
      </c>
      <c r="W347" s="32">
        <f>T347-SUM(U347:V347)</f>
        <v>0.96072571473814583</v>
      </c>
      <c r="X347" s="32"/>
      <c r="Y347" s="5">
        <f t="shared" ref="Y347:Z362" si="342">AA346</f>
        <v>0</v>
      </c>
      <c r="Z347" s="5">
        <f t="shared" si="342"/>
        <v>5.9069898615465064</v>
      </c>
      <c r="AA347" s="5">
        <f>O347*W347</f>
        <v>0</v>
      </c>
      <c r="AB347" s="5">
        <f t="shared" si="335"/>
        <v>5.7857688646103878</v>
      </c>
      <c r="AC347" s="32"/>
      <c r="AD347" s="5">
        <f>$W347*J347</f>
        <v>25212.306516481254</v>
      </c>
      <c r="AE347" s="5">
        <f t="shared" si="336"/>
        <v>-252.12306516481257</v>
      </c>
      <c r="AF347" s="5">
        <f t="shared" si="336"/>
        <v>-2946.6986760385125</v>
      </c>
      <c r="AG347" s="5">
        <f t="shared" si="337"/>
        <v>-10861.07159935556</v>
      </c>
      <c r="AH347" s="5">
        <f t="shared" si="338"/>
        <v>11152.413175922371</v>
      </c>
      <c r="AI347" s="42">
        <f>-M347*($W346*N347-$W345*N346)/1000</f>
        <v>0</v>
      </c>
      <c r="AJ347" s="42">
        <f>$D$6*SUM(Y347:Z347,AD347:AE347)</f>
        <v>2449.1734722795609</v>
      </c>
      <c r="AK347" s="42">
        <f>SUM(AH347:AJ347)</f>
        <v>13601.586648201932</v>
      </c>
      <c r="AL347" s="48" t="s">
        <v>59</v>
      </c>
      <c r="AM347" s="54">
        <f>AK372/AD372</f>
        <v>0.1000000036520392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339"/>
        <v>3</v>
      </c>
      <c r="J348" s="11">
        <f t="shared" si="331"/>
        <v>26242.980831790359</v>
      </c>
      <c r="K348" s="11">
        <f t="shared" si="340"/>
        <v>262.42980831790362</v>
      </c>
      <c r="L348" s="24">
        <f t="shared" ref="L348:L365" si="343">$C$355</f>
        <v>3067.1591598249879</v>
      </c>
      <c r="M348" s="11">
        <f t="shared" si="330"/>
        <v>602229</v>
      </c>
      <c r="N348" s="78">
        <f t="shared" si="332"/>
        <v>0</v>
      </c>
      <c r="O348" s="35">
        <f t="shared" si="333"/>
        <v>0</v>
      </c>
      <c r="P348" s="35">
        <f>$H$14*M348/1000</f>
        <v>6.0222899999999999</v>
      </c>
      <c r="Q348">
        <f t="shared" si="334"/>
        <v>67</v>
      </c>
      <c r="R348" s="45">
        <f>1000*VLOOKUP(Q348, '[1]Mortality (Interventions) H'!$B$264:$AV$384, 37)</f>
        <v>20.043773219533279</v>
      </c>
      <c r="S348" s="46">
        <f>VLOOKUP(I348, '[1]Lapse Rates'!$A$4:$F$24, 5)</f>
        <v>2.1304430000000001E-3</v>
      </c>
      <c r="T348" s="33">
        <f>W347</f>
        <v>0.96072571473814583</v>
      </c>
      <c r="U348" s="33">
        <f t="shared" ref="U348:U365" si="344">T348*R348/1000</f>
        <v>1.9256568352385414E-2</v>
      </c>
      <c r="V348" s="39">
        <f t="shared" si="341"/>
        <v>2.0467713738838798E-3</v>
      </c>
      <c r="W348" s="32">
        <f t="shared" ref="W348:W365" si="345">T348-SUM(U348:V348)</f>
        <v>0.93942237501187653</v>
      </c>
      <c r="X348" s="32"/>
      <c r="Y348" s="5">
        <f t="shared" si="342"/>
        <v>0</v>
      </c>
      <c r="Z348" s="5">
        <f t="shared" si="342"/>
        <v>5.7857688646103878</v>
      </c>
      <c r="AA348" s="5">
        <f t="shared" ref="AA348:AA365" si="346">O348*W348</f>
        <v>0</v>
      </c>
      <c r="AB348" s="5">
        <f t="shared" si="335"/>
        <v>5.6574739748102738</v>
      </c>
      <c r="AC348" s="32"/>
      <c r="AD348" s="5">
        <f>$W348*J348</f>
        <v>24653.24338039165</v>
      </c>
      <c r="AE348" s="5">
        <f t="shared" si="336"/>
        <v>-246.53243380391652</v>
      </c>
      <c r="AF348" s="5">
        <f>-$W348*L348</f>
        <v>-2881.3579424622221</v>
      </c>
      <c r="AG348" s="5">
        <f t="shared" si="337"/>
        <v>-11596.863902288716</v>
      </c>
      <c r="AH348" s="5">
        <f t="shared" si="338"/>
        <v>9928.4891018367944</v>
      </c>
      <c r="AI348" s="42">
        <f>-M348*($W347*N348-$W346*N347)/1000</f>
        <v>0</v>
      </c>
      <c r="AJ348" s="42">
        <f>$D$6*SUM(Y348:Z348,AD348:AE348)</f>
        <v>2394.8659277858751</v>
      </c>
      <c r="AK348" s="42">
        <f t="shared" ref="AK348:AK355" si="347">SUM(AH348:AJ348)</f>
        <v>12323.355029622669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339"/>
        <v>4</v>
      </c>
      <c r="J349" s="11">
        <f t="shared" si="331"/>
        <v>26242.980831790359</v>
      </c>
      <c r="K349" s="11">
        <f t="shared" si="340"/>
        <v>262.42980831790362</v>
      </c>
      <c r="L349" s="24">
        <f t="shared" si="343"/>
        <v>3067.1591598249879</v>
      </c>
      <c r="M349" s="11">
        <f t="shared" si="330"/>
        <v>602229</v>
      </c>
      <c r="N349" s="78">
        <f t="shared" si="332"/>
        <v>0</v>
      </c>
      <c r="O349" s="35">
        <f t="shared" si="333"/>
        <v>0</v>
      </c>
      <c r="P349" s="35">
        <f t="shared" ref="P349:P365" si="348">$H$14*M349/1000</f>
        <v>6.0222899999999999</v>
      </c>
      <c r="Q349">
        <f t="shared" si="334"/>
        <v>68</v>
      </c>
      <c r="R349" s="45">
        <f>1000*VLOOKUP(Q349, '[1]Mortality (Interventions) H'!$B$264:$AV$384, 37)</f>
        <v>21.792661607398085</v>
      </c>
      <c r="S349" s="46">
        <f>VLOOKUP(I349, '[1]Lapse Rates'!$A$4:$F$24, 5)</f>
        <v>1.8971547999999999E-3</v>
      </c>
      <c r="T349" s="33">
        <f>W348</f>
        <v>0.93942237501187653</v>
      </c>
      <c r="U349" s="33">
        <f t="shared" si="344"/>
        <v>2.047251392505205E-2</v>
      </c>
      <c r="V349" s="39">
        <f t="shared" si="341"/>
        <v>1.7822296679811816E-3</v>
      </c>
      <c r="W349" s="32">
        <f t="shared" si="345"/>
        <v>0.91716763141884328</v>
      </c>
      <c r="X349" s="32"/>
      <c r="Y349" s="5">
        <f>AA348</f>
        <v>0</v>
      </c>
      <c r="Z349" s="5">
        <f t="shared" si="342"/>
        <v>5.6574739748102738</v>
      </c>
      <c r="AA349" s="5">
        <f t="shared" si="346"/>
        <v>0</v>
      </c>
      <c r="AB349" s="5">
        <f t="shared" si="335"/>
        <v>5.5234494550173858</v>
      </c>
      <c r="AC349" s="32"/>
      <c r="AD349" s="5">
        <f>$W349*J349</f>
        <v>24069.21257086327</v>
      </c>
      <c r="AE349" s="5">
        <f t="shared" si="336"/>
        <v>-240.69212570863272</v>
      </c>
      <c r="AF349" s="5">
        <f t="shared" si="336"/>
        <v>-2813.0991018012937</v>
      </c>
      <c r="AG349" s="5">
        <f t="shared" si="337"/>
        <v>-12329.141588570172</v>
      </c>
      <c r="AH349" s="5">
        <f t="shared" si="338"/>
        <v>8686.2797547831724</v>
      </c>
      <c r="AI349" s="42">
        <f t="shared" ref="AI349:AI365" si="349">-M349*($W348*N349-$W347*N348)/1000</f>
        <v>0</v>
      </c>
      <c r="AJ349" s="42">
        <f>$D$6*SUM(Y349:Z349,AD349:AE349)</f>
        <v>2338.1328538665989</v>
      </c>
      <c r="AK349" s="42">
        <f t="shared" si="347"/>
        <v>11024.412608649771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339"/>
        <v>5</v>
      </c>
      <c r="J350" s="11">
        <f t="shared" si="331"/>
        <v>26242.980831790359</v>
      </c>
      <c r="K350" s="11">
        <f t="shared" si="340"/>
        <v>262.42980831790362</v>
      </c>
      <c r="L350" s="24">
        <f t="shared" si="343"/>
        <v>3067.1591598249879</v>
      </c>
      <c r="M350" s="11">
        <f t="shared" si="330"/>
        <v>602229</v>
      </c>
      <c r="N350" s="78">
        <f t="shared" si="332"/>
        <v>0</v>
      </c>
      <c r="O350" s="35">
        <f t="shared" si="333"/>
        <v>0</v>
      </c>
      <c r="P350" s="35">
        <f t="shared" si="348"/>
        <v>6.0222899999999999</v>
      </c>
      <c r="Q350">
        <f t="shared" si="334"/>
        <v>69</v>
      </c>
      <c r="R350" s="45">
        <f>1000*VLOOKUP(Q350, '[1]Mortality (Interventions) H'!$B$264:$AV$384, 37)</f>
        <v>23.752147380639386</v>
      </c>
      <c r="S350" s="46">
        <f>VLOOKUP(I350, '[1]Lapse Rates'!$A$4:$F$24, 5)</f>
        <v>1.8563969E-3</v>
      </c>
      <c r="T350" s="33">
        <f>W349</f>
        <v>0.91716763141884328</v>
      </c>
      <c r="U350" s="33">
        <f t="shared" si="344"/>
        <v>2.1784700754212308E-2</v>
      </c>
      <c r="V350" s="39">
        <f t="shared" si="341"/>
        <v>1.7026271477462833E-3</v>
      </c>
      <c r="W350" s="32">
        <f t="shared" si="345"/>
        <v>0.89368030351688466</v>
      </c>
      <c r="X350" s="32"/>
      <c r="Y350" s="5">
        <f t="shared" ref="Y350:Z365" si="350">AA349</f>
        <v>0</v>
      </c>
      <c r="Z350" s="5">
        <f t="shared" si="342"/>
        <v>5.5234494550173858</v>
      </c>
      <c r="AA350" s="5">
        <f t="shared" si="346"/>
        <v>0</v>
      </c>
      <c r="AB350" s="5">
        <f t="shared" si="335"/>
        <v>5.3820019550666993</v>
      </c>
      <c r="AC350" s="32"/>
      <c r="AD350" s="5">
        <f t="shared" ref="AD350:AD364" si="351">$W350*J350</f>
        <v>23452.835074942195</v>
      </c>
      <c r="AE350" s="5">
        <f t="shared" si="336"/>
        <v>-234.52835074942197</v>
      </c>
      <c r="AF350" s="5">
        <f t="shared" si="336"/>
        <v>-2741.0597288869881</v>
      </c>
      <c r="AG350" s="5">
        <f t="shared" si="337"/>
        <v>-13119.378550508523</v>
      </c>
      <c r="AH350" s="5">
        <f t="shared" si="338"/>
        <v>7357.8684447972646</v>
      </c>
      <c r="AI350" s="42">
        <f t="shared" si="349"/>
        <v>0</v>
      </c>
      <c r="AJ350" s="42">
        <f t="shared" ref="AJ350:AJ365" si="352">$D$6*SUM(Y350:Z350,AD350:AE350)</f>
        <v>2278.2577400348487</v>
      </c>
      <c r="AK350" s="42">
        <f t="shared" si="347"/>
        <v>9636.1261848321137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339"/>
        <v>6</v>
      </c>
      <c r="J351" s="11">
        <f t="shared" si="331"/>
        <v>26242.980831790359</v>
      </c>
      <c r="K351" s="11">
        <f t="shared" si="340"/>
        <v>262.42980831790362</v>
      </c>
      <c r="L351" s="24">
        <f t="shared" si="343"/>
        <v>3067.1591598249879</v>
      </c>
      <c r="M351" s="11">
        <f t="shared" si="330"/>
        <v>602229</v>
      </c>
      <c r="N351" s="78">
        <f t="shared" si="332"/>
        <v>0</v>
      </c>
      <c r="O351" s="35">
        <f t="shared" si="333"/>
        <v>0</v>
      </c>
      <c r="P351" s="35">
        <f t="shared" si="348"/>
        <v>6.0222899999999999</v>
      </c>
      <c r="Q351">
        <f t="shared" si="334"/>
        <v>70</v>
      </c>
      <c r="R351" s="45">
        <f>1000*VLOOKUP(Q351, '[1]Mortality (Interventions) H'!$B$264:$AV$384, 37)</f>
        <v>25.950739838550639</v>
      </c>
      <c r="S351" s="46">
        <f>VLOOKUP(I351, '[1]Lapse Rates'!$A$4:$F$24, 5)</f>
        <v>1.7512077999999999E-3</v>
      </c>
      <c r="T351" s="33">
        <f t="shared" ref="T351:T365" si="353">W350</f>
        <v>0.89368030351688466</v>
      </c>
      <c r="U351" s="33">
        <f t="shared" si="344"/>
        <v>2.3191665055403647E-2</v>
      </c>
      <c r="V351" s="39">
        <f t="shared" si="341"/>
        <v>1.5650199182251359E-3</v>
      </c>
      <c r="W351" s="32">
        <f t="shared" si="345"/>
        <v>0.86892361854325584</v>
      </c>
      <c r="X351" s="32"/>
      <c r="Y351" s="5">
        <f t="shared" si="350"/>
        <v>0</v>
      </c>
      <c r="Z351" s="5">
        <f t="shared" si="342"/>
        <v>5.3820019550666993</v>
      </c>
      <c r="AA351" s="5">
        <f t="shared" si="346"/>
        <v>0</v>
      </c>
      <c r="AB351" s="5">
        <f t="shared" si="335"/>
        <v>5.232910018716864</v>
      </c>
      <c r="AC351" s="32"/>
      <c r="AD351" s="5">
        <f t="shared" si="351"/>
        <v>22803.14586572058</v>
      </c>
      <c r="AE351" s="5">
        <f t="shared" si="336"/>
        <v>-228.03145865720583</v>
      </c>
      <c r="AF351" s="5">
        <f t="shared" si="336"/>
        <v>-2665.1270358032207</v>
      </c>
      <c r="AG351" s="5">
        <f t="shared" si="337"/>
        <v>-13966.693254650683</v>
      </c>
      <c r="AH351" s="5">
        <f t="shared" si="338"/>
        <v>5943.2941166094715</v>
      </c>
      <c r="AI351" s="42">
        <f t="shared" si="349"/>
        <v>0</v>
      </c>
      <c r="AJ351" s="42">
        <f t="shared" si="352"/>
        <v>2215.1466977247092</v>
      </c>
      <c r="AK351" s="42">
        <f t="shared" si="347"/>
        <v>8158.4408143341807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339"/>
        <v>7</v>
      </c>
      <c r="J352" s="11">
        <f t="shared" si="331"/>
        <v>26242.980831790359</v>
      </c>
      <c r="K352" s="11">
        <f t="shared" si="340"/>
        <v>262.42980831790362</v>
      </c>
      <c r="L352" s="24">
        <f t="shared" si="343"/>
        <v>3067.1591598249879</v>
      </c>
      <c r="M352" s="11">
        <f t="shared" si="330"/>
        <v>602229</v>
      </c>
      <c r="N352" s="78">
        <f t="shared" si="332"/>
        <v>0</v>
      </c>
      <c r="O352" s="35">
        <f t="shared" si="333"/>
        <v>0</v>
      </c>
      <c r="P352" s="35">
        <f t="shared" si="348"/>
        <v>6.0222899999999999</v>
      </c>
      <c r="Q352">
        <f t="shared" si="334"/>
        <v>71</v>
      </c>
      <c r="R352" s="45">
        <f>1000*VLOOKUP(Q352, '[1]Mortality (Interventions) H'!$B$264:$AV$384, 37)</f>
        <v>28.458498411001539</v>
      </c>
      <c r="S352" s="46">
        <f>VLOOKUP(I352, '[1]Lapse Rates'!$A$4:$F$24, 5)</f>
        <v>1.6267663999999999E-3</v>
      </c>
      <c r="T352" s="33">
        <f t="shared" si="353"/>
        <v>0.86892361854325584</v>
      </c>
      <c r="U352" s="33">
        <f t="shared" si="344"/>
        <v>2.4728261417594953E-2</v>
      </c>
      <c r="V352" s="39">
        <f t="shared" si="341"/>
        <v>1.4135357468125853E-3</v>
      </c>
      <c r="W352" s="32">
        <f t="shared" si="345"/>
        <v>0.84278182137884827</v>
      </c>
      <c r="X352" s="32"/>
      <c r="Y352" s="5">
        <f t="shared" si="350"/>
        <v>0</v>
      </c>
      <c r="Z352" s="5">
        <f t="shared" si="342"/>
        <v>5.232910018716864</v>
      </c>
      <c r="AA352" s="5">
        <f t="shared" si="346"/>
        <v>0</v>
      </c>
      <c r="AB352" s="5">
        <f t="shared" si="335"/>
        <v>5.0754765350716244</v>
      </c>
      <c r="AC352" s="32"/>
      <c r="AD352" s="5">
        <f t="shared" si="351"/>
        <v>22117.10718382648</v>
      </c>
      <c r="AE352" s="5">
        <f t="shared" si="336"/>
        <v>-221.17107183826485</v>
      </c>
      <c r="AF352" s="5">
        <f t="shared" si="336"/>
        <v>-2584.9459831761214</v>
      </c>
      <c r="AG352" s="5">
        <f t="shared" ref="AG352:AG365" si="354">-U352*M352</f>
        <v>-14892.076145256791</v>
      </c>
      <c r="AH352" s="5">
        <f t="shared" si="338"/>
        <v>4418.9139835553051</v>
      </c>
      <c r="AI352" s="42">
        <f t="shared" si="349"/>
        <v>0</v>
      </c>
      <c r="AJ352" s="42">
        <f t="shared" si="352"/>
        <v>2148.5046810588801</v>
      </c>
      <c r="AK352" s="42">
        <f t="shared" si="347"/>
        <v>6567.4186646141852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339"/>
        <v>8</v>
      </c>
      <c r="J353" s="11">
        <f t="shared" si="331"/>
        <v>26242.980831790359</v>
      </c>
      <c r="K353" s="11">
        <f t="shared" si="340"/>
        <v>262.42980831790362</v>
      </c>
      <c r="L353" s="24">
        <f t="shared" si="343"/>
        <v>3067.1591598249879</v>
      </c>
      <c r="M353" s="11">
        <f t="shared" si="330"/>
        <v>602229</v>
      </c>
      <c r="N353" s="78">
        <f t="shared" si="332"/>
        <v>0</v>
      </c>
      <c r="O353" s="35">
        <f t="shared" si="333"/>
        <v>0</v>
      </c>
      <c r="P353" s="35">
        <f t="shared" si="348"/>
        <v>6.0222899999999999</v>
      </c>
      <c r="Q353">
        <f t="shared" si="334"/>
        <v>72</v>
      </c>
      <c r="R353" s="45">
        <f>1000*VLOOKUP(Q353, '[1]Mortality (Interventions) H'!$B$264:$AV$384, 37)</f>
        <v>31.338539802880483</v>
      </c>
      <c r="S353" s="46">
        <f>VLOOKUP(I353, '[1]Lapse Rates'!$A$4:$F$24, 5)</f>
        <v>1.427546E-3</v>
      </c>
      <c r="T353" s="33">
        <f t="shared" si="353"/>
        <v>0.84278182137884827</v>
      </c>
      <c r="U353" s="33">
        <f t="shared" si="344"/>
        <v>2.6411551654425148E-2</v>
      </c>
      <c r="V353" s="39">
        <f t="shared" si="341"/>
        <v>1.2031098179820893E-3</v>
      </c>
      <c r="W353" s="32">
        <f t="shared" si="345"/>
        <v>0.81516715990644106</v>
      </c>
      <c r="X353" s="32"/>
      <c r="Y353" s="5">
        <f t="shared" si="350"/>
        <v>0</v>
      </c>
      <c r="Z353" s="5">
        <f t="shared" si="342"/>
        <v>5.0754765350716244</v>
      </c>
      <c r="AA353" s="5">
        <f t="shared" si="346"/>
        <v>0</v>
      </c>
      <c r="AB353" s="5">
        <f t="shared" si="335"/>
        <v>4.9091730354329606</v>
      </c>
      <c r="AC353" s="32"/>
      <c r="AD353" s="5">
        <f t="shared" si="351"/>
        <v>21392.416152129721</v>
      </c>
      <c r="AE353" s="5">
        <f t="shared" si="336"/>
        <v>-213.92416152129721</v>
      </c>
      <c r="AF353" s="5">
        <f t="shared" si="336"/>
        <v>-2500.2474212955613</v>
      </c>
      <c r="AG353" s="5">
        <f t="shared" si="354"/>
        <v>-15905.802341292803</v>
      </c>
      <c r="AH353" s="5">
        <f t="shared" si="338"/>
        <v>2772.4422280200615</v>
      </c>
      <c r="AI353" s="42">
        <f t="shared" si="349"/>
        <v>0</v>
      </c>
      <c r="AJ353" s="42">
        <f t="shared" si="352"/>
        <v>2078.1079685267773</v>
      </c>
      <c r="AK353" s="42">
        <f t="shared" si="347"/>
        <v>4850.5501965468393</v>
      </c>
    </row>
    <row r="354" spans="1:37" ht="15" x14ac:dyDescent="0.2">
      <c r="A354" s="12"/>
      <c r="B354" s="13">
        <v>1</v>
      </c>
      <c r="C354" s="10">
        <f>$H$344*0.14+$B$357</f>
        <v>3854.4485847786987</v>
      </c>
      <c r="D354" s="1"/>
      <c r="E354" s="81" t="s">
        <v>51</v>
      </c>
      <c r="F354" s="13"/>
      <c r="G354" s="8"/>
      <c r="I354" s="2">
        <f t="shared" si="339"/>
        <v>9</v>
      </c>
      <c r="J354" s="11">
        <f t="shared" si="331"/>
        <v>26242.980831790359</v>
      </c>
      <c r="K354" s="11">
        <f t="shared" si="340"/>
        <v>262.42980831790362</v>
      </c>
      <c r="L354" s="24">
        <f t="shared" si="343"/>
        <v>3067.1591598249879</v>
      </c>
      <c r="M354" s="11">
        <f t="shared" si="330"/>
        <v>602229</v>
      </c>
      <c r="N354" s="78">
        <f t="shared" si="332"/>
        <v>0</v>
      </c>
      <c r="O354" s="35">
        <f t="shared" si="333"/>
        <v>0</v>
      </c>
      <c r="P354" s="35">
        <f t="shared" si="348"/>
        <v>6.0222899999999999</v>
      </c>
      <c r="Q354">
        <f t="shared" si="334"/>
        <v>73</v>
      </c>
      <c r="R354" s="45">
        <f>1000*VLOOKUP(Q354, '[1]Mortality (Interventions) H'!$B$264:$AV$384, 37)</f>
        <v>34.64626980159931</v>
      </c>
      <c r="S354" s="46">
        <f>VLOOKUP(I354, '[1]Lapse Rates'!$A$4:$F$24, 5)</f>
        <v>1.4710299999999999E-3</v>
      </c>
      <c r="T354" s="33">
        <f t="shared" si="353"/>
        <v>0.81516715990644106</v>
      </c>
      <c r="U354" s="33">
        <f t="shared" si="344"/>
        <v>2.8242501355522004E-2</v>
      </c>
      <c r="V354" s="39">
        <f t="shared" si="341"/>
        <v>1.199135347237172E-3</v>
      </c>
      <c r="W354" s="32">
        <f t="shared" si="345"/>
        <v>0.78572552320368194</v>
      </c>
      <c r="X354" s="32"/>
      <c r="Y354" s="5">
        <f t="shared" si="350"/>
        <v>0</v>
      </c>
      <c r="Z354" s="5">
        <f t="shared" si="342"/>
        <v>4.9091730354329606</v>
      </c>
      <c r="AA354" s="5">
        <f t="shared" si="346"/>
        <v>0</v>
      </c>
      <c r="AB354" s="5">
        <f t="shared" si="335"/>
        <v>4.7318669611343021</v>
      </c>
      <c r="AC354" s="32"/>
      <c r="AD354" s="5">
        <f t="shared" si="351"/>
        <v>20619.779844482677</v>
      </c>
      <c r="AE354" s="5">
        <f t="shared" si="336"/>
        <v>-206.19779844482679</v>
      </c>
      <c r="AF354" s="5">
        <f t="shared" si="336"/>
        <v>-2409.945235602454</v>
      </c>
      <c r="AG354" s="5">
        <f t="shared" si="354"/>
        <v>-17008.453348834661</v>
      </c>
      <c r="AH354" s="5">
        <f t="shared" si="338"/>
        <v>995.18346160073634</v>
      </c>
      <c r="AI354" s="42">
        <f t="shared" si="349"/>
        <v>0</v>
      </c>
      <c r="AJ354" s="42">
        <f t="shared" si="352"/>
        <v>2003.0539885910891</v>
      </c>
      <c r="AK354" s="42">
        <f t="shared" si="347"/>
        <v>2998.2374501918257</v>
      </c>
    </row>
    <row r="355" spans="1:37" ht="15" x14ac:dyDescent="0.2">
      <c r="A355" s="12"/>
      <c r="B355" s="70" t="s">
        <v>49</v>
      </c>
      <c r="C355" s="10">
        <f>$H$344*0.11+$B$357</f>
        <v>3067.1591598249879</v>
      </c>
      <c r="D355" s="1"/>
      <c r="E355" s="1"/>
      <c r="F355" s="1"/>
      <c r="I355" s="2">
        <f t="shared" si="339"/>
        <v>10</v>
      </c>
      <c r="J355" s="11">
        <f t="shared" si="331"/>
        <v>26242.980831790359</v>
      </c>
      <c r="K355" s="11">
        <f t="shared" si="340"/>
        <v>262.42980831790362</v>
      </c>
      <c r="L355" s="24">
        <f t="shared" si="343"/>
        <v>3067.1591598249879</v>
      </c>
      <c r="M355" s="11">
        <f t="shared" si="330"/>
        <v>602229</v>
      </c>
      <c r="N355" s="78">
        <f t="shared" si="332"/>
        <v>0</v>
      </c>
      <c r="O355" s="35">
        <f t="shared" si="333"/>
        <v>0</v>
      </c>
      <c r="P355" s="35">
        <f t="shared" si="348"/>
        <v>6.0222899999999999</v>
      </c>
      <c r="Q355">
        <f t="shared" si="334"/>
        <v>74</v>
      </c>
      <c r="R355" s="45">
        <f>1000*VLOOKUP(Q355, '[1]Mortality (Interventions) H'!$B$264:$AV$384, 37)</f>
        <v>38.573336614971758</v>
      </c>
      <c r="S355" s="46">
        <f>VLOOKUP(I355, '[1]Lapse Rates'!$A$4:$F$24, 5)</f>
        <v>1.273365E-3</v>
      </c>
      <c r="T355" s="33">
        <f t="shared" si="353"/>
        <v>0.78572552320368194</v>
      </c>
      <c r="U355" s="33">
        <f t="shared" si="344"/>
        <v>3.0308055093510426E-2</v>
      </c>
      <c r="V355" s="39">
        <f t="shared" si="341"/>
        <v>1.0005153808542566E-3</v>
      </c>
      <c r="W355" s="32">
        <f t="shared" si="345"/>
        <v>0.7544169527293173</v>
      </c>
      <c r="X355" s="32"/>
      <c r="Y355" s="5">
        <f t="shared" si="350"/>
        <v>0</v>
      </c>
      <c r="Z355" s="5">
        <f t="shared" si="342"/>
        <v>4.7318669611343021</v>
      </c>
      <c r="AA355" s="5">
        <f t="shared" si="346"/>
        <v>0</v>
      </c>
      <c r="AB355" s="5">
        <f t="shared" si="335"/>
        <v>4.5433176702522404</v>
      </c>
      <c r="AC355" s="32"/>
      <c r="AD355" s="5">
        <f t="shared" si="351"/>
        <v>19798.149629653166</v>
      </c>
      <c r="AE355" s="5">
        <f t="shared" si="336"/>
        <v>-197.9814962965317</v>
      </c>
      <c r="AF355" s="5">
        <f t="shared" si="336"/>
        <v>-2313.9168668909806</v>
      </c>
      <c r="AG355" s="5">
        <f t="shared" si="354"/>
        <v>-18252.389710909691</v>
      </c>
      <c r="AH355" s="5">
        <f>SUM(AD355:AG355)</f>
        <v>-966.1384444440373</v>
      </c>
      <c r="AI355" s="42">
        <f t="shared" si="349"/>
        <v>0</v>
      </c>
      <c r="AJ355" s="42">
        <f t="shared" si="352"/>
        <v>1923.2406900311732</v>
      </c>
      <c r="AK355" s="42">
        <f t="shared" si="347"/>
        <v>957.10224558713594</v>
      </c>
    </row>
    <row r="356" spans="1:37" ht="15" x14ac:dyDescent="0.2">
      <c r="D356" s="1"/>
      <c r="E356" s="1"/>
      <c r="F356" s="1"/>
      <c r="I356" s="2">
        <f t="shared" si="339"/>
        <v>11</v>
      </c>
      <c r="J356" s="11">
        <f t="shared" si="331"/>
        <v>26242.980831790359</v>
      </c>
      <c r="K356" s="11">
        <f t="shared" si="340"/>
        <v>262.42980831790362</v>
      </c>
      <c r="L356" s="24">
        <f t="shared" si="343"/>
        <v>3067.1591598249879</v>
      </c>
      <c r="M356" s="11">
        <f t="shared" si="330"/>
        <v>602229</v>
      </c>
      <c r="N356" s="78">
        <f t="shared" si="332"/>
        <v>0</v>
      </c>
      <c r="O356" s="35">
        <f t="shared" si="333"/>
        <v>0</v>
      </c>
      <c r="P356" s="35">
        <f t="shared" si="348"/>
        <v>6.0222899999999999</v>
      </c>
      <c r="Q356">
        <f t="shared" si="334"/>
        <v>75</v>
      </c>
      <c r="R356" s="45">
        <f>1000*VLOOKUP(Q356, '[1]Mortality (Interventions) H'!$B$264:$AV$384, 37)</f>
        <v>43.078365455392614</v>
      </c>
      <c r="S356" s="46">
        <f>VLOOKUP(I356, '[1]Lapse Rates'!$A$4:$F$24, 5)</f>
        <v>1.2241776999999999E-3</v>
      </c>
      <c r="T356" s="33">
        <f t="shared" si="353"/>
        <v>0.7544169527293173</v>
      </c>
      <c r="U356" s="33">
        <f t="shared" si="344"/>
        <v>3.2499049195417185E-2</v>
      </c>
      <c r="V356" s="39">
        <f t="shared" si="341"/>
        <v>9.2354041003318431E-4</v>
      </c>
      <c r="W356" s="32">
        <f t="shared" si="345"/>
        <v>0.72099436312386689</v>
      </c>
      <c r="X356" s="31"/>
      <c r="Y356" s="5">
        <f t="shared" si="350"/>
        <v>0</v>
      </c>
      <c r="Z356" s="5">
        <f t="shared" si="342"/>
        <v>4.5433176702522404</v>
      </c>
      <c r="AA356" s="5">
        <f t="shared" si="346"/>
        <v>0</v>
      </c>
      <c r="AB356" s="5">
        <f t="shared" si="335"/>
        <v>4.3420371430972322</v>
      </c>
      <c r="AC356" s="32"/>
      <c r="AD356" s="5">
        <f t="shared" si="351"/>
        <v>18921.041251288538</v>
      </c>
      <c r="AE356" s="5">
        <f t="shared" si="336"/>
        <v>-189.2104125128854</v>
      </c>
      <c r="AF356" s="5">
        <f t="shared" si="336"/>
        <v>-2211.4044650375517</v>
      </c>
      <c r="AG356" s="5">
        <f t="shared" si="354"/>
        <v>-19571.869897906894</v>
      </c>
      <c r="AH356" s="5">
        <f t="shared" ref="AH356:AH365" si="355">SUM(AD356:AG356)</f>
        <v>-3051.4435241687934</v>
      </c>
      <c r="AI356" s="42">
        <f t="shared" si="349"/>
        <v>0</v>
      </c>
      <c r="AJ356" s="42">
        <f t="shared" si="352"/>
        <v>1838.0383047473433</v>
      </c>
      <c r="AK356" s="42">
        <f t="shared" ref="AK356:AK365" si="356">SUM(AH356:AJ356)</f>
        <v>-1213.4052194214501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339"/>
        <v>12</v>
      </c>
      <c r="J357" s="11">
        <f t="shared" si="331"/>
        <v>26242.980831790359</v>
      </c>
      <c r="K357" s="11">
        <f t="shared" si="340"/>
        <v>262.42980831790362</v>
      </c>
      <c r="L357" s="24">
        <f t="shared" si="343"/>
        <v>3067.1591598249879</v>
      </c>
      <c r="M357" s="11">
        <f t="shared" si="330"/>
        <v>602229</v>
      </c>
      <c r="N357" s="78">
        <f t="shared" si="332"/>
        <v>0</v>
      </c>
      <c r="O357" s="35">
        <f t="shared" si="333"/>
        <v>0</v>
      </c>
      <c r="P357" s="35">
        <f t="shared" si="348"/>
        <v>6.0222899999999999</v>
      </c>
      <c r="Q357">
        <f t="shared" si="334"/>
        <v>76</v>
      </c>
      <c r="R357" s="45">
        <f>1000*VLOOKUP(Q357, '[1]Mortality (Interventions) H'!$B$264:$AV$384, 37)</f>
        <v>48.223131469001743</v>
      </c>
      <c r="S357" s="46">
        <f>VLOOKUP(I357, '[1]Lapse Rates'!$A$4:$F$24, 5)</f>
        <v>1.0124068E-3</v>
      </c>
      <c r="T357" s="33">
        <f t="shared" si="353"/>
        <v>0.72099436312386689</v>
      </c>
      <c r="U357" s="33">
        <f t="shared" si="344"/>
        <v>3.4768605961331418E-2</v>
      </c>
      <c r="V357" s="39">
        <f t="shared" si="341"/>
        <v>7.2993959598827206E-4</v>
      </c>
      <c r="W357" s="32">
        <f t="shared" si="345"/>
        <v>0.68549581756654721</v>
      </c>
      <c r="X357" s="31"/>
      <c r="Y357" s="5">
        <f t="shared" si="350"/>
        <v>0</v>
      </c>
      <c r="Z357" s="5">
        <f t="shared" si="342"/>
        <v>4.3420371430972322</v>
      </c>
      <c r="AA357" s="5">
        <f t="shared" si="346"/>
        <v>0</v>
      </c>
      <c r="AB357" s="5">
        <f t="shared" si="335"/>
        <v>4.1282546071728419</v>
      </c>
      <c r="AC357" s="32"/>
      <c r="AD357" s="5">
        <f t="shared" si="351"/>
        <v>17989.453600671361</v>
      </c>
      <c r="AE357" s="5">
        <f t="shared" si="336"/>
        <v>-179.89453600671362</v>
      </c>
      <c r="AF357" s="5">
        <f t="shared" si="336"/>
        <v>-2102.5247758709543</v>
      </c>
      <c r="AG357" s="5">
        <f t="shared" si="354"/>
        <v>-20938.662799486658</v>
      </c>
      <c r="AH357" s="5">
        <f t="shared" si="355"/>
        <v>-5231.6285106929627</v>
      </c>
      <c r="AI357" s="42">
        <f t="shared" si="349"/>
        <v>0</v>
      </c>
      <c r="AJ357" s="42">
        <f t="shared" si="352"/>
        <v>1747.5436980873401</v>
      </c>
      <c r="AK357" s="42">
        <f t="shared" si="356"/>
        <v>-3484.0848126056226</v>
      </c>
    </row>
    <row r="358" spans="1:37" ht="15" x14ac:dyDescent="0.2">
      <c r="A358" s="48"/>
      <c r="D358" s="1"/>
      <c r="E358" s="1"/>
      <c r="F358" s="1"/>
      <c r="I358" s="2">
        <f t="shared" si="339"/>
        <v>13</v>
      </c>
      <c r="J358" s="11">
        <f t="shared" si="331"/>
        <v>26242.980831790359</v>
      </c>
      <c r="K358" s="11">
        <f t="shared" si="340"/>
        <v>262.42980831790362</v>
      </c>
      <c r="L358" s="24">
        <f t="shared" si="343"/>
        <v>3067.1591598249879</v>
      </c>
      <c r="M358" s="11">
        <f t="shared" si="330"/>
        <v>602229</v>
      </c>
      <c r="N358" s="78">
        <f t="shared" si="332"/>
        <v>0</v>
      </c>
      <c r="O358" s="35">
        <f t="shared" si="333"/>
        <v>0</v>
      </c>
      <c r="P358" s="35">
        <f t="shared" si="348"/>
        <v>6.0222899999999999</v>
      </c>
      <c r="Q358">
        <f t="shared" si="334"/>
        <v>77</v>
      </c>
      <c r="R358" s="45">
        <f>1000*VLOOKUP(Q358, '[1]Mortality (Interventions) H'!$B$264:$AV$384, 37)</f>
        <v>54.132611638906319</v>
      </c>
      <c r="S358" s="46">
        <f>VLOOKUP(I358, '[1]Lapse Rates'!$A$4:$F$24, 5)</f>
        <v>8.7385670000000003E-4</v>
      </c>
      <c r="T358" s="33">
        <f t="shared" si="353"/>
        <v>0.68549581756654721</v>
      </c>
      <c r="U358" s="33">
        <f t="shared" si="344"/>
        <v>3.7107678872424478E-2</v>
      </c>
      <c r="V358" s="39">
        <f t="shared" si="341"/>
        <v>5.9902511300250502E-4</v>
      </c>
      <c r="W358" s="32">
        <f t="shared" si="345"/>
        <v>0.64778911358112023</v>
      </c>
      <c r="X358" s="31"/>
      <c r="Y358" s="5">
        <f t="shared" si="350"/>
        <v>0</v>
      </c>
      <c r="Z358" s="5">
        <f t="shared" si="342"/>
        <v>4.1282546071728419</v>
      </c>
      <c r="AA358" s="5">
        <f t="shared" si="346"/>
        <v>0</v>
      </c>
      <c r="AB358" s="5">
        <f t="shared" si="335"/>
        <v>3.9011739008284447</v>
      </c>
      <c r="AC358" s="32"/>
      <c r="AD358" s="5">
        <f t="shared" si="351"/>
        <v>16999.917290751808</v>
      </c>
      <c r="AE358" s="5">
        <f t="shared" si="336"/>
        <v>-169.99917290751807</v>
      </c>
      <c r="AF358" s="5">
        <f t="shared" si="336"/>
        <v>-1986.8723133552423</v>
      </c>
      <c r="AG358" s="5">
        <f t="shared" si="354"/>
        <v>-22347.320339661321</v>
      </c>
      <c r="AH358" s="5">
        <f t="shared" si="355"/>
        <v>-7504.2745351722751</v>
      </c>
      <c r="AI358" s="42">
        <f t="shared" si="349"/>
        <v>0</v>
      </c>
      <c r="AJ358" s="42">
        <f t="shared" si="352"/>
        <v>1651.4199491374886</v>
      </c>
      <c r="AK358" s="42">
        <f t="shared" si="356"/>
        <v>-5852.8545860347867</v>
      </c>
    </row>
    <row r="359" spans="1:37" ht="15" x14ac:dyDescent="0.2">
      <c r="A359" s="48"/>
      <c r="D359" s="1"/>
      <c r="E359" s="1"/>
      <c r="F359" s="37"/>
      <c r="I359" s="2">
        <f t="shared" si="339"/>
        <v>14</v>
      </c>
      <c r="J359" s="11">
        <f t="shared" si="331"/>
        <v>26242.980831790359</v>
      </c>
      <c r="K359" s="11">
        <f t="shared" si="340"/>
        <v>262.42980831790362</v>
      </c>
      <c r="L359" s="24">
        <f t="shared" si="343"/>
        <v>3067.1591598249879</v>
      </c>
      <c r="M359" s="11">
        <f t="shared" si="330"/>
        <v>602229</v>
      </c>
      <c r="N359" s="78">
        <f t="shared" si="332"/>
        <v>0</v>
      </c>
      <c r="O359" s="35">
        <f t="shared" si="333"/>
        <v>0</v>
      </c>
      <c r="P359" s="35">
        <f t="shared" si="348"/>
        <v>6.0222899999999999</v>
      </c>
      <c r="Q359">
        <f t="shared" si="334"/>
        <v>78</v>
      </c>
      <c r="R359" s="45">
        <f>1000*VLOOKUP(Q359, '[1]Mortality (Interventions) H'!$B$264:$AV$384, 37)</f>
        <v>60.691035386851574</v>
      </c>
      <c r="S359" s="46">
        <f>VLOOKUP(I359, '[1]Lapse Rates'!$A$4:$F$24, 5)</f>
        <v>8.3940749999999998E-4</v>
      </c>
      <c r="T359" s="33">
        <f t="shared" si="353"/>
        <v>0.64778911358112023</v>
      </c>
      <c r="U359" s="33">
        <f t="shared" si="344"/>
        <v>3.9314992015568984E-2</v>
      </c>
      <c r="V359" s="39">
        <f t="shared" si="341"/>
        <v>5.4375904035834416E-4</v>
      </c>
      <c r="W359" s="32">
        <f t="shared" si="345"/>
        <v>0.60793036252519295</v>
      </c>
      <c r="X359" s="31"/>
      <c r="Y359" s="5">
        <f t="shared" si="350"/>
        <v>0</v>
      </c>
      <c r="Z359" s="5">
        <f t="shared" si="342"/>
        <v>3.9011739008284447</v>
      </c>
      <c r="AA359" s="5">
        <f t="shared" si="346"/>
        <v>0</v>
      </c>
      <c r="AB359" s="5">
        <f t="shared" si="335"/>
        <v>3.661132942931844</v>
      </c>
      <c r="AC359" s="32"/>
      <c r="AD359" s="5">
        <f t="shared" si="351"/>
        <v>15953.904850812003</v>
      </c>
      <c r="AE359" s="5">
        <f t="shared" si="336"/>
        <v>-159.53904850812003</v>
      </c>
      <c r="AF359" s="5">
        <f t="shared" si="336"/>
        <v>-1864.619179954871</v>
      </c>
      <c r="AG359" s="5">
        <f t="shared" si="354"/>
        <v>-23676.628326544094</v>
      </c>
      <c r="AH359" s="5">
        <f t="shared" si="355"/>
        <v>-9746.8817041950824</v>
      </c>
      <c r="AI359" s="42">
        <f t="shared" si="349"/>
        <v>0</v>
      </c>
      <c r="AJ359" s="42">
        <f t="shared" si="352"/>
        <v>1549.8099903656823</v>
      </c>
      <c r="AK359" s="42">
        <f t="shared" si="356"/>
        <v>-8197.0717138294003</v>
      </c>
    </row>
    <row r="360" spans="1:37" ht="15" x14ac:dyDescent="0.2">
      <c r="A360" s="48"/>
      <c r="D360" s="1"/>
      <c r="E360" s="1"/>
      <c r="F360" s="1"/>
      <c r="I360" s="2">
        <f t="shared" si="339"/>
        <v>15</v>
      </c>
      <c r="J360" s="11">
        <f t="shared" si="331"/>
        <v>26242.980831790359</v>
      </c>
      <c r="K360" s="11">
        <f t="shared" si="340"/>
        <v>262.42980831790362</v>
      </c>
      <c r="L360" s="24">
        <f t="shared" si="343"/>
        <v>3067.1591598249879</v>
      </c>
      <c r="M360" s="11">
        <f t="shared" si="330"/>
        <v>602229</v>
      </c>
      <c r="N360" s="78">
        <f t="shared" si="332"/>
        <v>0</v>
      </c>
      <c r="O360" s="35">
        <f t="shared" si="333"/>
        <v>0</v>
      </c>
      <c r="P360" s="35">
        <f t="shared" si="348"/>
        <v>6.0222899999999999</v>
      </c>
      <c r="Q360">
        <f t="shared" si="334"/>
        <v>79</v>
      </c>
      <c r="R360" s="45">
        <f>1000*VLOOKUP(Q360, '[1]Mortality (Interventions) H'!$B$264:$AV$384, 37)</f>
        <v>67.932278480279635</v>
      </c>
      <c r="S360" s="46">
        <f>VLOOKUP(I360, '[1]Lapse Rates'!$A$4:$F$24, 5)</f>
        <v>7.2940090000000004E-4</v>
      </c>
      <c r="T360" s="33">
        <f t="shared" si="353"/>
        <v>0.60793036252519295</v>
      </c>
      <c r="U360" s="33">
        <f t="shared" si="344"/>
        <v>4.129809468367876E-2</v>
      </c>
      <c r="V360" s="39">
        <f t="shared" si="341"/>
        <v>4.4342495356320202E-4</v>
      </c>
      <c r="W360" s="32">
        <f t="shared" si="345"/>
        <v>0.56618884288795102</v>
      </c>
      <c r="X360" s="31"/>
      <c r="Y360" s="5">
        <f t="shared" si="350"/>
        <v>0</v>
      </c>
      <c r="Z360" s="5">
        <f t="shared" si="342"/>
        <v>3.661132942931844</v>
      </c>
      <c r="AA360" s="5">
        <f t="shared" si="346"/>
        <v>0</v>
      </c>
      <c r="AB360" s="5">
        <f t="shared" si="335"/>
        <v>3.4097534066356783</v>
      </c>
      <c r="AC360" s="32"/>
      <c r="AD360" s="5">
        <f t="shared" si="351"/>
        <v>14858.482951082062</v>
      </c>
      <c r="AE360" s="5">
        <f t="shared" si="336"/>
        <v>-148.58482951082064</v>
      </c>
      <c r="AF360" s="5">
        <f t="shared" si="336"/>
        <v>-1736.5912956544898</v>
      </c>
      <c r="AG360" s="5">
        <f t="shared" si="354"/>
        <v>-24870.910263257178</v>
      </c>
      <c r="AH360" s="5">
        <f t="shared" si="355"/>
        <v>-11897.603437340425</v>
      </c>
      <c r="AI360" s="42">
        <f t="shared" si="349"/>
        <v>0</v>
      </c>
      <c r="AJ360" s="42">
        <f t="shared" si="352"/>
        <v>1443.4001628678404</v>
      </c>
      <c r="AK360" s="42">
        <f t="shared" si="356"/>
        <v>-10454.203274472586</v>
      </c>
    </row>
    <row r="361" spans="1:37" ht="15" x14ac:dyDescent="0.2">
      <c r="I361" s="2">
        <f t="shared" si="339"/>
        <v>16</v>
      </c>
      <c r="J361" s="11">
        <f t="shared" si="331"/>
        <v>26242.980831790359</v>
      </c>
      <c r="K361" s="11">
        <f t="shared" si="340"/>
        <v>262.42980831790362</v>
      </c>
      <c r="L361" s="24">
        <f t="shared" si="343"/>
        <v>3067.1591598249879</v>
      </c>
      <c r="M361" s="11">
        <f t="shared" si="330"/>
        <v>602229</v>
      </c>
      <c r="N361" s="78">
        <f t="shared" si="332"/>
        <v>0</v>
      </c>
      <c r="O361" s="35">
        <f t="shared" si="333"/>
        <v>0</v>
      </c>
      <c r="P361" s="35">
        <f t="shared" si="348"/>
        <v>6.0222899999999999</v>
      </c>
      <c r="Q361">
        <f t="shared" si="334"/>
        <v>80</v>
      </c>
      <c r="R361" s="45">
        <f>1000*VLOOKUP(Q361, '[1]Mortality (Interventions) H'!$B$264:$AV$384, 37)</f>
        <v>75.765267506379331</v>
      </c>
      <c r="S361" s="46">
        <f>VLOOKUP(I361, '[1]Lapse Rates'!$A$4:$F$24, 5)</f>
        <v>6.1234970000000001E-4</v>
      </c>
      <c r="T361" s="33">
        <f t="shared" si="353"/>
        <v>0.56618884288795102</v>
      </c>
      <c r="U361" s="33">
        <f t="shared" si="344"/>
        <v>4.2897449140532985E-2</v>
      </c>
      <c r="V361" s="39">
        <f t="shared" si="341"/>
        <v>3.4670556808578392E-4</v>
      </c>
      <c r="W361" s="32">
        <f t="shared" si="345"/>
        <v>0.52294468817933226</v>
      </c>
      <c r="X361" s="31"/>
      <c r="Y361" s="5">
        <f t="shared" si="350"/>
        <v>0</v>
      </c>
      <c r="Z361" s="5">
        <f t="shared" si="342"/>
        <v>3.4097534066356783</v>
      </c>
      <c r="AA361" s="5">
        <f t="shared" si="346"/>
        <v>0</v>
      </c>
      <c r="AB361" s="5">
        <f t="shared" si="335"/>
        <v>3.1493245661755109</v>
      </c>
      <c r="AC361" s="32"/>
      <c r="AD361" s="5">
        <f t="shared" si="351"/>
        <v>13723.627427976802</v>
      </c>
      <c r="AE361" s="5">
        <f t="shared" si="336"/>
        <v>-137.23627427976805</v>
      </c>
      <c r="AF361" s="5">
        <f t="shared" si="336"/>
        <v>-1603.954590431061</v>
      </c>
      <c r="AG361" s="5">
        <f t="shared" si="354"/>
        <v>-25834.08789845404</v>
      </c>
      <c r="AH361" s="5">
        <f t="shared" si="355"/>
        <v>-13851.651335188068</v>
      </c>
      <c r="AI361" s="42">
        <f t="shared" si="349"/>
        <v>0</v>
      </c>
      <c r="AJ361" s="42">
        <f t="shared" si="352"/>
        <v>1333.15946898687</v>
      </c>
      <c r="AK361" s="42">
        <f t="shared" si="356"/>
        <v>-12518.491866201197</v>
      </c>
    </row>
    <row r="362" spans="1:37" ht="15" x14ac:dyDescent="0.2">
      <c r="I362" s="2">
        <f t="shared" si="339"/>
        <v>17</v>
      </c>
      <c r="J362" s="11">
        <f t="shared" si="331"/>
        <v>26242.980831790359</v>
      </c>
      <c r="K362" s="11">
        <f t="shared" si="340"/>
        <v>262.42980831790362</v>
      </c>
      <c r="L362" s="24">
        <f t="shared" si="343"/>
        <v>3067.1591598249879</v>
      </c>
      <c r="M362" s="11">
        <f t="shared" si="330"/>
        <v>602229</v>
      </c>
      <c r="N362" s="78">
        <f t="shared" si="332"/>
        <v>0</v>
      </c>
      <c r="O362" s="35">
        <f t="shared" si="333"/>
        <v>0</v>
      </c>
      <c r="P362" s="35">
        <f t="shared" si="348"/>
        <v>6.0222899999999999</v>
      </c>
      <c r="Q362">
        <f t="shared" si="334"/>
        <v>81</v>
      </c>
      <c r="R362" s="45">
        <f>1000*VLOOKUP(Q362, '[1]Mortality (Interventions) H'!$B$264:$AV$384, 37)</f>
        <v>84.301393554605468</v>
      </c>
      <c r="S362" s="46">
        <f>VLOOKUP(I362, '[1]Lapse Rates'!$A$4:$F$24, 5)</f>
        <v>4.6742110000000002E-4</v>
      </c>
      <c r="T362" s="33">
        <f t="shared" si="353"/>
        <v>0.52294468817933226</v>
      </c>
      <c r="U362" s="33">
        <f t="shared" si="344"/>
        <v>4.4084965965496332E-2</v>
      </c>
      <c r="V362" s="39">
        <f t="shared" si="341"/>
        <v>2.4443538138794048E-4</v>
      </c>
      <c r="W362" s="32">
        <f t="shared" si="345"/>
        <v>0.47861528683244797</v>
      </c>
      <c r="X362" s="31"/>
      <c r="Y362" s="5">
        <f t="shared" si="350"/>
        <v>0</v>
      </c>
      <c r="Z362" s="5">
        <f t="shared" si="342"/>
        <v>3.1493245661755109</v>
      </c>
      <c r="AA362" s="5">
        <f t="shared" si="346"/>
        <v>0</v>
      </c>
      <c r="AB362" s="5">
        <f t="shared" si="335"/>
        <v>2.8823600557381832</v>
      </c>
      <c r="AC362" s="32"/>
      <c r="AD362" s="5">
        <f t="shared" si="351"/>
        <v>12560.291798145776</v>
      </c>
      <c r="AE362" s="5">
        <f t="shared" si="336"/>
        <v>-125.60291798145778</v>
      </c>
      <c r="AF362" s="5">
        <f t="shared" si="336"/>
        <v>-1467.9892610404067</v>
      </c>
      <c r="AG362" s="5">
        <f t="shared" si="354"/>
        <v>-26549.24496843489</v>
      </c>
      <c r="AH362" s="5">
        <f t="shared" si="355"/>
        <v>-15582.545349310978</v>
      </c>
      <c r="AI362" s="42">
        <f t="shared" si="349"/>
        <v>0</v>
      </c>
      <c r="AJ362" s="42">
        <f t="shared" si="352"/>
        <v>1220.1519278840615</v>
      </c>
      <c r="AK362" s="42">
        <f t="shared" si="356"/>
        <v>-14362.393421426917</v>
      </c>
    </row>
    <row r="363" spans="1:37" ht="15" x14ac:dyDescent="0.2">
      <c r="I363" s="2">
        <f t="shared" si="339"/>
        <v>18</v>
      </c>
      <c r="J363" s="11">
        <f t="shared" si="331"/>
        <v>26242.980831790359</v>
      </c>
      <c r="K363" s="11">
        <f t="shared" si="340"/>
        <v>262.42980831790362</v>
      </c>
      <c r="L363" s="24">
        <f t="shared" si="343"/>
        <v>3067.1591598249879</v>
      </c>
      <c r="M363" s="11">
        <f t="shared" si="330"/>
        <v>602229</v>
      </c>
      <c r="N363" s="78">
        <f t="shared" si="332"/>
        <v>0</v>
      </c>
      <c r="O363" s="35">
        <f t="shared" si="333"/>
        <v>0</v>
      </c>
      <c r="P363" s="35">
        <f t="shared" si="348"/>
        <v>6.0222899999999999</v>
      </c>
      <c r="Q363">
        <f t="shared" si="334"/>
        <v>82</v>
      </c>
      <c r="R363" s="45">
        <f>1000*VLOOKUP(Q363, '[1]Mortality (Interventions) H'!$B$264:$AV$384, 37)</f>
        <v>93.834324513114936</v>
      </c>
      <c r="S363" s="46">
        <f>VLOOKUP(I363, '[1]Lapse Rates'!$A$4:$F$24, 5)</f>
        <v>4.0205260000000001E-4</v>
      </c>
      <c r="T363" s="33">
        <f t="shared" si="353"/>
        <v>0.47861528683244797</v>
      </c>
      <c r="U363" s="33">
        <f t="shared" si="344"/>
        <v>4.4910542141573508E-2</v>
      </c>
      <c r="V363" s="39">
        <f t="shared" si="341"/>
        <v>1.9242852047073148E-4</v>
      </c>
      <c r="W363" s="32">
        <f t="shared" si="345"/>
        <v>0.43351231617040376</v>
      </c>
      <c r="X363" s="31"/>
      <c r="Y363" s="5">
        <f t="shared" si="350"/>
        <v>0</v>
      </c>
      <c r="Z363" s="5">
        <f t="shared" si="350"/>
        <v>2.8823600557381832</v>
      </c>
      <c r="AA363" s="5">
        <f t="shared" si="346"/>
        <v>0</v>
      </c>
      <c r="AB363" s="5">
        <f t="shared" si="335"/>
        <v>2.6107368865498608</v>
      </c>
      <c r="AC363" s="32"/>
      <c r="AD363" s="5">
        <f t="shared" si="351"/>
        <v>11376.655403604947</v>
      </c>
      <c r="AE363" s="5">
        <f t="shared" si="336"/>
        <v>-113.76655403604948</v>
      </c>
      <c r="AF363" s="5">
        <f t="shared" si="336"/>
        <v>-1329.6512714390001</v>
      </c>
      <c r="AG363" s="5">
        <f t="shared" si="354"/>
        <v>-27046.43088337767</v>
      </c>
      <c r="AH363" s="5">
        <f t="shared" si="355"/>
        <v>-17113.193305247773</v>
      </c>
      <c r="AI363" s="42">
        <f t="shared" si="349"/>
        <v>0</v>
      </c>
      <c r="AJ363" s="42">
        <f t="shared" si="352"/>
        <v>1105.1721556641769</v>
      </c>
      <c r="AK363" s="42">
        <f t="shared" si="356"/>
        <v>-16008.021149583596</v>
      </c>
    </row>
    <row r="364" spans="1:37" ht="15" x14ac:dyDescent="0.2">
      <c r="I364" s="2">
        <f t="shared" si="339"/>
        <v>19</v>
      </c>
      <c r="J364" s="11">
        <f t="shared" si="331"/>
        <v>26242.980831790359</v>
      </c>
      <c r="K364" s="11">
        <f t="shared" si="340"/>
        <v>262.42980831790362</v>
      </c>
      <c r="L364" s="24">
        <f t="shared" si="343"/>
        <v>3067.1591598249879</v>
      </c>
      <c r="M364" s="11">
        <f t="shared" si="330"/>
        <v>602229</v>
      </c>
      <c r="N364" s="78">
        <f t="shared" si="332"/>
        <v>0</v>
      </c>
      <c r="O364" s="35">
        <f t="shared" si="333"/>
        <v>0</v>
      </c>
      <c r="P364" s="35">
        <f t="shared" si="348"/>
        <v>6.0222899999999999</v>
      </c>
      <c r="Q364">
        <f t="shared" si="334"/>
        <v>83</v>
      </c>
      <c r="R364" s="45">
        <f>1000*VLOOKUP(Q364, '[1]Mortality (Interventions) H'!$B$264:$AV$384, 37)</f>
        <v>104.46476256719029</v>
      </c>
      <c r="S364" s="46">
        <f>VLOOKUP(I364, '[1]Lapse Rates'!$A$4:$F$24, 5)</f>
        <v>3.3283375800000001E-2</v>
      </c>
      <c r="T364" s="33">
        <f t="shared" si="353"/>
        <v>0.43351231617040376</v>
      </c>
      <c r="U364" s="33">
        <f t="shared" si="344"/>
        <v>4.5286761178693957E-2</v>
      </c>
      <c r="V364" s="39">
        <f t="shared" si="341"/>
        <v>1.4428753333027965E-2</v>
      </c>
      <c r="W364" s="32">
        <f t="shared" si="345"/>
        <v>0.37379680165868184</v>
      </c>
      <c r="X364" s="31"/>
      <c r="Y364" s="5">
        <f t="shared" si="350"/>
        <v>0</v>
      </c>
      <c r="Z364" s="5">
        <f t="shared" si="350"/>
        <v>2.6107368865498608</v>
      </c>
      <c r="AA364" s="5">
        <f t="shared" si="346"/>
        <v>0</v>
      </c>
      <c r="AB364" s="5">
        <f t="shared" si="335"/>
        <v>2.2511127406610631</v>
      </c>
      <c r="AC364" s="32"/>
      <c r="AD364" s="5">
        <f t="shared" si="351"/>
        <v>9809.5423009133301</v>
      </c>
      <c r="AE364" s="5">
        <f t="shared" si="336"/>
        <v>-98.095423009133313</v>
      </c>
      <c r="AF364" s="5">
        <f t="shared" si="336"/>
        <v>-1146.4942841207103</v>
      </c>
      <c r="AG364" s="5">
        <f t="shared" si="354"/>
        <v>-27273.000897883685</v>
      </c>
      <c r="AH364" s="5">
        <f t="shared" si="355"/>
        <v>-18708.048304100201</v>
      </c>
      <c r="AI364" s="42">
        <f t="shared" si="349"/>
        <v>0</v>
      </c>
      <c r="AJ364" s="42">
        <f t="shared" si="352"/>
        <v>952.94905201097231</v>
      </c>
      <c r="AK364" s="42">
        <f t="shared" si="356"/>
        <v>-17755.099252089229</v>
      </c>
    </row>
    <row r="365" spans="1:37" ht="15" x14ac:dyDescent="0.2">
      <c r="I365" s="2">
        <f t="shared" si="339"/>
        <v>20</v>
      </c>
      <c r="J365" s="11">
        <f t="shared" si="331"/>
        <v>26242.980831790359</v>
      </c>
      <c r="K365" s="11">
        <f t="shared" si="340"/>
        <v>262.42980831790362</v>
      </c>
      <c r="L365" s="24">
        <f t="shared" si="343"/>
        <v>3067.1591598249879</v>
      </c>
      <c r="M365" s="11">
        <f t="shared" si="330"/>
        <v>602229</v>
      </c>
      <c r="N365" s="78">
        <f t="shared" si="332"/>
        <v>0</v>
      </c>
      <c r="O365" s="35">
        <f t="shared" si="333"/>
        <v>0</v>
      </c>
      <c r="P365" s="35">
        <f t="shared" si="348"/>
        <v>6.0222899999999999</v>
      </c>
      <c r="Q365">
        <f t="shared" si="334"/>
        <v>84</v>
      </c>
      <c r="R365" s="45">
        <f>1000*VLOOKUP(Q365, '[1]Mortality (Interventions) H'!$B$264:$AV$384, 37)</f>
        <v>116.36333995863477</v>
      </c>
      <c r="S365" s="46">
        <f>VLOOKUP(I365, '[1]Lapse Rates'!$A$4:$F$24, 5)</f>
        <v>0</v>
      </c>
      <c r="T365" s="33">
        <f t="shared" si="353"/>
        <v>0.37379680165868184</v>
      </c>
      <c r="U365" s="33">
        <f t="shared" si="344"/>
        <v>4.3496244306859569E-2</v>
      </c>
      <c r="V365" s="39">
        <f t="shared" si="341"/>
        <v>0</v>
      </c>
      <c r="W365" s="32">
        <f t="shared" si="345"/>
        <v>0.33030055735182229</v>
      </c>
      <c r="X365" s="31"/>
      <c r="Y365" s="5">
        <f t="shared" si="350"/>
        <v>0</v>
      </c>
      <c r="Z365" s="5">
        <f t="shared" si="350"/>
        <v>2.2511127406610631</v>
      </c>
      <c r="AA365" s="5">
        <f t="shared" si="346"/>
        <v>0</v>
      </c>
      <c r="AB365" s="5">
        <f t="shared" si="335"/>
        <v>1.9891657435343058</v>
      </c>
      <c r="AC365" s="32"/>
      <c r="AD365" s="5">
        <f>$W365*J365</f>
        <v>8668.0711953135451</v>
      </c>
      <c r="AE365" s="5">
        <f t="shared" si="336"/>
        <v>-86.680711953135457</v>
      </c>
      <c r="AF365" s="5">
        <f t="shared" si="336"/>
        <v>-1013.0843799769405</v>
      </c>
      <c r="AG365" s="5">
        <f t="shared" si="354"/>
        <v>-26194.699712675731</v>
      </c>
      <c r="AH365" s="5">
        <f t="shared" si="355"/>
        <v>-18626.393609292259</v>
      </c>
      <c r="AI365" s="42">
        <f t="shared" si="349"/>
        <v>0</v>
      </c>
      <c r="AJ365" s="42">
        <f t="shared" si="352"/>
        <v>842.05524057751518</v>
      </c>
      <c r="AK365" s="42">
        <f t="shared" si="356"/>
        <v>-17784.338368714743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396962.70928429847</v>
      </c>
      <c r="AE368" s="21">
        <f t="shared" ref="AE368:AK368" si="357">SUM(AE345:AE365)</f>
        <v>-13946.984175606662</v>
      </c>
      <c r="AF368" s="21">
        <f t="shared" si="357"/>
        <v>-44174.032393617272</v>
      </c>
      <c r="AG368" s="21">
        <f t="shared" si="357"/>
        <v>-382366.33668360789</v>
      </c>
      <c r="AH368" s="21">
        <f t="shared" si="357"/>
        <v>-43524.643968533317</v>
      </c>
      <c r="AI368" s="21">
        <f t="shared" si="357"/>
        <v>0</v>
      </c>
      <c r="AJ368" s="21">
        <f t="shared" si="357"/>
        <v>36037.922139312934</v>
      </c>
      <c r="AK368" s="21">
        <f t="shared" si="357"/>
        <v>-7486.7218292203725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208047.94619892738</v>
      </c>
      <c r="AE370" s="21">
        <f t="shared" ref="AE370:AK370" si="358">AE345+NPV($D$6,AE346:AE365)</f>
        <v>-12080.832149729133</v>
      </c>
      <c r="AF370" s="21">
        <f t="shared" si="358"/>
        <v>-22363.303968809327</v>
      </c>
      <c r="AG370" s="21">
        <f t="shared" si="358"/>
        <v>-139166.51895909966</v>
      </c>
      <c r="AH370" s="21">
        <f t="shared" si="358"/>
        <v>34437.29112128925</v>
      </c>
      <c r="AI370" s="21">
        <f t="shared" si="358"/>
        <v>0</v>
      </c>
      <c r="AJ370" s="21">
        <f t="shared" si="358"/>
        <v>17683.949889141109</v>
      </c>
      <c r="AK370" s="21">
        <f t="shared" si="358"/>
        <v>52121.241010430371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300905.18946971931</v>
      </c>
      <c r="AE372" s="21">
        <f t="shared" ref="AE372:AK372" si="359">AE345+NPV($D$7,AE346:AE365)</f>
        <v>-12995.455560461141</v>
      </c>
      <c r="AF372" s="21">
        <f t="shared" si="359"/>
        <v>-33053.002635276207</v>
      </c>
      <c r="AG372" s="21">
        <f t="shared" si="359"/>
        <v>-251471.93817525808</v>
      </c>
      <c r="AH372" s="21">
        <f t="shared" si="359"/>
        <v>3384.793098723776</v>
      </c>
      <c r="AI372" s="21">
        <f t="shared" si="359"/>
        <v>0</v>
      </c>
      <c r="AJ372" s="21">
        <f t="shared" si="359"/>
        <v>26705.726947165695</v>
      </c>
      <c r="AK372" s="21">
        <f t="shared" si="359"/>
        <v>30090.52004588948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25830.800148315291</v>
      </c>
    </row>
    <row r="375" spans="1:39" ht="15" x14ac:dyDescent="0.2">
      <c r="G375" s="58" t="s">
        <v>121</v>
      </c>
      <c r="H375" s="57"/>
      <c r="I375" s="57"/>
      <c r="J375" s="11">
        <f>H$374</f>
        <v>25830.800148315291</v>
      </c>
      <c r="K375" s="11">
        <f>J375*$C$10</f>
        <v>10332.320059326117</v>
      </c>
      <c r="L375" s="24">
        <f>$C$384</f>
        <v>3794.7742496196029</v>
      </c>
      <c r="M375" s="11">
        <f t="shared" ref="M375:M395" si="36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>O375*W375</f>
        <v>0</v>
      </c>
      <c r="AB375" s="5">
        <f>P375*W375</f>
        <v>6.0222899999999999</v>
      </c>
      <c r="AC375" s="32"/>
      <c r="AD375" s="5">
        <f>$W375*J375</f>
        <v>25830.800148315291</v>
      </c>
      <c r="AE375" s="5">
        <f>-$W375*K375</f>
        <v>-10332.320059326117</v>
      </c>
      <c r="AF375" s="5">
        <f>-$W375*L375</f>
        <v>-3794.7742496196029</v>
      </c>
      <c r="AG375" s="5"/>
      <c r="AH375" s="5">
        <f>SUM(AD375:AG375)</f>
        <v>11703.705839369572</v>
      </c>
      <c r="AI375" s="42">
        <f>Y375-AA375</f>
        <v>0</v>
      </c>
      <c r="AJ375" s="42"/>
      <c r="AK375" s="42">
        <f>SUM(AH375:AJ375)</f>
        <v>11703.705839369572</v>
      </c>
      <c r="AL375" s="6" t="s">
        <v>39</v>
      </c>
      <c r="AM375" s="36">
        <f>AK402</f>
        <v>29746.127328312672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361">H$374</f>
        <v>25830.800148315291</v>
      </c>
      <c r="K376" s="11"/>
      <c r="L376" s="24"/>
      <c r="M376" s="11">
        <f t="shared" si="360"/>
        <v>602229</v>
      </c>
      <c r="N376" s="78">
        <f t="shared" ref="N376:N395" si="362">N344</f>
        <v>0</v>
      </c>
      <c r="O376" s="35">
        <f t="shared" ref="O376:O395" si="363">M376*N376/1000</f>
        <v>0</v>
      </c>
      <c r="P376" s="35">
        <f>$H$14*M376/1000</f>
        <v>6.0222899999999999</v>
      </c>
      <c r="Q376">
        <f t="shared" ref="Q376:Q395" si="364">Q5</f>
        <v>65</v>
      </c>
      <c r="R376" s="45">
        <f>1000*VLOOKUP(Q376, '[1]Mortality (Interventions) H'!$B$264:$AV$384, 40)</f>
        <v>16.387675294059079</v>
      </c>
      <c r="S376" s="46">
        <f>AVERAGE(VLOOKUP(I375,'[1]Lapse Rates'!$A$4:$F$24,5),VLOOKUP(I376,'[1]Lapse Rates'!$A$4:$F$24,5))</f>
        <v>2.3220462500000002E-3</v>
      </c>
      <c r="T376" s="33">
        <f>W375</f>
        <v>1</v>
      </c>
      <c r="U376" s="33">
        <f>T376*R376/1000</f>
        <v>1.638767529405908E-2</v>
      </c>
      <c r="V376" s="39">
        <f>MIN(S376*T376,T376-U376)</f>
        <v>2.3220462500000002E-3</v>
      </c>
      <c r="W376" s="32">
        <f>T376-SUM(U376:V376)</f>
        <v>0.98129027845594097</v>
      </c>
      <c r="X376" s="32"/>
      <c r="Y376" s="5">
        <f>AA375</f>
        <v>0</v>
      </c>
      <c r="Z376" s="5">
        <f>AB375</f>
        <v>6.0222899999999999</v>
      </c>
      <c r="AA376" s="5">
        <f>O376*W376</f>
        <v>0</v>
      </c>
      <c r="AB376" s="5">
        <f t="shared" ref="AB376:AB395" si="365">P376*W376</f>
        <v>5.9096146310424285</v>
      </c>
      <c r="AC376" s="32"/>
      <c r="AD376" s="5">
        <f>$W376*J376</f>
        <v>25347.513070280074</v>
      </c>
      <c r="AE376" s="5">
        <f t="shared" ref="AE376:AF395" si="366">-$W376*K376</f>
        <v>0</v>
      </c>
      <c r="AF376" s="5">
        <f t="shared" si="366"/>
        <v>0</v>
      </c>
      <c r="AG376" s="5">
        <f t="shared" ref="AG376:AG381" si="367">-U376*M376</f>
        <v>-9869.1333046659056</v>
      </c>
      <c r="AH376" s="5">
        <f t="shared" ref="AH376:AH384" si="368">SUM(AD376:AG376)</f>
        <v>15478.379765614169</v>
      </c>
      <c r="AI376" s="42">
        <f>-M376*$W375*(N376-N375)/1000</f>
        <v>0</v>
      </c>
      <c r="AJ376" s="42">
        <f>$D$6*SUM(Y376:Z376,AD376:AE376)</f>
        <v>2487.1818188434754</v>
      </c>
      <c r="AK376" s="42">
        <f>SUM(AH376:AJ376)</f>
        <v>17965.561584457646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369">I376+1</f>
        <v>2</v>
      </c>
      <c r="J377" s="11">
        <f t="shared" si="361"/>
        <v>25830.800148315291</v>
      </c>
      <c r="K377" s="11">
        <f t="shared" ref="K377:K395" si="370">J377*$C$11</f>
        <v>258.30800148315291</v>
      </c>
      <c r="L377" s="24">
        <f>$C$385</f>
        <v>3019.8502451701438</v>
      </c>
      <c r="M377" s="11">
        <f t="shared" si="360"/>
        <v>602229</v>
      </c>
      <c r="N377" s="78">
        <f t="shared" si="362"/>
        <v>0</v>
      </c>
      <c r="O377" s="35">
        <f t="shared" si="363"/>
        <v>0</v>
      </c>
      <c r="P377" s="35">
        <f>$H$14*M377/1000</f>
        <v>6.0222899999999999</v>
      </c>
      <c r="Q377">
        <f t="shared" si="364"/>
        <v>66</v>
      </c>
      <c r="R377" s="45">
        <f>1000*VLOOKUP(Q377, '[1]Mortality (Interventions) H'!$B$264:$AV$384, 40)</f>
        <v>17.910470367195266</v>
      </c>
      <c r="S377" s="46">
        <f>VLOOKUP(I377, '[1]Lapse Rates'!$A$4:$F$24, 5)</f>
        <v>2.1348066000000001E-3</v>
      </c>
      <c r="T377" s="33">
        <f>W376</f>
        <v>0.98129027845594097</v>
      </c>
      <c r="U377" s="33">
        <f>T377*R377/1000</f>
        <v>1.7575370453901923E-2</v>
      </c>
      <c r="V377" s="39">
        <f t="shared" ref="V377:V395" si="371">MIN(S377*T377,T377-U377)</f>
        <v>2.0948649629635809E-3</v>
      </c>
      <c r="W377" s="32">
        <f>T377-SUM(U377:V377)</f>
        <v>0.96162004303907545</v>
      </c>
      <c r="X377" s="32"/>
      <c r="Y377" s="5">
        <f t="shared" ref="Y377:Z392" si="372">AA376</f>
        <v>0</v>
      </c>
      <c r="Z377" s="5">
        <f t="shared" si="372"/>
        <v>5.9096146310424285</v>
      </c>
      <c r="AA377" s="5">
        <f>O377*W377</f>
        <v>0</v>
      </c>
      <c r="AB377" s="5">
        <f t="shared" si="365"/>
        <v>5.7911547689937937</v>
      </c>
      <c r="AC377" s="32"/>
      <c r="AD377" s="5">
        <f>$W377*J377</f>
        <v>24839.415150356708</v>
      </c>
      <c r="AE377" s="5">
        <f t="shared" si="366"/>
        <v>-248.39415150356706</v>
      </c>
      <c r="AF377" s="5">
        <f t="shared" si="366"/>
        <v>-2903.9485227320761</v>
      </c>
      <c r="AG377" s="5">
        <f t="shared" si="367"/>
        <v>-10584.397773082901</v>
      </c>
      <c r="AH377" s="5">
        <f t="shared" si="368"/>
        <v>11102.674703038165</v>
      </c>
      <c r="AI377" s="42">
        <f>-M377*($W376*N377-$W375*N376)/1000</f>
        <v>0</v>
      </c>
      <c r="AJ377" s="42">
        <f>$D$6*SUM(Y377:Z377,AD377:AE377)</f>
        <v>2412.9588931827989</v>
      </c>
      <c r="AK377" s="42">
        <f>SUM(AH377:AJ377)</f>
        <v>13515.633596220963</v>
      </c>
      <c r="AL377" s="48" t="s">
        <v>59</v>
      </c>
      <c r="AM377" s="54">
        <f>AK402/AD402</f>
        <v>9.9999989326469405E-2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369"/>
        <v>3</v>
      </c>
      <c r="J378" s="11">
        <f t="shared" si="361"/>
        <v>25830.800148315291</v>
      </c>
      <c r="K378" s="11">
        <f t="shared" si="370"/>
        <v>258.30800148315291</v>
      </c>
      <c r="L378" s="24">
        <f t="shared" ref="L378:L395" si="373">$C$385</f>
        <v>3019.8502451701438</v>
      </c>
      <c r="M378" s="11">
        <f t="shared" si="360"/>
        <v>602229</v>
      </c>
      <c r="N378" s="78">
        <f t="shared" si="362"/>
        <v>0</v>
      </c>
      <c r="O378" s="35">
        <f t="shared" si="363"/>
        <v>0</v>
      </c>
      <c r="P378" s="35">
        <f>$H$14*M378/1000</f>
        <v>6.0222899999999999</v>
      </c>
      <c r="Q378">
        <f t="shared" si="364"/>
        <v>67</v>
      </c>
      <c r="R378" s="45">
        <f>1000*VLOOKUP(Q378, '[1]Mortality (Interventions) H'!$B$264:$AV$384, 40)</f>
        <v>19.524504483275933</v>
      </c>
      <c r="S378" s="46">
        <f>VLOOKUP(I378, '[1]Lapse Rates'!$A$4:$F$24, 5)</f>
        <v>2.1304430000000001E-3</v>
      </c>
      <c r="T378" s="33">
        <f>W377</f>
        <v>0.96162004303907545</v>
      </c>
      <c r="U378" s="33">
        <f t="shared" ref="U378:U395" si="374">T378*R378/1000</f>
        <v>1.8775154841524425E-2</v>
      </c>
      <c r="V378" s="39">
        <f t="shared" si="371"/>
        <v>2.0486766893522972E-3</v>
      </c>
      <c r="W378" s="32">
        <f t="shared" ref="W378:W395" si="375">T378-SUM(U378:V378)</f>
        <v>0.9407962115081987</v>
      </c>
      <c r="X378" s="32"/>
      <c r="Y378" s="5">
        <f t="shared" si="372"/>
        <v>0</v>
      </c>
      <c r="Z378" s="5">
        <f t="shared" si="372"/>
        <v>5.7911547689937937</v>
      </c>
      <c r="AA378" s="5">
        <f t="shared" ref="AA378:AA395" si="376">O378*W378</f>
        <v>0</v>
      </c>
      <c r="AB378" s="5">
        <f t="shared" si="365"/>
        <v>5.66574761660371</v>
      </c>
      <c r="AC378" s="32"/>
      <c r="AD378" s="5">
        <f>$W378*J378</f>
        <v>24301.518919760441</v>
      </c>
      <c r="AE378" s="5">
        <f t="shared" si="366"/>
        <v>-243.01518919760443</v>
      </c>
      <c r="AF378" s="5">
        <f>-$W378*L378</f>
        <v>-2841.0636699781762</v>
      </c>
      <c r="AG378" s="5">
        <f t="shared" si="367"/>
        <v>-11306.942725056413</v>
      </c>
      <c r="AH378" s="5">
        <f t="shared" si="368"/>
        <v>9910.4973355282473</v>
      </c>
      <c r="AI378" s="42">
        <f>-M378*($W377*N378-$W376*N377)/1000</f>
        <v>0</v>
      </c>
      <c r="AJ378" s="42">
        <f>$D$6*SUM(Y378:Z378,AD378:AE378)</f>
        <v>2360.7073282510528</v>
      </c>
      <c r="AK378" s="42">
        <f t="shared" ref="AK378:AK385" si="377">SUM(AH378:AJ378)</f>
        <v>12271.204663779299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369"/>
        <v>4</v>
      </c>
      <c r="J379" s="11">
        <f t="shared" si="361"/>
        <v>25830.800148315291</v>
      </c>
      <c r="K379" s="11">
        <f t="shared" si="370"/>
        <v>258.30800148315291</v>
      </c>
      <c r="L379" s="24">
        <f t="shared" si="373"/>
        <v>3019.8502451701438</v>
      </c>
      <c r="M379" s="11">
        <f t="shared" si="360"/>
        <v>602229</v>
      </c>
      <c r="N379" s="78">
        <f t="shared" si="362"/>
        <v>0</v>
      </c>
      <c r="O379" s="35">
        <f t="shared" si="363"/>
        <v>0</v>
      </c>
      <c r="P379" s="35">
        <f t="shared" ref="P379:P395" si="378">$H$14*M379/1000</f>
        <v>6.0222899999999999</v>
      </c>
      <c r="Q379">
        <f t="shared" si="364"/>
        <v>68</v>
      </c>
      <c r="R379" s="45">
        <f>1000*VLOOKUP(Q379, '[1]Mortality (Interventions) H'!$B$264:$AV$384, 40)</f>
        <v>21.228084881817825</v>
      </c>
      <c r="S379" s="46">
        <f>VLOOKUP(I379, '[1]Lapse Rates'!$A$4:$F$24, 5)</f>
        <v>1.8971547999999999E-3</v>
      </c>
      <c r="T379" s="33">
        <f>W378</f>
        <v>0.9407962115081987</v>
      </c>
      <c r="U379" s="33">
        <f t="shared" si="374"/>
        <v>1.9971301834388677E-2</v>
      </c>
      <c r="V379" s="39">
        <f t="shared" si="371"/>
        <v>1.7848360484845943E-3</v>
      </c>
      <c r="W379" s="32">
        <f t="shared" si="375"/>
        <v>0.91904007362532547</v>
      </c>
      <c r="X379" s="32"/>
      <c r="Y379" s="5">
        <f>AA378</f>
        <v>0</v>
      </c>
      <c r="Z379" s="5">
        <f t="shared" si="372"/>
        <v>5.66574761660371</v>
      </c>
      <c r="AA379" s="5">
        <f t="shared" si="376"/>
        <v>0</v>
      </c>
      <c r="AB379" s="5">
        <f t="shared" si="365"/>
        <v>5.5347258449930612</v>
      </c>
      <c r="AC379" s="32"/>
      <c r="AD379" s="5">
        <f>$W379*J379</f>
        <v>23739.540470108754</v>
      </c>
      <c r="AE379" s="5">
        <f t="shared" si="366"/>
        <v>-237.39540470108753</v>
      </c>
      <c r="AF379" s="5">
        <f t="shared" si="366"/>
        <v>-2775.3633916586259</v>
      </c>
      <c r="AG379" s="5">
        <f t="shared" si="367"/>
        <v>-12027.297132422058</v>
      </c>
      <c r="AH379" s="5">
        <f t="shared" si="368"/>
        <v>8699.4845413269813</v>
      </c>
      <c r="AI379" s="42">
        <f t="shared" ref="AI379:AI395" si="379">-M379*($W378*N379-$W377*N378)/1000</f>
        <v>0</v>
      </c>
      <c r="AJ379" s="42">
        <f>$D$6*SUM(Y379:Z379,AD379:AE379)</f>
        <v>2306.1162407576808</v>
      </c>
      <c r="AK379" s="42">
        <f t="shared" si="377"/>
        <v>11005.600782084663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369"/>
        <v>5</v>
      </c>
      <c r="J380" s="11">
        <f t="shared" si="361"/>
        <v>25830.800148315291</v>
      </c>
      <c r="K380" s="11">
        <f t="shared" si="370"/>
        <v>258.30800148315291</v>
      </c>
      <c r="L380" s="24">
        <f t="shared" si="373"/>
        <v>3019.8502451701438</v>
      </c>
      <c r="M380" s="11">
        <f t="shared" si="360"/>
        <v>602229</v>
      </c>
      <c r="N380" s="78">
        <f t="shared" si="362"/>
        <v>0</v>
      </c>
      <c r="O380" s="35">
        <f t="shared" si="363"/>
        <v>0</v>
      </c>
      <c r="P380" s="35">
        <f t="shared" si="378"/>
        <v>6.0222899999999999</v>
      </c>
      <c r="Q380">
        <f t="shared" si="364"/>
        <v>69</v>
      </c>
      <c r="R380" s="45">
        <f>1000*VLOOKUP(Q380, '[1]Mortality (Interventions) H'!$B$264:$AV$384, 40)</f>
        <v>23.13680677492334</v>
      </c>
      <c r="S380" s="46">
        <f>VLOOKUP(I380, '[1]Lapse Rates'!$A$4:$F$24, 5)</f>
        <v>1.8563969E-3</v>
      </c>
      <c r="T380" s="33">
        <f>W379</f>
        <v>0.91904007362532547</v>
      </c>
      <c r="U380" s="33">
        <f t="shared" si="374"/>
        <v>2.1263652601880477E-2</v>
      </c>
      <c r="V380" s="39">
        <f t="shared" si="371"/>
        <v>1.7061031436538261E-3</v>
      </c>
      <c r="W380" s="32">
        <f t="shared" si="375"/>
        <v>0.89607031787979119</v>
      </c>
      <c r="X380" s="32"/>
      <c r="Y380" s="5">
        <f t="shared" ref="Y380:Z395" si="380">AA379</f>
        <v>0</v>
      </c>
      <c r="Z380" s="5">
        <f t="shared" si="372"/>
        <v>5.5347258449930612</v>
      </c>
      <c r="AA380" s="5">
        <f t="shared" si="376"/>
        <v>0</v>
      </c>
      <c r="AB380" s="5">
        <f t="shared" si="365"/>
        <v>5.3963953146642876</v>
      </c>
      <c r="AC380" s="32"/>
      <c r="AD380" s="5">
        <f t="shared" ref="AD380:AD394" si="381">$W380*J380</f>
        <v>23146.213299990239</v>
      </c>
      <c r="AE380" s="5">
        <f t="shared" si="366"/>
        <v>-231.46213299990239</v>
      </c>
      <c r="AF380" s="5">
        <f t="shared" si="366"/>
        <v>-2705.9981691389762</v>
      </c>
      <c r="AG380" s="5">
        <f t="shared" si="367"/>
        <v>-12805.588242777878</v>
      </c>
      <c r="AH380" s="5">
        <f t="shared" si="368"/>
        <v>7403.1647550734815</v>
      </c>
      <c r="AI380" s="42">
        <f t="shared" si="379"/>
        <v>0</v>
      </c>
      <c r="AJ380" s="42">
        <f t="shared" ref="AJ380:AJ395" si="382">$D$6*SUM(Y380:Z380,AD380:AE380)</f>
        <v>2248.4800460871461</v>
      </c>
      <c r="AK380" s="42">
        <f t="shared" si="377"/>
        <v>9651.644801160628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369"/>
        <v>6</v>
      </c>
      <c r="J381" s="11">
        <f t="shared" si="361"/>
        <v>25830.800148315291</v>
      </c>
      <c r="K381" s="11">
        <f t="shared" si="370"/>
        <v>258.30800148315291</v>
      </c>
      <c r="L381" s="24">
        <f t="shared" si="373"/>
        <v>3019.8502451701438</v>
      </c>
      <c r="M381" s="11">
        <f t="shared" si="360"/>
        <v>602229</v>
      </c>
      <c r="N381" s="78">
        <f t="shared" si="362"/>
        <v>0</v>
      </c>
      <c r="O381" s="35">
        <f t="shared" si="363"/>
        <v>0</v>
      </c>
      <c r="P381" s="35">
        <f t="shared" si="378"/>
        <v>6.0222899999999999</v>
      </c>
      <c r="Q381">
        <f t="shared" si="364"/>
        <v>70</v>
      </c>
      <c r="R381" s="45">
        <f>1000*VLOOKUP(Q381, '[1]Mortality (Interventions) H'!$B$264:$AV$384, 40)</f>
        <v>25.547360462821874</v>
      </c>
      <c r="S381" s="46">
        <f>VLOOKUP(I381, '[1]Lapse Rates'!$A$4:$F$24, 5)</f>
        <v>1.7512077999999999E-3</v>
      </c>
      <c r="T381" s="33">
        <f t="shared" ref="T381:T395" si="383">W380</f>
        <v>0.89607031787979119</v>
      </c>
      <c r="U381" s="33">
        <f t="shared" si="374"/>
        <v>2.2892231410910405E-2</v>
      </c>
      <c r="V381" s="39">
        <f t="shared" si="371"/>
        <v>1.5692053300195698E-3</v>
      </c>
      <c r="W381" s="32">
        <f t="shared" si="375"/>
        <v>0.87160888113886126</v>
      </c>
      <c r="X381" s="32"/>
      <c r="Y381" s="5">
        <f t="shared" si="380"/>
        <v>0</v>
      </c>
      <c r="Z381" s="5">
        <f t="shared" si="372"/>
        <v>5.3963953146642876</v>
      </c>
      <c r="AA381" s="5">
        <f t="shared" si="376"/>
        <v>0</v>
      </c>
      <c r="AB381" s="5">
        <f t="shared" si="365"/>
        <v>5.2490814487937527</v>
      </c>
      <c r="AC381" s="32"/>
      <c r="AD381" s="5">
        <f t="shared" si="381"/>
        <v>22514.354816194624</v>
      </c>
      <c r="AE381" s="5">
        <f t="shared" si="366"/>
        <v>-225.14354816194623</v>
      </c>
      <c r="AF381" s="5">
        <f t="shared" si="366"/>
        <v>-2632.1282933996649</v>
      </c>
      <c r="AG381" s="5">
        <f t="shared" si="367"/>
        <v>-13786.365630361162</v>
      </c>
      <c r="AH381" s="5">
        <f t="shared" si="368"/>
        <v>5870.7173442718504</v>
      </c>
      <c r="AI381" s="42">
        <f t="shared" si="379"/>
        <v>0</v>
      </c>
      <c r="AJ381" s="42">
        <f t="shared" si="382"/>
        <v>2187.1010117743745</v>
      </c>
      <c r="AK381" s="42">
        <f t="shared" si="377"/>
        <v>8057.8183560462248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369"/>
        <v>7</v>
      </c>
      <c r="J382" s="11">
        <f t="shared" si="361"/>
        <v>25830.800148315291</v>
      </c>
      <c r="K382" s="11">
        <f t="shared" si="370"/>
        <v>258.30800148315291</v>
      </c>
      <c r="L382" s="24">
        <f t="shared" si="373"/>
        <v>3019.8502451701438</v>
      </c>
      <c r="M382" s="11">
        <f t="shared" si="360"/>
        <v>602229</v>
      </c>
      <c r="N382" s="78">
        <f t="shared" si="362"/>
        <v>0</v>
      </c>
      <c r="O382" s="35">
        <f t="shared" si="363"/>
        <v>0</v>
      </c>
      <c r="P382" s="35">
        <f t="shared" si="378"/>
        <v>6.0222899999999999</v>
      </c>
      <c r="Q382">
        <f t="shared" si="364"/>
        <v>71</v>
      </c>
      <c r="R382" s="45">
        <f>1000*VLOOKUP(Q382, '[1]Mortality (Interventions) H'!$B$264:$AV$384, 40)</f>
        <v>28.016138332074057</v>
      </c>
      <c r="S382" s="46">
        <f>VLOOKUP(I382, '[1]Lapse Rates'!$A$4:$F$24, 5)</f>
        <v>1.6267663999999999E-3</v>
      </c>
      <c r="T382" s="33">
        <f t="shared" si="383"/>
        <v>0.87160888113886126</v>
      </c>
      <c r="U382" s="33">
        <f t="shared" si="374"/>
        <v>2.441911498545063E-2</v>
      </c>
      <c r="V382" s="39">
        <f t="shared" si="371"/>
        <v>1.4179040417782931E-3</v>
      </c>
      <c r="W382" s="32">
        <f t="shared" si="375"/>
        <v>0.84577186211163236</v>
      </c>
      <c r="X382" s="32"/>
      <c r="Y382" s="5">
        <f t="shared" si="380"/>
        <v>0</v>
      </c>
      <c r="Z382" s="5">
        <f t="shared" si="372"/>
        <v>5.2490814487937527</v>
      </c>
      <c r="AA382" s="5">
        <f t="shared" si="376"/>
        <v>0</v>
      </c>
      <c r="AB382" s="5">
        <f t="shared" si="365"/>
        <v>5.0934834274762624</v>
      </c>
      <c r="AC382" s="32"/>
      <c r="AD382" s="5">
        <f t="shared" si="381"/>
        <v>21846.963941274054</v>
      </c>
      <c r="AE382" s="5">
        <f t="shared" si="366"/>
        <v>-218.46963941274052</v>
      </c>
      <c r="AF382" s="5">
        <f t="shared" si="366"/>
        <v>-2554.1043651558221</v>
      </c>
      <c r="AG382" s="5">
        <f t="shared" ref="AG382:AG395" si="384">-U382*M382</f>
        <v>-14705.899198572946</v>
      </c>
      <c r="AH382" s="5">
        <f t="shared" si="368"/>
        <v>4368.4907381325447</v>
      </c>
      <c r="AI382" s="42">
        <f t="shared" si="379"/>
        <v>0</v>
      </c>
      <c r="AJ382" s="42">
        <f t="shared" si="382"/>
        <v>2122.2702259027214</v>
      </c>
      <c r="AK382" s="42">
        <f t="shared" si="377"/>
        <v>6490.7609640352657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369"/>
        <v>8</v>
      </c>
      <c r="J383" s="11">
        <f t="shared" si="361"/>
        <v>25830.800148315291</v>
      </c>
      <c r="K383" s="11">
        <f t="shared" si="370"/>
        <v>258.30800148315291</v>
      </c>
      <c r="L383" s="24">
        <f t="shared" si="373"/>
        <v>3019.8502451701438</v>
      </c>
      <c r="M383" s="11">
        <f t="shared" si="360"/>
        <v>602229</v>
      </c>
      <c r="N383" s="78">
        <f t="shared" si="362"/>
        <v>0</v>
      </c>
      <c r="O383" s="35">
        <f t="shared" si="363"/>
        <v>0</v>
      </c>
      <c r="P383" s="35">
        <f t="shared" si="378"/>
        <v>6.0222899999999999</v>
      </c>
      <c r="Q383">
        <f t="shared" si="364"/>
        <v>72</v>
      </c>
      <c r="R383" s="45">
        <f>1000*VLOOKUP(Q383, '[1]Mortality (Interventions) H'!$B$264:$AV$384, 40)</f>
        <v>30.851412241177677</v>
      </c>
      <c r="S383" s="46">
        <f>VLOOKUP(I383, '[1]Lapse Rates'!$A$4:$F$24, 5)</f>
        <v>1.427546E-3</v>
      </c>
      <c r="T383" s="33">
        <f t="shared" si="383"/>
        <v>0.84577186211163236</v>
      </c>
      <c r="U383" s="33">
        <f t="shared" si="374"/>
        <v>2.6093256379994455E-2</v>
      </c>
      <c r="V383" s="39">
        <f t="shared" si="371"/>
        <v>1.2073782386700124E-3</v>
      </c>
      <c r="W383" s="32">
        <f t="shared" si="375"/>
        <v>0.81847122749296786</v>
      </c>
      <c r="X383" s="32"/>
      <c r="Y383" s="5">
        <f t="shared" si="380"/>
        <v>0</v>
      </c>
      <c r="Z383" s="5">
        <f t="shared" si="372"/>
        <v>5.0934834274762624</v>
      </c>
      <c r="AA383" s="5">
        <f t="shared" si="376"/>
        <v>0</v>
      </c>
      <c r="AB383" s="5">
        <f t="shared" si="365"/>
        <v>4.9290710886186258</v>
      </c>
      <c r="AC383" s="32"/>
      <c r="AD383" s="5">
        <f t="shared" si="381"/>
        <v>21141.766704517151</v>
      </c>
      <c r="AE383" s="5">
        <f t="shared" si="366"/>
        <v>-211.41766704517153</v>
      </c>
      <c r="AF383" s="5">
        <f t="shared" si="366"/>
        <v>-2471.6605370093475</v>
      </c>
      <c r="AG383" s="5">
        <f t="shared" si="384"/>
        <v>-15714.115696467681</v>
      </c>
      <c r="AH383" s="5">
        <f t="shared" si="368"/>
        <v>2744.5728039949499</v>
      </c>
      <c r="AI383" s="42">
        <f t="shared" si="379"/>
        <v>0</v>
      </c>
      <c r="AJ383" s="42">
        <f t="shared" si="382"/>
        <v>2053.7669113002371</v>
      </c>
      <c r="AK383" s="42">
        <f t="shared" si="377"/>
        <v>4798.3397152951875</v>
      </c>
    </row>
    <row r="384" spans="1:39" ht="15" x14ac:dyDescent="0.2">
      <c r="A384" s="12"/>
      <c r="B384" s="13">
        <v>1</v>
      </c>
      <c r="C384" s="10">
        <f>$H$374*0.14+$B$387</f>
        <v>3794.7742496196029</v>
      </c>
      <c r="D384" s="1"/>
      <c r="E384" s="81" t="s">
        <v>51</v>
      </c>
      <c r="F384" s="13"/>
      <c r="G384" s="8"/>
      <c r="I384" s="2">
        <f t="shared" si="369"/>
        <v>9</v>
      </c>
      <c r="J384" s="11">
        <f t="shared" si="361"/>
        <v>25830.800148315291</v>
      </c>
      <c r="K384" s="11">
        <f t="shared" si="370"/>
        <v>258.30800148315291</v>
      </c>
      <c r="L384" s="24">
        <f t="shared" si="373"/>
        <v>3019.8502451701438</v>
      </c>
      <c r="M384" s="11">
        <f t="shared" si="360"/>
        <v>602229</v>
      </c>
      <c r="N384" s="78">
        <f t="shared" si="362"/>
        <v>0</v>
      </c>
      <c r="O384" s="35">
        <f t="shared" si="363"/>
        <v>0</v>
      </c>
      <c r="P384" s="35">
        <f t="shared" si="378"/>
        <v>6.0222899999999999</v>
      </c>
      <c r="Q384">
        <f t="shared" si="364"/>
        <v>73</v>
      </c>
      <c r="R384" s="45">
        <f>1000*VLOOKUP(Q384, '[1]Mortality (Interventions) H'!$B$264:$AV$384, 40)</f>
        <v>34.107726747688439</v>
      </c>
      <c r="S384" s="46">
        <f>VLOOKUP(I384, '[1]Lapse Rates'!$A$4:$F$24, 5)</f>
        <v>1.4710299999999999E-3</v>
      </c>
      <c r="T384" s="33">
        <f t="shared" si="383"/>
        <v>0.81847122749296786</v>
      </c>
      <c r="U384" s="33">
        <f t="shared" si="374"/>
        <v>2.791619297817529E-2</v>
      </c>
      <c r="V384" s="39">
        <f t="shared" si="371"/>
        <v>1.2039957297789803E-3</v>
      </c>
      <c r="W384" s="32">
        <f t="shared" si="375"/>
        <v>0.78935103878501356</v>
      </c>
      <c r="X384" s="32"/>
      <c r="Y384" s="5">
        <f t="shared" si="380"/>
        <v>0</v>
      </c>
      <c r="Z384" s="5">
        <f t="shared" si="372"/>
        <v>4.9290710886186258</v>
      </c>
      <c r="AA384" s="5">
        <f t="shared" si="376"/>
        <v>0</v>
      </c>
      <c r="AB384" s="5">
        <f t="shared" si="365"/>
        <v>4.7537008673645991</v>
      </c>
      <c r="AC384" s="32"/>
      <c r="AD384" s="5">
        <f t="shared" si="381"/>
        <v>20389.568929720757</v>
      </c>
      <c r="AE384" s="5">
        <f t="shared" si="366"/>
        <v>-203.89568929720758</v>
      </c>
      <c r="AF384" s="5">
        <f t="shared" si="366"/>
        <v>-2383.7219280002309</v>
      </c>
      <c r="AG384" s="5">
        <f t="shared" si="384"/>
        <v>-16811.940981053525</v>
      </c>
      <c r="AH384" s="5">
        <f t="shared" si="368"/>
        <v>990.01033136979095</v>
      </c>
      <c r="AI384" s="42">
        <f t="shared" si="379"/>
        <v>0</v>
      </c>
      <c r="AJ384" s="42">
        <f t="shared" si="382"/>
        <v>1980.6980867593438</v>
      </c>
      <c r="AK384" s="42">
        <f t="shared" si="377"/>
        <v>2970.7084181291348</v>
      </c>
    </row>
    <row r="385" spans="1:37" ht="15" x14ac:dyDescent="0.2">
      <c r="A385" s="12"/>
      <c r="B385" s="70" t="s">
        <v>49</v>
      </c>
      <c r="C385" s="10">
        <f>$H$374*0.11+$B$387</f>
        <v>3019.8502451701438</v>
      </c>
      <c r="D385" s="1"/>
      <c r="E385" s="1"/>
      <c r="F385" s="1"/>
      <c r="I385" s="2">
        <f t="shared" si="369"/>
        <v>10</v>
      </c>
      <c r="J385" s="11">
        <f t="shared" si="361"/>
        <v>25830.800148315291</v>
      </c>
      <c r="K385" s="11">
        <f t="shared" si="370"/>
        <v>258.30800148315291</v>
      </c>
      <c r="L385" s="24">
        <f t="shared" si="373"/>
        <v>3019.8502451701438</v>
      </c>
      <c r="M385" s="11">
        <f t="shared" si="360"/>
        <v>602229</v>
      </c>
      <c r="N385" s="78">
        <f t="shared" si="362"/>
        <v>0</v>
      </c>
      <c r="O385" s="35">
        <f t="shared" si="363"/>
        <v>0</v>
      </c>
      <c r="P385" s="35">
        <f t="shared" si="378"/>
        <v>6.0222899999999999</v>
      </c>
      <c r="Q385">
        <f t="shared" si="364"/>
        <v>74</v>
      </c>
      <c r="R385" s="45">
        <f>1000*VLOOKUP(Q385, '[1]Mortality (Interventions) H'!$B$264:$AV$384, 40)</f>
        <v>37.973751071733858</v>
      </c>
      <c r="S385" s="46">
        <f>VLOOKUP(I385, '[1]Lapse Rates'!$A$4:$F$24, 5)</f>
        <v>1.273365E-3</v>
      </c>
      <c r="T385" s="33">
        <f t="shared" si="383"/>
        <v>0.78935103878501356</v>
      </c>
      <c r="U385" s="33">
        <f t="shared" si="374"/>
        <v>2.9974619855036643E-2</v>
      </c>
      <c r="V385" s="39">
        <f t="shared" si="371"/>
        <v>1.0051319855024789E-3</v>
      </c>
      <c r="W385" s="32">
        <f t="shared" si="375"/>
        <v>0.75837128694447442</v>
      </c>
      <c r="X385" s="32"/>
      <c r="Y385" s="5">
        <f t="shared" si="380"/>
        <v>0</v>
      </c>
      <c r="Z385" s="5">
        <f t="shared" si="372"/>
        <v>4.7537008673645991</v>
      </c>
      <c r="AA385" s="5">
        <f t="shared" si="376"/>
        <v>0</v>
      </c>
      <c r="AB385" s="5">
        <f t="shared" si="365"/>
        <v>4.5671318176528386</v>
      </c>
      <c r="AC385" s="32"/>
      <c r="AD385" s="5">
        <f t="shared" si="381"/>
        <v>19589.337151283387</v>
      </c>
      <c r="AE385" s="5">
        <f t="shared" si="366"/>
        <v>-195.89337151283388</v>
      </c>
      <c r="AF385" s="5">
        <f t="shared" si="366"/>
        <v>-2290.1677168092688</v>
      </c>
      <c r="AG385" s="5">
        <f t="shared" si="384"/>
        <v>-18051.585340678863</v>
      </c>
      <c r="AH385" s="5">
        <f>SUM(AD385:AG385)</f>
        <v>-948.30927771757706</v>
      </c>
      <c r="AI385" s="42">
        <f t="shared" si="379"/>
        <v>0</v>
      </c>
      <c r="AJ385" s="42">
        <f t="shared" si="382"/>
        <v>1902.9631728505799</v>
      </c>
      <c r="AK385" s="42">
        <f t="shared" si="377"/>
        <v>954.65389513300283</v>
      </c>
    </row>
    <row r="386" spans="1:37" ht="15" x14ac:dyDescent="0.2">
      <c r="D386" s="1"/>
      <c r="E386" s="1"/>
      <c r="F386" s="1"/>
      <c r="I386" s="2">
        <f t="shared" si="369"/>
        <v>11</v>
      </c>
      <c r="J386" s="11">
        <f t="shared" si="361"/>
        <v>25830.800148315291</v>
      </c>
      <c r="K386" s="11">
        <f t="shared" si="370"/>
        <v>258.30800148315291</v>
      </c>
      <c r="L386" s="24">
        <f t="shared" si="373"/>
        <v>3019.8502451701438</v>
      </c>
      <c r="M386" s="11">
        <f t="shared" si="360"/>
        <v>602229</v>
      </c>
      <c r="N386" s="78">
        <f t="shared" si="362"/>
        <v>0</v>
      </c>
      <c r="O386" s="35">
        <f t="shared" si="363"/>
        <v>0</v>
      </c>
      <c r="P386" s="35">
        <f t="shared" si="378"/>
        <v>6.0222899999999999</v>
      </c>
      <c r="Q386">
        <f t="shared" si="364"/>
        <v>75</v>
      </c>
      <c r="R386" s="45">
        <f>1000*VLOOKUP(Q386, '[1]Mortality (Interventions) H'!$B$264:$AV$384, 40)</f>
        <v>42.408753557122267</v>
      </c>
      <c r="S386" s="46">
        <f>VLOOKUP(I386, '[1]Lapse Rates'!$A$4:$F$24, 5)</f>
        <v>1.2241776999999999E-3</v>
      </c>
      <c r="T386" s="33">
        <f t="shared" si="383"/>
        <v>0.75837128694447442</v>
      </c>
      <c r="U386" s="33">
        <f t="shared" si="374"/>
        <v>3.2161581012825867E-2</v>
      </c>
      <c r="V386" s="39">
        <f t="shared" si="371"/>
        <v>9.2838121779772662E-4</v>
      </c>
      <c r="W386" s="32">
        <f t="shared" si="375"/>
        <v>0.72528132471385087</v>
      </c>
      <c r="X386" s="31"/>
      <c r="Y386" s="5">
        <f t="shared" si="380"/>
        <v>0</v>
      </c>
      <c r="Z386" s="5">
        <f t="shared" si="372"/>
        <v>4.5671318176528386</v>
      </c>
      <c r="AA386" s="5">
        <f t="shared" si="376"/>
        <v>0</v>
      </c>
      <c r="AB386" s="5">
        <f t="shared" si="365"/>
        <v>4.3678544690109771</v>
      </c>
      <c r="AC386" s="32"/>
      <c r="AD386" s="5">
        <f t="shared" si="381"/>
        <v>18734.596949988849</v>
      </c>
      <c r="AE386" s="5">
        <f t="shared" si="366"/>
        <v>-187.3459694998885</v>
      </c>
      <c r="AF386" s="5">
        <f t="shared" si="366"/>
        <v>-2190.2409862544491</v>
      </c>
      <c r="AG386" s="5">
        <f t="shared" si="384"/>
        <v>-19368.636771773108</v>
      </c>
      <c r="AH386" s="5">
        <f t="shared" ref="AH386:AH395" si="385">SUM(AD386:AG386)</f>
        <v>-3011.6267775385968</v>
      </c>
      <c r="AI386" s="42">
        <f t="shared" si="379"/>
        <v>0</v>
      </c>
      <c r="AJ386" s="42">
        <f t="shared" si="382"/>
        <v>1819.933356817279</v>
      </c>
      <c r="AK386" s="42">
        <f t="shared" ref="AK386:AK395" si="386">SUM(AH386:AJ386)</f>
        <v>-1191.6934207213178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369"/>
        <v>12</v>
      </c>
      <c r="J387" s="11">
        <f t="shared" si="361"/>
        <v>25830.800148315291</v>
      </c>
      <c r="K387" s="11">
        <f t="shared" si="370"/>
        <v>258.30800148315291</v>
      </c>
      <c r="L387" s="24">
        <f t="shared" si="373"/>
        <v>3019.8502451701438</v>
      </c>
      <c r="M387" s="11">
        <f t="shared" si="360"/>
        <v>602229</v>
      </c>
      <c r="N387" s="78">
        <f t="shared" si="362"/>
        <v>0</v>
      </c>
      <c r="O387" s="35">
        <f t="shared" si="363"/>
        <v>0</v>
      </c>
      <c r="P387" s="35">
        <f t="shared" si="378"/>
        <v>6.0222899999999999</v>
      </c>
      <c r="Q387">
        <f t="shared" si="364"/>
        <v>76</v>
      </c>
      <c r="R387" s="45">
        <f>1000*VLOOKUP(Q387, '[1]Mortality (Interventions) H'!$B$264:$AV$384, 40)</f>
        <v>47.473549114561301</v>
      </c>
      <c r="S387" s="46">
        <f>VLOOKUP(I387, '[1]Lapse Rates'!$A$4:$F$24, 5)</f>
        <v>1.0124068E-3</v>
      </c>
      <c r="T387" s="33">
        <f t="shared" si="383"/>
        <v>0.72528132471385087</v>
      </c>
      <c r="U387" s="33">
        <f t="shared" si="374"/>
        <v>3.4431678590677077E-2</v>
      </c>
      <c r="V387" s="39">
        <f t="shared" si="371"/>
        <v>7.3427974505331072E-4</v>
      </c>
      <c r="W387" s="32">
        <f t="shared" si="375"/>
        <v>0.69011536637812054</v>
      </c>
      <c r="X387" s="31"/>
      <c r="Y387" s="5">
        <f t="shared" si="380"/>
        <v>0</v>
      </c>
      <c r="Z387" s="5">
        <f t="shared" si="372"/>
        <v>4.3678544690109771</v>
      </c>
      <c r="AA387" s="5">
        <f t="shared" si="376"/>
        <v>0</v>
      </c>
      <c r="AB387" s="5">
        <f t="shared" si="365"/>
        <v>4.1560748697852912</v>
      </c>
      <c r="AC387" s="32"/>
      <c r="AD387" s="5">
        <f t="shared" si="381"/>
        <v>17826.232108194617</v>
      </c>
      <c r="AE387" s="5">
        <f t="shared" si="366"/>
        <v>-178.26232108194617</v>
      </c>
      <c r="AF387" s="5">
        <f t="shared" si="366"/>
        <v>-2084.0450583526508</v>
      </c>
      <c r="AG387" s="5">
        <f t="shared" si="384"/>
        <v>-20735.755365984864</v>
      </c>
      <c r="AH387" s="5">
        <f t="shared" si="385"/>
        <v>-5171.8306372248444</v>
      </c>
      <c r="AI387" s="42">
        <f t="shared" si="379"/>
        <v>0</v>
      </c>
      <c r="AJ387" s="42">
        <f t="shared" si="382"/>
        <v>1731.6943226391631</v>
      </c>
      <c r="AK387" s="42">
        <f t="shared" si="386"/>
        <v>-3440.1363145856812</v>
      </c>
    </row>
    <row r="388" spans="1:37" ht="15" x14ac:dyDescent="0.2">
      <c r="A388" s="48"/>
      <c r="D388" s="1"/>
      <c r="E388" s="1"/>
      <c r="F388" s="1"/>
      <c r="I388" s="2">
        <f t="shared" si="369"/>
        <v>13</v>
      </c>
      <c r="J388" s="11">
        <f t="shared" si="361"/>
        <v>25830.800148315291</v>
      </c>
      <c r="K388" s="11">
        <f t="shared" si="370"/>
        <v>258.30800148315291</v>
      </c>
      <c r="L388" s="24">
        <f t="shared" si="373"/>
        <v>3019.8502451701438</v>
      </c>
      <c r="M388" s="11">
        <f t="shared" si="360"/>
        <v>602229</v>
      </c>
      <c r="N388" s="78">
        <f t="shared" si="362"/>
        <v>0</v>
      </c>
      <c r="O388" s="35">
        <f t="shared" si="363"/>
        <v>0</v>
      </c>
      <c r="P388" s="35">
        <f t="shared" si="378"/>
        <v>6.0222899999999999</v>
      </c>
      <c r="Q388">
        <f t="shared" si="364"/>
        <v>77</v>
      </c>
      <c r="R388" s="45">
        <f>1000*VLOOKUP(Q388, '[1]Mortality (Interventions) H'!$B$264:$AV$384, 40)</f>
        <v>53.291172079752336</v>
      </c>
      <c r="S388" s="46">
        <f>VLOOKUP(I388, '[1]Lapse Rates'!$A$4:$F$24, 5)</f>
        <v>8.7385670000000003E-4</v>
      </c>
      <c r="T388" s="33">
        <f t="shared" si="383"/>
        <v>0.69011536637812054</v>
      </c>
      <c r="U388" s="33">
        <f t="shared" si="374"/>
        <v>3.6777056744537753E-2</v>
      </c>
      <c r="V388" s="39">
        <f t="shared" si="371"/>
        <v>6.030619366824754E-4</v>
      </c>
      <c r="W388" s="32">
        <f t="shared" si="375"/>
        <v>0.65273524769690028</v>
      </c>
      <c r="X388" s="31"/>
      <c r="Y388" s="5">
        <f t="shared" si="380"/>
        <v>0</v>
      </c>
      <c r="Z388" s="5">
        <f t="shared" si="372"/>
        <v>4.1560748697852912</v>
      </c>
      <c r="AA388" s="5">
        <f t="shared" si="376"/>
        <v>0</v>
      </c>
      <c r="AB388" s="5">
        <f t="shared" si="365"/>
        <v>3.9309609548525657</v>
      </c>
      <c r="AC388" s="32"/>
      <c r="AD388" s="5">
        <f t="shared" si="381"/>
        <v>16860.67373301971</v>
      </c>
      <c r="AE388" s="5">
        <f t="shared" si="366"/>
        <v>-168.60673733019709</v>
      </c>
      <c r="AF388" s="5">
        <f t="shared" si="366"/>
        <v>-1971.1626977886788</v>
      </c>
      <c r="AG388" s="5">
        <f t="shared" si="384"/>
        <v>-22148.210106206228</v>
      </c>
      <c r="AH388" s="5">
        <f t="shared" si="385"/>
        <v>-7427.3058083053929</v>
      </c>
      <c r="AI388" s="42">
        <f t="shared" si="379"/>
        <v>0</v>
      </c>
      <c r="AJ388" s="42">
        <f t="shared" si="382"/>
        <v>1637.8994832218673</v>
      </c>
      <c r="AK388" s="42">
        <f t="shared" si="386"/>
        <v>-5789.4063250835261</v>
      </c>
    </row>
    <row r="389" spans="1:37" ht="15" x14ac:dyDescent="0.2">
      <c r="A389" s="48"/>
      <c r="D389" s="1"/>
      <c r="E389" s="1"/>
      <c r="F389" s="37"/>
      <c r="I389" s="2">
        <f t="shared" si="369"/>
        <v>14</v>
      </c>
      <c r="J389" s="11">
        <f t="shared" si="361"/>
        <v>25830.800148315291</v>
      </c>
      <c r="K389" s="11">
        <f t="shared" si="370"/>
        <v>258.30800148315291</v>
      </c>
      <c r="L389" s="24">
        <f t="shared" si="373"/>
        <v>3019.8502451701438</v>
      </c>
      <c r="M389" s="11">
        <f t="shared" si="360"/>
        <v>602229</v>
      </c>
      <c r="N389" s="78">
        <f t="shared" si="362"/>
        <v>0</v>
      </c>
      <c r="O389" s="35">
        <f t="shared" si="363"/>
        <v>0</v>
      </c>
      <c r="P389" s="35">
        <f t="shared" si="378"/>
        <v>6.0222899999999999</v>
      </c>
      <c r="Q389">
        <f t="shared" si="364"/>
        <v>78</v>
      </c>
      <c r="R389" s="45">
        <f>1000*VLOOKUP(Q389, '[1]Mortality (Interventions) H'!$B$264:$AV$384, 40)</f>
        <v>59.747651417107761</v>
      </c>
      <c r="S389" s="46">
        <f>VLOOKUP(I389, '[1]Lapse Rates'!$A$4:$F$24, 5)</f>
        <v>8.3940749999999998E-4</v>
      </c>
      <c r="T389" s="33">
        <f t="shared" si="383"/>
        <v>0.65273524769690028</v>
      </c>
      <c r="U389" s="33">
        <f t="shared" si="374"/>
        <v>3.8999398047053886E-2</v>
      </c>
      <c r="V389" s="39">
        <f t="shared" si="371"/>
        <v>5.4791086243113581E-4</v>
      </c>
      <c r="W389" s="32">
        <f t="shared" si="375"/>
        <v>0.61318793878741529</v>
      </c>
      <c r="X389" s="31"/>
      <c r="Y389" s="5">
        <f t="shared" si="380"/>
        <v>0</v>
      </c>
      <c r="Z389" s="5">
        <f t="shared" si="372"/>
        <v>3.9309609548525657</v>
      </c>
      <c r="AA389" s="5">
        <f t="shared" si="376"/>
        <v>0</v>
      </c>
      <c r="AB389" s="5">
        <f t="shared" si="365"/>
        <v>3.692795591880063</v>
      </c>
      <c r="AC389" s="32"/>
      <c r="AD389" s="5">
        <f t="shared" si="381"/>
        <v>15839.135100175114</v>
      </c>
      <c r="AE389" s="5">
        <f t="shared" si="366"/>
        <v>-158.39135100175113</v>
      </c>
      <c r="AF389" s="5">
        <f t="shared" si="366"/>
        <v>-1851.7357472825513</v>
      </c>
      <c r="AG389" s="5">
        <f t="shared" si="384"/>
        <v>-23486.568486479217</v>
      </c>
      <c r="AH389" s="5">
        <f t="shared" si="385"/>
        <v>-9657.5604845884063</v>
      </c>
      <c r="AI389" s="42">
        <f t="shared" si="379"/>
        <v>0</v>
      </c>
      <c r="AJ389" s="42">
        <f t="shared" si="382"/>
        <v>1538.6665890635779</v>
      </c>
      <c r="AK389" s="42">
        <f t="shared" si="386"/>
        <v>-8118.8938955248286</v>
      </c>
    </row>
    <row r="390" spans="1:37" ht="15" x14ac:dyDescent="0.2">
      <c r="A390" s="48"/>
      <c r="D390" s="1"/>
      <c r="E390" s="1"/>
      <c r="F390" s="1"/>
      <c r="I390" s="2">
        <f t="shared" si="369"/>
        <v>15</v>
      </c>
      <c r="J390" s="11">
        <f t="shared" si="361"/>
        <v>25830.800148315291</v>
      </c>
      <c r="K390" s="11">
        <f t="shared" si="370"/>
        <v>258.30800148315291</v>
      </c>
      <c r="L390" s="24">
        <f t="shared" si="373"/>
        <v>3019.8502451701438</v>
      </c>
      <c r="M390" s="11">
        <f t="shared" si="360"/>
        <v>602229</v>
      </c>
      <c r="N390" s="78">
        <f t="shared" si="362"/>
        <v>0</v>
      </c>
      <c r="O390" s="35">
        <f t="shared" si="363"/>
        <v>0</v>
      </c>
      <c r="P390" s="35">
        <f t="shared" si="378"/>
        <v>6.0222899999999999</v>
      </c>
      <c r="Q390">
        <f t="shared" si="364"/>
        <v>79</v>
      </c>
      <c r="R390" s="45">
        <f>1000*VLOOKUP(Q390, '[1]Mortality (Interventions) H'!$B$264:$AV$384, 40)</f>
        <v>66.876336327736425</v>
      </c>
      <c r="S390" s="46">
        <f>VLOOKUP(I390, '[1]Lapse Rates'!$A$4:$F$24, 5)</f>
        <v>7.2940090000000004E-4</v>
      </c>
      <c r="T390" s="33">
        <f t="shared" si="383"/>
        <v>0.61318793878741529</v>
      </c>
      <c r="U390" s="33">
        <f t="shared" si="374"/>
        <v>4.1007762826458641E-2</v>
      </c>
      <c r="V390" s="39">
        <f t="shared" si="371"/>
        <v>4.4725983442068563E-4</v>
      </c>
      <c r="W390" s="32">
        <f t="shared" si="375"/>
        <v>0.57173291612653598</v>
      </c>
      <c r="X390" s="31"/>
      <c r="Y390" s="5">
        <f t="shared" si="380"/>
        <v>0</v>
      </c>
      <c r="Z390" s="5">
        <f t="shared" si="372"/>
        <v>3.692795591880063</v>
      </c>
      <c r="AA390" s="5">
        <f t="shared" si="376"/>
        <v>0</v>
      </c>
      <c r="AB390" s="5">
        <f t="shared" si="365"/>
        <v>3.4431414234596764</v>
      </c>
      <c r="AC390" s="32"/>
      <c r="AD390" s="5">
        <f t="shared" si="381"/>
        <v>14768.318694678059</v>
      </c>
      <c r="AE390" s="5">
        <f t="shared" si="366"/>
        <v>-147.68318694678058</v>
      </c>
      <c r="AF390" s="5">
        <f t="shared" si="366"/>
        <v>-1726.5477869365609</v>
      </c>
      <c r="AG390" s="5">
        <f t="shared" si="384"/>
        <v>-24696.063999215359</v>
      </c>
      <c r="AH390" s="5">
        <f t="shared" si="385"/>
        <v>-11801.976278420641</v>
      </c>
      <c r="AI390" s="42">
        <f t="shared" si="379"/>
        <v>0</v>
      </c>
      <c r="AJ390" s="42">
        <f t="shared" si="382"/>
        <v>1434.6466065560019</v>
      </c>
      <c r="AK390" s="42">
        <f t="shared" si="386"/>
        <v>-10367.32967186464</v>
      </c>
    </row>
    <row r="391" spans="1:37" ht="15" x14ac:dyDescent="0.2">
      <c r="I391" s="2">
        <f t="shared" si="369"/>
        <v>16</v>
      </c>
      <c r="J391" s="11">
        <f t="shared" si="361"/>
        <v>25830.800148315291</v>
      </c>
      <c r="K391" s="11">
        <f t="shared" si="370"/>
        <v>258.30800148315291</v>
      </c>
      <c r="L391" s="24">
        <f t="shared" si="373"/>
        <v>3019.8502451701438</v>
      </c>
      <c r="M391" s="11">
        <f t="shared" si="360"/>
        <v>602229</v>
      </c>
      <c r="N391" s="78">
        <f t="shared" si="362"/>
        <v>0</v>
      </c>
      <c r="O391" s="35">
        <f t="shared" si="363"/>
        <v>0</v>
      </c>
      <c r="P391" s="35">
        <f t="shared" si="378"/>
        <v>6.0222899999999999</v>
      </c>
      <c r="Q391">
        <f t="shared" si="364"/>
        <v>80</v>
      </c>
      <c r="R391" s="45">
        <f>1000*VLOOKUP(Q391, '[1]Mortality (Interventions) H'!$B$264:$AV$384, 40)</f>
        <v>74.587569047730938</v>
      </c>
      <c r="S391" s="46">
        <f>VLOOKUP(I391, '[1]Lapse Rates'!$A$4:$F$24, 5)</f>
        <v>6.1234970000000001E-4</v>
      </c>
      <c r="T391" s="33">
        <f t="shared" si="383"/>
        <v>0.57173291612653598</v>
      </c>
      <c r="U391" s="33">
        <f t="shared" si="374"/>
        <v>4.2644168358448559E-2</v>
      </c>
      <c r="V391" s="39">
        <f t="shared" si="371"/>
        <v>3.5010047967020948E-4</v>
      </c>
      <c r="W391" s="32">
        <f t="shared" si="375"/>
        <v>0.52873864728841724</v>
      </c>
      <c r="X391" s="31"/>
      <c r="Y391" s="5">
        <f t="shared" si="380"/>
        <v>0</v>
      </c>
      <c r="Z391" s="5">
        <f t="shared" si="372"/>
        <v>3.4431414234596764</v>
      </c>
      <c r="AA391" s="5">
        <f t="shared" si="376"/>
        <v>0</v>
      </c>
      <c r="AB391" s="5">
        <f t="shared" si="365"/>
        <v>3.1842174681785624</v>
      </c>
      <c r="AC391" s="32"/>
      <c r="AD391" s="5">
        <f t="shared" si="381"/>
        <v>13657.742328797674</v>
      </c>
      <c r="AE391" s="5">
        <f t="shared" si="366"/>
        <v>-136.57742328797673</v>
      </c>
      <c r="AF391" s="5">
        <f t="shared" si="366"/>
        <v>-1596.7115336448569</v>
      </c>
      <c r="AG391" s="5">
        <f t="shared" si="384"/>
        <v>-25681.554866340117</v>
      </c>
      <c r="AH391" s="5">
        <f t="shared" si="385"/>
        <v>-13757.101494475277</v>
      </c>
      <c r="AI391" s="42">
        <f t="shared" si="379"/>
        <v>0</v>
      </c>
      <c r="AJ391" s="42">
        <f t="shared" si="382"/>
        <v>1326.7640494041427</v>
      </c>
      <c r="AK391" s="42">
        <f t="shared" si="386"/>
        <v>-12430.337445071134</v>
      </c>
    </row>
    <row r="392" spans="1:37" ht="15" x14ac:dyDescent="0.2">
      <c r="I392" s="2">
        <f t="shared" si="369"/>
        <v>17</v>
      </c>
      <c r="J392" s="11">
        <f t="shared" si="361"/>
        <v>25830.800148315291</v>
      </c>
      <c r="K392" s="11">
        <f t="shared" si="370"/>
        <v>258.30800148315291</v>
      </c>
      <c r="L392" s="24">
        <f t="shared" si="373"/>
        <v>3019.8502451701438</v>
      </c>
      <c r="M392" s="11">
        <f t="shared" si="360"/>
        <v>602229</v>
      </c>
      <c r="N392" s="78">
        <f t="shared" si="362"/>
        <v>0</v>
      </c>
      <c r="O392" s="35">
        <f t="shared" si="363"/>
        <v>0</v>
      </c>
      <c r="P392" s="35">
        <f t="shared" si="378"/>
        <v>6.0222899999999999</v>
      </c>
      <c r="Q392">
        <f t="shared" si="364"/>
        <v>81</v>
      </c>
      <c r="R392" s="45">
        <f>1000*VLOOKUP(Q392, '[1]Mortality (Interventions) H'!$B$264:$AV$384, 40)</f>
        <v>82.991009198834405</v>
      </c>
      <c r="S392" s="46">
        <f>VLOOKUP(I392, '[1]Lapse Rates'!$A$4:$F$24, 5)</f>
        <v>4.6742110000000002E-4</v>
      </c>
      <c r="T392" s="33">
        <f t="shared" si="383"/>
        <v>0.52873864728841724</v>
      </c>
      <c r="U392" s="33">
        <f t="shared" si="374"/>
        <v>4.3880553940892297E-2</v>
      </c>
      <c r="V392" s="39">
        <f t="shared" si="371"/>
        <v>2.4714360012806401E-4</v>
      </c>
      <c r="W392" s="32">
        <f t="shared" si="375"/>
        <v>0.48461094974739688</v>
      </c>
      <c r="X392" s="31"/>
      <c r="Y392" s="5">
        <f t="shared" si="380"/>
        <v>0</v>
      </c>
      <c r="Z392" s="5">
        <f t="shared" si="372"/>
        <v>3.1842174681785624</v>
      </c>
      <c r="AA392" s="5">
        <f t="shared" si="376"/>
        <v>0</v>
      </c>
      <c r="AB392" s="5">
        <f t="shared" si="365"/>
        <v>2.9184676765542505</v>
      </c>
      <c r="AC392" s="32"/>
      <c r="AD392" s="5">
        <f t="shared" si="381"/>
        <v>12517.888592610274</v>
      </c>
      <c r="AE392" s="5">
        <f t="shared" si="366"/>
        <v>-125.17888592610274</v>
      </c>
      <c r="AF392" s="5">
        <f t="shared" si="366"/>
        <v>-1463.4524954068127</v>
      </c>
      <c r="AG392" s="5">
        <f t="shared" si="384"/>
        <v>-26426.142119269629</v>
      </c>
      <c r="AH392" s="5">
        <f t="shared" si="385"/>
        <v>-15496.884907992271</v>
      </c>
      <c r="AI392" s="42">
        <f t="shared" si="379"/>
        <v>0</v>
      </c>
      <c r="AJ392" s="42">
        <f t="shared" si="382"/>
        <v>1216.0371939593456</v>
      </c>
      <c r="AK392" s="42">
        <f t="shared" si="386"/>
        <v>-14280.847714032925</v>
      </c>
    </row>
    <row r="393" spans="1:37" ht="15" x14ac:dyDescent="0.2">
      <c r="I393" s="2">
        <f t="shared" si="369"/>
        <v>18</v>
      </c>
      <c r="J393" s="11">
        <f t="shared" si="361"/>
        <v>25830.800148315291</v>
      </c>
      <c r="K393" s="11">
        <f t="shared" si="370"/>
        <v>258.30800148315291</v>
      </c>
      <c r="L393" s="24">
        <f t="shared" si="373"/>
        <v>3019.8502451701438</v>
      </c>
      <c r="M393" s="11">
        <f t="shared" si="360"/>
        <v>602229</v>
      </c>
      <c r="N393" s="78">
        <f t="shared" si="362"/>
        <v>0</v>
      </c>
      <c r="O393" s="35">
        <f t="shared" si="363"/>
        <v>0</v>
      </c>
      <c r="P393" s="35">
        <f t="shared" si="378"/>
        <v>6.0222899999999999</v>
      </c>
      <c r="Q393">
        <f t="shared" si="364"/>
        <v>82</v>
      </c>
      <c r="R393" s="45">
        <f>1000*VLOOKUP(Q393, '[1]Mortality (Interventions) H'!$B$264:$AV$384, 40)</f>
        <v>92.375759883377398</v>
      </c>
      <c r="S393" s="46">
        <f>VLOOKUP(I393, '[1]Lapse Rates'!$A$4:$F$24, 5)</f>
        <v>4.0205260000000001E-4</v>
      </c>
      <c r="T393" s="33">
        <f t="shared" si="383"/>
        <v>0.48461094974739688</v>
      </c>
      <c r="U393" s="33">
        <f t="shared" si="374"/>
        <v>4.4766304730721004E-2</v>
      </c>
      <c r="V393" s="39">
        <f t="shared" si="371"/>
        <v>1.9483909233441026E-4</v>
      </c>
      <c r="W393" s="32">
        <f t="shared" si="375"/>
        <v>0.43964980592434144</v>
      </c>
      <c r="X393" s="31"/>
      <c r="Y393" s="5">
        <f t="shared" si="380"/>
        <v>0</v>
      </c>
      <c r="Z393" s="5">
        <f t="shared" si="380"/>
        <v>2.9184676765542505</v>
      </c>
      <c r="AA393" s="5">
        <f t="shared" si="376"/>
        <v>0</v>
      </c>
      <c r="AB393" s="5">
        <f t="shared" si="365"/>
        <v>2.6476986297201024</v>
      </c>
      <c r="AC393" s="32"/>
      <c r="AD393" s="5">
        <f t="shared" si="381"/>
        <v>11356.506272077268</v>
      </c>
      <c r="AE393" s="5">
        <f t="shared" si="366"/>
        <v>-113.56506272077267</v>
      </c>
      <c r="AF393" s="5">
        <f t="shared" si="366"/>
        <v>-1327.6765742096286</v>
      </c>
      <c r="AG393" s="5">
        <f t="shared" si="384"/>
        <v>-26959.566931677378</v>
      </c>
      <c r="AH393" s="5">
        <f t="shared" si="385"/>
        <v>-17044.302296530514</v>
      </c>
      <c r="AI393" s="42">
        <f t="shared" si="379"/>
        <v>0</v>
      </c>
      <c r="AJ393" s="42">
        <f t="shared" si="382"/>
        <v>1103.2188343169423</v>
      </c>
      <c r="AK393" s="42">
        <f t="shared" si="386"/>
        <v>-15941.083462213572</v>
      </c>
    </row>
    <row r="394" spans="1:37" ht="15" x14ac:dyDescent="0.2">
      <c r="I394" s="2">
        <f t="shared" si="369"/>
        <v>19</v>
      </c>
      <c r="J394" s="11">
        <f t="shared" si="361"/>
        <v>25830.800148315291</v>
      </c>
      <c r="K394" s="11">
        <f t="shared" si="370"/>
        <v>258.30800148315291</v>
      </c>
      <c r="L394" s="24">
        <f t="shared" si="373"/>
        <v>3019.8502451701438</v>
      </c>
      <c r="M394" s="11">
        <f t="shared" si="360"/>
        <v>602229</v>
      </c>
      <c r="N394" s="78">
        <f t="shared" si="362"/>
        <v>0</v>
      </c>
      <c r="O394" s="35">
        <f t="shared" si="363"/>
        <v>0</v>
      </c>
      <c r="P394" s="35">
        <f t="shared" si="378"/>
        <v>6.0222899999999999</v>
      </c>
      <c r="Q394">
        <f t="shared" si="364"/>
        <v>83</v>
      </c>
      <c r="R394" s="45">
        <f>1000*VLOOKUP(Q394, '[1]Mortality (Interventions) H'!$B$264:$AV$384, 40)</f>
        <v>102.84095796770031</v>
      </c>
      <c r="S394" s="46">
        <f>VLOOKUP(I394, '[1]Lapse Rates'!$A$4:$F$24, 5)</f>
        <v>3.3283375800000001E-2</v>
      </c>
      <c r="T394" s="33">
        <f t="shared" si="383"/>
        <v>0.43964980592434144</v>
      </c>
      <c r="U394" s="33">
        <f t="shared" si="374"/>
        <v>4.5214007211572795E-2</v>
      </c>
      <c r="V394" s="39">
        <f t="shared" si="371"/>
        <v>1.4633029710976924E-2</v>
      </c>
      <c r="W394" s="32">
        <f t="shared" si="375"/>
        <v>0.37980276900179172</v>
      </c>
      <c r="X394" s="31"/>
      <c r="Y394" s="5">
        <f t="shared" si="380"/>
        <v>0</v>
      </c>
      <c r="Z394" s="5">
        <f t="shared" si="380"/>
        <v>2.6476986297201024</v>
      </c>
      <c r="AA394" s="5">
        <f t="shared" si="376"/>
        <v>0</v>
      </c>
      <c r="AB394" s="5">
        <f t="shared" si="365"/>
        <v>2.2872824177318001</v>
      </c>
      <c r="AC394" s="32"/>
      <c r="AD394" s="5">
        <f t="shared" si="381"/>
        <v>9810.6094218620401</v>
      </c>
      <c r="AE394" s="5">
        <f t="shared" si="366"/>
        <v>-98.106094218620399</v>
      </c>
      <c r="AF394" s="5">
        <f t="shared" si="366"/>
        <v>-1146.9474850863603</v>
      </c>
      <c r="AG394" s="5">
        <f t="shared" si="384"/>
        <v>-27229.186349018273</v>
      </c>
      <c r="AH394" s="5">
        <f t="shared" si="385"/>
        <v>-18663.630506461213</v>
      </c>
      <c r="AI394" s="42">
        <f t="shared" si="379"/>
        <v>0</v>
      </c>
      <c r="AJ394" s="42">
        <f t="shared" si="382"/>
        <v>953.05631567739522</v>
      </c>
      <c r="AK394" s="42">
        <f t="shared" si="386"/>
        <v>-17710.574190783816</v>
      </c>
    </row>
    <row r="395" spans="1:37" ht="15" x14ac:dyDescent="0.2">
      <c r="I395" s="2">
        <f t="shared" si="369"/>
        <v>20</v>
      </c>
      <c r="J395" s="11">
        <f t="shared" si="361"/>
        <v>25830.800148315291</v>
      </c>
      <c r="K395" s="11">
        <f t="shared" si="370"/>
        <v>258.30800148315291</v>
      </c>
      <c r="L395" s="24">
        <f t="shared" si="373"/>
        <v>3019.8502451701438</v>
      </c>
      <c r="M395" s="11">
        <f t="shared" si="360"/>
        <v>602229</v>
      </c>
      <c r="N395" s="78">
        <f t="shared" si="362"/>
        <v>0</v>
      </c>
      <c r="O395" s="35">
        <f t="shared" si="363"/>
        <v>0</v>
      </c>
      <c r="P395" s="35">
        <f t="shared" si="378"/>
        <v>6.0222899999999999</v>
      </c>
      <c r="Q395">
        <f t="shared" si="364"/>
        <v>84</v>
      </c>
      <c r="R395" s="45">
        <f>1000*VLOOKUP(Q395, '[1]Mortality (Interventions) H'!$B$264:$AV$384, 40)</f>
        <v>114.55458337896685</v>
      </c>
      <c r="S395" s="46">
        <f>VLOOKUP(I395, '[1]Lapse Rates'!$A$4:$F$24, 5)</f>
        <v>0</v>
      </c>
      <c r="T395" s="33">
        <f t="shared" si="383"/>
        <v>0.37980276900179172</v>
      </c>
      <c r="U395" s="33">
        <f t="shared" si="374"/>
        <v>4.3508147969178242E-2</v>
      </c>
      <c r="V395" s="39">
        <f t="shared" si="371"/>
        <v>0</v>
      </c>
      <c r="W395" s="32">
        <f t="shared" si="375"/>
        <v>0.33629462103261348</v>
      </c>
      <c r="X395" s="31"/>
      <c r="Y395" s="5">
        <f t="shared" si="380"/>
        <v>0</v>
      </c>
      <c r="Z395" s="5">
        <f t="shared" si="380"/>
        <v>2.2872824177318001</v>
      </c>
      <c r="AA395" s="5">
        <f t="shared" si="376"/>
        <v>0</v>
      </c>
      <c r="AB395" s="5">
        <f t="shared" si="365"/>
        <v>2.0252637332984977</v>
      </c>
      <c r="AC395" s="32"/>
      <c r="AD395" s="5">
        <f>$W395*J395</f>
        <v>8686.7591468468672</v>
      </c>
      <c r="AE395" s="5">
        <f t="shared" si="366"/>
        <v>-86.867591468468675</v>
      </c>
      <c r="AF395" s="5">
        <f t="shared" si="366"/>
        <v>-1015.5593937747384</v>
      </c>
      <c r="AG395" s="5">
        <f t="shared" si="384"/>
        <v>-26201.868443330244</v>
      </c>
      <c r="AH395" s="5">
        <f t="shared" si="385"/>
        <v>-18617.536281726585</v>
      </c>
      <c r="AI395" s="42">
        <f t="shared" si="379"/>
        <v>0</v>
      </c>
      <c r="AJ395" s="42">
        <f t="shared" si="382"/>
        <v>843.87374398780048</v>
      </c>
      <c r="AK395" s="42">
        <f t="shared" si="386"/>
        <v>-17773.662537738783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392745.45495005202</v>
      </c>
      <c r="AE398" s="21">
        <f t="shared" ref="AE398:AK398" si="387">SUM(AE375:AE395)</f>
        <v>-13747.991476640684</v>
      </c>
      <c r="AF398" s="21">
        <f t="shared" si="387"/>
        <v>-43727.01060223909</v>
      </c>
      <c r="AG398" s="21">
        <f t="shared" si="387"/>
        <v>-378596.81946443376</v>
      </c>
      <c r="AH398" s="21">
        <f t="shared" si="387"/>
        <v>-43326.36659326157</v>
      </c>
      <c r="AI398" s="21">
        <f t="shared" si="387"/>
        <v>0</v>
      </c>
      <c r="AJ398" s="21">
        <f t="shared" si="387"/>
        <v>35668.034231352933</v>
      </c>
      <c r="AK398" s="21">
        <f t="shared" si="387"/>
        <v>-7658.3323619086659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205441.41318348411</v>
      </c>
      <c r="AE400" s="21">
        <f t="shared" ref="AE400:AK400" si="388">AE375+NPV($D$6,AE376:AE395)</f>
        <v>-11897.59554519843</v>
      </c>
      <c r="AF400" s="21">
        <f t="shared" si="388"/>
        <v>-22094.236645787827</v>
      </c>
      <c r="AG400" s="21">
        <f t="shared" si="388"/>
        <v>-137247.8754359255</v>
      </c>
      <c r="AH400" s="21">
        <f t="shared" si="388"/>
        <v>34201.705556572328</v>
      </c>
      <c r="AI400" s="21">
        <f t="shared" si="388"/>
        <v>0</v>
      </c>
      <c r="AJ400" s="21">
        <f t="shared" si="388"/>
        <v>17470.498740264728</v>
      </c>
      <c r="AK400" s="21">
        <f t="shared" si="388"/>
        <v>51672.204296837052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297461.30503275013</v>
      </c>
      <c r="AE402" s="21">
        <f t="shared" ref="AE402:AK402" si="389">AE375+NPV($D$7,AE376:AE395)</f>
        <v>-12804.058428640445</v>
      </c>
      <c r="AF402" s="21">
        <f t="shared" si="389"/>
        <v>-32691.593851458943</v>
      </c>
      <c r="AG402" s="21">
        <f t="shared" si="389"/>
        <v>-248630.47094706976</v>
      </c>
      <c r="AH402" s="21">
        <f t="shared" si="389"/>
        <v>3335.1818055809308</v>
      </c>
      <c r="AI402" s="21">
        <f t="shared" si="389"/>
        <v>0</v>
      </c>
      <c r="AJ402" s="21">
        <f t="shared" si="389"/>
        <v>26410.945522731745</v>
      </c>
      <c r="AK402" s="21">
        <f t="shared" si="389"/>
        <v>29746.127328312672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28789.059114910822</v>
      </c>
    </row>
    <row r="405" spans="1:39" ht="15" x14ac:dyDescent="0.2">
      <c r="G405" s="58" t="s">
        <v>122</v>
      </c>
      <c r="H405" s="57"/>
      <c r="I405" s="57"/>
      <c r="J405" s="11">
        <f>H$404</f>
        <v>28789.059114910822</v>
      </c>
      <c r="K405" s="11">
        <f>J405*$C$10</f>
        <v>11515.62364596433</v>
      </c>
      <c r="L405" s="24">
        <f>$C$414</f>
        <v>4022.1744431575312</v>
      </c>
      <c r="M405" s="11">
        <f t="shared" ref="M405:M425" si="390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>O405*W405</f>
        <v>0</v>
      </c>
      <c r="AB405" s="5">
        <f>P405*W405</f>
        <v>6.0222899999999999</v>
      </c>
      <c r="AC405" s="32"/>
      <c r="AD405" s="5">
        <f>$W405*J405</f>
        <v>28789.059114910822</v>
      </c>
      <c r="AE405" s="5">
        <f>-$W405*K405</f>
        <v>-11515.62364596433</v>
      </c>
      <c r="AF405" s="5">
        <f>-$W405*L405</f>
        <v>-4022.1744431575312</v>
      </c>
      <c r="AG405" s="5"/>
      <c r="AH405" s="5">
        <f>SUM(AD405:AG405)</f>
        <v>13251.261025788961</v>
      </c>
      <c r="AI405" s="42">
        <f>Y405-AA405</f>
        <v>0</v>
      </c>
      <c r="AJ405" s="42"/>
      <c r="AK405" s="42">
        <f>SUM(AH405:AJ405)</f>
        <v>13251.261025788961</v>
      </c>
      <c r="AL405" s="6" t="s">
        <v>39</v>
      </c>
      <c r="AM405" s="36">
        <f>AK432</f>
        <v>32054.989003533996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391">H$404</f>
        <v>28789.059114910822</v>
      </c>
      <c r="K406" s="11"/>
      <c r="L406" s="24"/>
      <c r="M406" s="11">
        <f t="shared" si="390"/>
        <v>602229</v>
      </c>
      <c r="N406" s="78">
        <f t="shared" ref="N406:N425" si="392">N374</f>
        <v>0</v>
      </c>
      <c r="O406" s="35">
        <f t="shared" ref="O406:O425" si="393">M406*N406/1000</f>
        <v>0</v>
      </c>
      <c r="P406" s="35">
        <f>$H$14*M406/1000</f>
        <v>6.0222899999999999</v>
      </c>
      <c r="Q406">
        <f t="shared" ref="Q406:Q425" si="394">Q5</f>
        <v>65</v>
      </c>
      <c r="R406" s="45">
        <f>1000*VLOOKUP(Q406, '[1]Mortality (Interventions) H'!$B$264:$AV$384, 43)</f>
        <v>19.492916969114638</v>
      </c>
      <c r="S406" s="46">
        <f>AVERAGE(VLOOKUP(I405,'[1]Lapse Rates'!$A$4:$F$24,5),VLOOKUP(I406,'[1]Lapse Rates'!$A$4:$F$24,5))</f>
        <v>2.3220462500000002E-3</v>
      </c>
      <c r="T406" s="33">
        <f>W405</f>
        <v>1</v>
      </c>
      <c r="U406" s="33">
        <f>T406*R406/1000</f>
        <v>1.9492916969114638E-2</v>
      </c>
      <c r="V406" s="39">
        <f>MIN(S406*T406,T406-U406)</f>
        <v>2.3220462500000002E-3</v>
      </c>
      <c r="W406" s="32">
        <f>T406-SUM(U406:V406)</f>
        <v>0.97818503678088531</v>
      </c>
      <c r="X406" s="32"/>
      <c r="Y406" s="5">
        <f>AA405</f>
        <v>0</v>
      </c>
      <c r="Z406" s="5">
        <f>AB405</f>
        <v>6.0222899999999999</v>
      </c>
      <c r="AA406" s="5">
        <f>O406*W406</f>
        <v>0</v>
      </c>
      <c r="AB406" s="5">
        <f t="shared" ref="AB406:AB425" si="395">P406*W406</f>
        <v>5.8909139651551579</v>
      </c>
      <c r="AC406" s="32"/>
      <c r="AD406" s="5">
        <f>$W406*J406</f>
        <v>28161.026849206126</v>
      </c>
      <c r="AE406" s="5">
        <f t="shared" ref="AE406:AF425" si="396">-$W406*K406</f>
        <v>0</v>
      </c>
      <c r="AF406" s="5">
        <f t="shared" si="396"/>
        <v>0</v>
      </c>
      <c r="AG406" s="5">
        <f t="shared" ref="AG406:AG411" si="397">-U406*M406</f>
        <v>-11739.199893392939</v>
      </c>
      <c r="AH406" s="5">
        <f t="shared" ref="AH406:AH414" si="398">SUM(AD406:AG406)</f>
        <v>16421.826955813187</v>
      </c>
      <c r="AI406" s="42">
        <f>-M406*$W405*(N406-N405)/1000</f>
        <v>0</v>
      </c>
      <c r="AJ406" s="42">
        <f>$D$6*SUM(Y406:Z406,AD406:AE406)</f>
        <v>2763.1875205561214</v>
      </c>
      <c r="AK406" s="42">
        <f>SUM(AH406:AJ406)</f>
        <v>19185.01447636931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399">I406+1</f>
        <v>2</v>
      </c>
      <c r="J407" s="11">
        <f t="shared" si="391"/>
        <v>28789.059114910822</v>
      </c>
      <c r="K407" s="11">
        <f t="shared" ref="K407:K425" si="400">J407*$C$11</f>
        <v>287.89059114910822</v>
      </c>
      <c r="L407" s="24">
        <f>$C$415</f>
        <v>3158.5026697102062</v>
      </c>
      <c r="M407" s="11">
        <f t="shared" si="390"/>
        <v>602229</v>
      </c>
      <c r="N407" s="78">
        <f t="shared" si="392"/>
        <v>0</v>
      </c>
      <c r="O407" s="35">
        <f t="shared" si="393"/>
        <v>0</v>
      </c>
      <c r="P407" s="35">
        <f>$H$14*M407/1000</f>
        <v>6.0222899999999999</v>
      </c>
      <c r="Q407">
        <f t="shared" si="394"/>
        <v>66</v>
      </c>
      <c r="R407" s="45">
        <f>1000*VLOOKUP(Q407, '[1]Mortality (Interventions) H'!$B$264:$AV$384, 43)</f>
        <v>21.214531868147184</v>
      </c>
      <c r="S407" s="46">
        <f>VLOOKUP(I407, '[1]Lapse Rates'!$A$4:$F$24, 5)</f>
        <v>2.1348066000000001E-3</v>
      </c>
      <c r="T407" s="33">
        <f>W406</f>
        <v>0.97818503678088531</v>
      </c>
      <c r="U407" s="33">
        <f>T407*R407/1000</f>
        <v>2.0751737635732816E-2</v>
      </c>
      <c r="V407" s="39">
        <f t="shared" ref="V407:V425" si="401">MIN(S407*T407,T407-U407)</f>
        <v>2.0882358725410771E-3</v>
      </c>
      <c r="W407" s="32">
        <f>T407-SUM(U407:V407)</f>
        <v>0.95534506327261137</v>
      </c>
      <c r="X407" s="32"/>
      <c r="Y407" s="5">
        <f t="shared" ref="Y407:Z422" si="402">AA406</f>
        <v>0</v>
      </c>
      <c r="Z407" s="5">
        <f t="shared" si="402"/>
        <v>5.8909139651551579</v>
      </c>
      <c r="AA407" s="5">
        <f>O407*W407</f>
        <v>0</v>
      </c>
      <c r="AB407" s="5">
        <f t="shared" si="395"/>
        <v>5.7533650210960143</v>
      </c>
      <c r="AC407" s="32"/>
      <c r="AD407" s="5">
        <f>$W407*J407</f>
        <v>27503.485501693427</v>
      </c>
      <c r="AE407" s="5">
        <f t="shared" si="396"/>
        <v>-275.03485501693427</v>
      </c>
      <c r="AF407" s="5">
        <f t="shared" si="396"/>
        <v>-3017.459932841009</v>
      </c>
      <c r="AG407" s="5">
        <f t="shared" si="397"/>
        <v>-12497.298204629738</v>
      </c>
      <c r="AH407" s="5">
        <f t="shared" si="398"/>
        <v>11713.692509205748</v>
      </c>
      <c r="AI407" s="42">
        <f>-M407*($W406*N407-$W405*N406)/1000</f>
        <v>0</v>
      </c>
      <c r="AJ407" s="42">
        <f>$D$6*SUM(Y407:Z407,AD407:AE407)</f>
        <v>2671.6889070989459</v>
      </c>
      <c r="AK407" s="42">
        <f>SUM(AH407:AJ407)</f>
        <v>14385.381416304694</v>
      </c>
      <c r="AL407" s="48" t="s">
        <v>59</v>
      </c>
      <c r="AM407" s="54">
        <f>AK432/AD432</f>
        <v>9.9999980908137734E-2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399"/>
        <v>3</v>
      </c>
      <c r="J408" s="11">
        <f t="shared" si="391"/>
        <v>28789.059114910822</v>
      </c>
      <c r="K408" s="11">
        <f t="shared" si="400"/>
        <v>287.89059114910822</v>
      </c>
      <c r="L408" s="24">
        <f t="shared" ref="L408:L425" si="403">$C$415</f>
        <v>3158.5026697102062</v>
      </c>
      <c r="M408" s="11">
        <f t="shared" si="390"/>
        <v>602229</v>
      </c>
      <c r="N408" s="78">
        <f t="shared" si="392"/>
        <v>0</v>
      </c>
      <c r="O408" s="35">
        <f t="shared" si="393"/>
        <v>0</v>
      </c>
      <c r="P408" s="35">
        <f>$H$14*M408/1000</f>
        <v>6.0222899999999999</v>
      </c>
      <c r="Q408">
        <f t="shared" si="394"/>
        <v>67</v>
      </c>
      <c r="R408" s="45">
        <f>1000*VLOOKUP(Q408, '[1]Mortality (Interventions) H'!$B$264:$AV$384, 43)</f>
        <v>23.029322663736988</v>
      </c>
      <c r="S408" s="46">
        <f>VLOOKUP(I408, '[1]Lapse Rates'!$A$4:$F$24, 5)</f>
        <v>2.1304430000000001E-3</v>
      </c>
      <c r="T408" s="33">
        <f>W407</f>
        <v>0.95534506327261137</v>
      </c>
      <c r="U408" s="33">
        <f t="shared" ref="U408:U425" si="404">T408*R408/1000</f>
        <v>2.2000949717313194E-2</v>
      </c>
      <c r="V408" s="39">
        <f t="shared" si="401"/>
        <v>2.0353082026336919E-3</v>
      </c>
      <c r="W408" s="32">
        <f t="shared" ref="W408:W425" si="405">T408-SUM(U408:V408)</f>
        <v>0.93130880535266447</v>
      </c>
      <c r="X408" s="32"/>
      <c r="Y408" s="5">
        <f t="shared" si="402"/>
        <v>0</v>
      </c>
      <c r="Z408" s="5">
        <f t="shared" si="402"/>
        <v>5.7533650210960143</v>
      </c>
      <c r="AA408" s="5">
        <f t="shared" ref="AA408:AA425" si="406">O408*W408</f>
        <v>0</v>
      </c>
      <c r="AB408" s="5">
        <f t="shared" si="395"/>
        <v>5.6086117053872977</v>
      </c>
      <c r="AC408" s="32"/>
      <c r="AD408" s="5">
        <f>$W408*J408</f>
        <v>26811.504251534832</v>
      </c>
      <c r="AE408" s="5">
        <f t="shared" si="396"/>
        <v>-268.11504251534831</v>
      </c>
      <c r="AF408" s="5">
        <f>-$W408*L408</f>
        <v>-2941.5413480310135</v>
      </c>
      <c r="AG408" s="5">
        <f t="shared" si="397"/>
        <v>-13249.609947307807</v>
      </c>
      <c r="AH408" s="5">
        <f t="shared" si="398"/>
        <v>10352.237913680663</v>
      </c>
      <c r="AI408" s="42">
        <f>-M408*($W407*N408-$W406*N407)/1000</f>
        <v>0</v>
      </c>
      <c r="AJ408" s="42">
        <f>$D$6*SUM(Y408:Z408,AD408:AE408)</f>
        <v>2604.4708865133812</v>
      </c>
      <c r="AK408" s="42">
        <f t="shared" ref="AK408:AK415" si="407">SUM(AH408:AJ408)</f>
        <v>12956.708800194045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399"/>
        <v>4</v>
      </c>
      <c r="J409" s="11">
        <f t="shared" si="391"/>
        <v>28789.059114910822</v>
      </c>
      <c r="K409" s="11">
        <f t="shared" si="400"/>
        <v>287.89059114910822</v>
      </c>
      <c r="L409" s="24">
        <f t="shared" si="403"/>
        <v>3158.5026697102062</v>
      </c>
      <c r="M409" s="11">
        <f t="shared" si="390"/>
        <v>602229</v>
      </c>
      <c r="N409" s="78">
        <f t="shared" si="392"/>
        <v>0</v>
      </c>
      <c r="O409" s="35">
        <f t="shared" si="393"/>
        <v>0</v>
      </c>
      <c r="P409" s="35">
        <f t="shared" ref="P409:P425" si="408">$H$14*M409/1000</f>
        <v>6.0222899999999999</v>
      </c>
      <c r="Q409">
        <f t="shared" si="394"/>
        <v>68</v>
      </c>
      <c r="R409" s="45">
        <f>1000*VLOOKUP(Q409, '[1]Mortality (Interventions) H'!$B$264:$AV$384, 43)</f>
        <v>24.934133590898924</v>
      </c>
      <c r="S409" s="46">
        <f>VLOOKUP(I409, '[1]Lapse Rates'!$A$4:$F$24, 5)</f>
        <v>1.8971547999999999E-3</v>
      </c>
      <c r="T409" s="33">
        <f>W408</f>
        <v>0.93130880535266447</v>
      </c>
      <c r="U409" s="33">
        <f t="shared" si="404"/>
        <v>2.3221378167043821E-2</v>
      </c>
      <c r="V409" s="39">
        <f t="shared" si="401"/>
        <v>1.766836970357073E-3</v>
      </c>
      <c r="W409" s="32">
        <f t="shared" si="405"/>
        <v>0.90632059021526357</v>
      </c>
      <c r="X409" s="32"/>
      <c r="Y409" s="5">
        <f>AA408</f>
        <v>0</v>
      </c>
      <c r="Z409" s="5">
        <f t="shared" si="402"/>
        <v>5.6086117053872977</v>
      </c>
      <c r="AA409" s="5">
        <f t="shared" si="406"/>
        <v>0</v>
      </c>
      <c r="AB409" s="5">
        <f t="shared" si="395"/>
        <v>5.45812542724748</v>
      </c>
      <c r="AC409" s="32"/>
      <c r="AD409" s="5">
        <f>$W409*J409</f>
        <v>26092.11704876809</v>
      </c>
      <c r="AE409" s="5">
        <f t="shared" si="396"/>
        <v>-260.92117048768091</v>
      </c>
      <c r="AF409" s="5">
        <f t="shared" si="396"/>
        <v>-2862.6160038082398</v>
      </c>
      <c r="AG409" s="5">
        <f t="shared" si="397"/>
        <v>-13984.587352160634</v>
      </c>
      <c r="AH409" s="5">
        <f t="shared" si="398"/>
        <v>8983.9925223115351</v>
      </c>
      <c r="AI409" s="42">
        <f t="shared" ref="AI409:AI425" si="409">-M409*($W408*N409-$W407*N408)/1000</f>
        <v>0</v>
      </c>
      <c r="AJ409" s="42">
        <f>$D$6*SUM(Y409:Z409,AD409:AE409)</f>
        <v>2534.5905204676069</v>
      </c>
      <c r="AK409" s="42">
        <f t="shared" si="407"/>
        <v>11518.583042779142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399"/>
        <v>5</v>
      </c>
      <c r="J410" s="11">
        <f t="shared" si="391"/>
        <v>28789.059114910822</v>
      </c>
      <c r="K410" s="11">
        <f t="shared" si="400"/>
        <v>287.89059114910822</v>
      </c>
      <c r="L410" s="24">
        <f t="shared" si="403"/>
        <v>3158.5026697102062</v>
      </c>
      <c r="M410" s="11">
        <f t="shared" si="390"/>
        <v>602229</v>
      </c>
      <c r="N410" s="78">
        <f t="shared" si="392"/>
        <v>0</v>
      </c>
      <c r="O410" s="35">
        <f t="shared" si="393"/>
        <v>0</v>
      </c>
      <c r="P410" s="35">
        <f t="shared" si="408"/>
        <v>6.0222899999999999</v>
      </c>
      <c r="Q410">
        <f t="shared" si="394"/>
        <v>69</v>
      </c>
      <c r="R410" s="45">
        <f>1000*VLOOKUP(Q410, '[1]Mortality (Interventions) H'!$B$264:$AV$384, 43)</f>
        <v>27.063052773092167</v>
      </c>
      <c r="S410" s="46">
        <f>VLOOKUP(I410, '[1]Lapse Rates'!$A$4:$F$24, 5)</f>
        <v>1.8563969E-3</v>
      </c>
      <c r="T410" s="33">
        <f>W409</f>
        <v>0.90632059021526357</v>
      </c>
      <c r="U410" s="33">
        <f t="shared" si="404"/>
        <v>2.452780196233572E-2</v>
      </c>
      <c r="V410" s="39">
        <f t="shared" si="401"/>
        <v>1.6824907340817856E-3</v>
      </c>
      <c r="W410" s="32">
        <f t="shared" si="405"/>
        <v>0.88011029751884606</v>
      </c>
      <c r="X410" s="32"/>
      <c r="Y410" s="5">
        <f t="shared" ref="Y410:Z425" si="410">AA409</f>
        <v>0</v>
      </c>
      <c r="Z410" s="5">
        <f t="shared" si="402"/>
        <v>5.45812542724748</v>
      </c>
      <c r="AA410" s="5">
        <f t="shared" si="406"/>
        <v>0</v>
      </c>
      <c r="AB410" s="5">
        <f t="shared" si="395"/>
        <v>5.3002794436447713</v>
      </c>
      <c r="AC410" s="32"/>
      <c r="AD410" s="5">
        <f t="shared" ref="AD410:AD424" si="411">$W410*J410</f>
        <v>25337.547382911809</v>
      </c>
      <c r="AE410" s="5">
        <f t="shared" si="396"/>
        <v>-253.37547382911811</v>
      </c>
      <c r="AF410" s="5">
        <f t="shared" si="396"/>
        <v>-2779.8307243527192</v>
      </c>
      <c r="AG410" s="5">
        <f t="shared" si="397"/>
        <v>-14771.353647975478</v>
      </c>
      <c r="AH410" s="5">
        <f t="shared" si="398"/>
        <v>7532.9875367544937</v>
      </c>
      <c r="AI410" s="42">
        <f t="shared" si="409"/>
        <v>0</v>
      </c>
      <c r="AJ410" s="42">
        <f t="shared" ref="AJ410:AJ425" si="412">$D$6*SUM(Y410:Z410,AD410:AE410)</f>
        <v>2461.2927063854254</v>
      </c>
      <c r="AK410" s="42">
        <f t="shared" si="407"/>
        <v>9994.2802431399195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399"/>
        <v>6</v>
      </c>
      <c r="J411" s="11">
        <f t="shared" si="391"/>
        <v>28789.059114910822</v>
      </c>
      <c r="K411" s="11">
        <f t="shared" si="400"/>
        <v>287.89059114910822</v>
      </c>
      <c r="L411" s="24">
        <f t="shared" si="403"/>
        <v>3158.5026697102062</v>
      </c>
      <c r="M411" s="11">
        <f t="shared" si="390"/>
        <v>602229</v>
      </c>
      <c r="N411" s="78">
        <f t="shared" si="392"/>
        <v>0</v>
      </c>
      <c r="O411" s="35">
        <f t="shared" si="393"/>
        <v>0</v>
      </c>
      <c r="P411" s="35">
        <f t="shared" si="408"/>
        <v>6.0222899999999999</v>
      </c>
      <c r="Q411">
        <f t="shared" si="394"/>
        <v>70</v>
      </c>
      <c r="R411" s="45">
        <f>1000*VLOOKUP(Q411, '[1]Mortality (Interventions) H'!$B$264:$AV$384, 43)</f>
        <v>29.758895743852769</v>
      </c>
      <c r="S411" s="46">
        <f>VLOOKUP(I411, '[1]Lapse Rates'!$A$4:$F$24, 5)</f>
        <v>1.7512077999999999E-3</v>
      </c>
      <c r="T411" s="33">
        <f t="shared" ref="T411:T425" si="413">W410</f>
        <v>0.88011029751884606</v>
      </c>
      <c r="U411" s="33">
        <f t="shared" si="404"/>
        <v>2.6191110586954582E-2</v>
      </c>
      <c r="V411" s="39">
        <f t="shared" si="401"/>
        <v>1.5412560178753238E-3</v>
      </c>
      <c r="W411" s="32">
        <f t="shared" si="405"/>
        <v>0.85237793091401615</v>
      </c>
      <c r="X411" s="32"/>
      <c r="Y411" s="5">
        <f t="shared" si="410"/>
        <v>0</v>
      </c>
      <c r="Z411" s="5">
        <f t="shared" si="402"/>
        <v>5.3002794436447713</v>
      </c>
      <c r="AA411" s="5">
        <f t="shared" si="406"/>
        <v>0</v>
      </c>
      <c r="AB411" s="5">
        <f t="shared" si="395"/>
        <v>5.1332670895641703</v>
      </c>
      <c r="AC411" s="32"/>
      <c r="AD411" s="5">
        <f t="shared" si="411"/>
        <v>24539.158641328984</v>
      </c>
      <c r="AE411" s="5">
        <f t="shared" si="396"/>
        <v>-245.39158641328984</v>
      </c>
      <c r="AF411" s="5">
        <f t="shared" si="396"/>
        <v>-2692.2379703939819</v>
      </c>
      <c r="AG411" s="5">
        <f t="shared" si="397"/>
        <v>-15773.04633767107</v>
      </c>
      <c r="AH411" s="5">
        <f t="shared" si="398"/>
        <v>5828.4827468506428</v>
      </c>
      <c r="AI411" s="42">
        <f t="shared" si="409"/>
        <v>0</v>
      </c>
      <c r="AJ411" s="42">
        <f t="shared" si="412"/>
        <v>2383.7385055006512</v>
      </c>
      <c r="AK411" s="42">
        <f t="shared" si="407"/>
        <v>8212.2212523512935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399"/>
        <v>7</v>
      </c>
      <c r="J412" s="11">
        <f t="shared" si="391"/>
        <v>28789.059114910822</v>
      </c>
      <c r="K412" s="11">
        <f t="shared" si="400"/>
        <v>287.89059114910822</v>
      </c>
      <c r="L412" s="24">
        <f t="shared" si="403"/>
        <v>3158.5026697102062</v>
      </c>
      <c r="M412" s="11">
        <f t="shared" si="390"/>
        <v>602229</v>
      </c>
      <c r="N412" s="78">
        <f t="shared" si="392"/>
        <v>0</v>
      </c>
      <c r="O412" s="35">
        <f t="shared" si="393"/>
        <v>0</v>
      </c>
      <c r="P412" s="35">
        <f t="shared" si="408"/>
        <v>6.0222899999999999</v>
      </c>
      <c r="Q412">
        <f t="shared" si="394"/>
        <v>71</v>
      </c>
      <c r="R412" s="45">
        <f>1000*VLOOKUP(Q412, '[1]Mortality (Interventions) H'!$B$264:$AV$384, 43)</f>
        <v>32.50004120242842</v>
      </c>
      <c r="S412" s="46">
        <f>VLOOKUP(I412, '[1]Lapse Rates'!$A$4:$F$24, 5)</f>
        <v>1.6267663999999999E-3</v>
      </c>
      <c r="T412" s="33">
        <f t="shared" si="413"/>
        <v>0.85237793091401615</v>
      </c>
      <c r="U412" s="33">
        <f t="shared" si="404"/>
        <v>2.770231787474621E-2</v>
      </c>
      <c r="V412" s="39">
        <f t="shared" si="401"/>
        <v>1.3866197781124427E-3</v>
      </c>
      <c r="W412" s="32">
        <f t="shared" si="405"/>
        <v>0.82328899326115745</v>
      </c>
      <c r="X412" s="32"/>
      <c r="Y412" s="5">
        <f t="shared" si="410"/>
        <v>0</v>
      </c>
      <c r="Z412" s="5">
        <f t="shared" si="402"/>
        <v>5.1332670895641703</v>
      </c>
      <c r="AA412" s="5">
        <f t="shared" si="406"/>
        <v>0</v>
      </c>
      <c r="AB412" s="5">
        <f t="shared" si="395"/>
        <v>4.9580850712267361</v>
      </c>
      <c r="AC412" s="32"/>
      <c r="AD412" s="5">
        <f t="shared" si="411"/>
        <v>23701.715495650878</v>
      </c>
      <c r="AE412" s="5">
        <f t="shared" si="396"/>
        <v>-237.01715495650879</v>
      </c>
      <c r="AF412" s="5">
        <f t="shared" si="396"/>
        <v>-2600.3604831583939</v>
      </c>
      <c r="AG412" s="5">
        <f t="shared" ref="AG412:AG425" si="414">-U412*M412</f>
        <v>-16683.139191390535</v>
      </c>
      <c r="AH412" s="5">
        <f t="shared" si="398"/>
        <v>4181.1986661454393</v>
      </c>
      <c r="AI412" s="42">
        <f t="shared" si="409"/>
        <v>0</v>
      </c>
      <c r="AJ412" s="42">
        <f t="shared" si="412"/>
        <v>2302.390480723604</v>
      </c>
      <c r="AK412" s="42">
        <f t="shared" si="407"/>
        <v>6483.5891468690434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399"/>
        <v>8</v>
      </c>
      <c r="J413" s="11">
        <f t="shared" si="391"/>
        <v>28789.059114910822</v>
      </c>
      <c r="K413" s="11">
        <f t="shared" si="400"/>
        <v>287.89059114910822</v>
      </c>
      <c r="L413" s="24">
        <f t="shared" si="403"/>
        <v>3158.5026697102062</v>
      </c>
      <c r="M413" s="11">
        <f t="shared" si="390"/>
        <v>602229</v>
      </c>
      <c r="N413" s="78">
        <f t="shared" si="392"/>
        <v>0</v>
      </c>
      <c r="O413" s="35">
        <f t="shared" si="393"/>
        <v>0</v>
      </c>
      <c r="P413" s="35">
        <f t="shared" si="408"/>
        <v>6.0222899999999999</v>
      </c>
      <c r="Q413">
        <f t="shared" si="394"/>
        <v>72</v>
      </c>
      <c r="R413" s="45">
        <f>1000*VLOOKUP(Q413, '[1]Mortality (Interventions) H'!$B$264:$AV$384, 43)</f>
        <v>35.642071677219732</v>
      </c>
      <c r="S413" s="46">
        <f>VLOOKUP(I413, '[1]Lapse Rates'!$A$4:$F$24, 5)</f>
        <v>1.427546E-3</v>
      </c>
      <c r="T413" s="33">
        <f t="shared" si="413"/>
        <v>0.82328899326115745</v>
      </c>
      <c r="U413" s="33">
        <f t="shared" si="404"/>
        <v>2.9343725308880249E-2</v>
      </c>
      <c r="V413" s="39">
        <f t="shared" si="401"/>
        <v>1.1752829091739923E-3</v>
      </c>
      <c r="W413" s="32">
        <f t="shared" si="405"/>
        <v>0.79276998504310325</v>
      </c>
      <c r="X413" s="32"/>
      <c r="Y413" s="5">
        <f t="shared" si="410"/>
        <v>0</v>
      </c>
      <c r="Z413" s="5">
        <f t="shared" si="402"/>
        <v>4.9580850712267361</v>
      </c>
      <c r="AA413" s="5">
        <f t="shared" si="406"/>
        <v>0</v>
      </c>
      <c r="AB413" s="5">
        <f t="shared" si="395"/>
        <v>4.7742907532252303</v>
      </c>
      <c r="AC413" s="32"/>
      <c r="AD413" s="5">
        <f t="shared" si="411"/>
        <v>22823.10196393287</v>
      </c>
      <c r="AE413" s="5">
        <f t="shared" si="396"/>
        <v>-228.23101963932868</v>
      </c>
      <c r="AF413" s="5">
        <f t="shared" si="396"/>
        <v>-2503.9661142247619</v>
      </c>
      <c r="AG413" s="5">
        <f t="shared" si="414"/>
        <v>-17671.642349041642</v>
      </c>
      <c r="AH413" s="5">
        <f t="shared" si="398"/>
        <v>2419.2624810271373</v>
      </c>
      <c r="AI413" s="42">
        <f t="shared" si="409"/>
        <v>0</v>
      </c>
      <c r="AJ413" s="42">
        <f t="shared" si="412"/>
        <v>2217.0432277806835</v>
      </c>
      <c r="AK413" s="42">
        <f t="shared" si="407"/>
        <v>4636.3057088078203</v>
      </c>
    </row>
    <row r="414" spans="1:39" ht="15" x14ac:dyDescent="0.2">
      <c r="A414" s="12"/>
      <c r="B414" s="13">
        <v>1</v>
      </c>
      <c r="C414" s="10">
        <f>$H$404*0.14+$B$417</f>
        <v>4022.1744431575312</v>
      </c>
      <c r="D414" s="1"/>
      <c r="E414" s="81" t="s">
        <v>51</v>
      </c>
      <c r="F414" s="13"/>
      <c r="G414" s="8"/>
      <c r="I414" s="2">
        <f t="shared" si="399"/>
        <v>9</v>
      </c>
      <c r="J414" s="11">
        <f t="shared" si="391"/>
        <v>28789.059114910822</v>
      </c>
      <c r="K414" s="11">
        <f t="shared" si="400"/>
        <v>287.89059114910822</v>
      </c>
      <c r="L414" s="24">
        <f t="shared" si="403"/>
        <v>3158.5026697102062</v>
      </c>
      <c r="M414" s="11">
        <f t="shared" si="390"/>
        <v>602229</v>
      </c>
      <c r="N414" s="78">
        <f t="shared" si="392"/>
        <v>0</v>
      </c>
      <c r="O414" s="35">
        <f t="shared" si="393"/>
        <v>0</v>
      </c>
      <c r="P414" s="35">
        <f t="shared" si="408"/>
        <v>6.0222899999999999</v>
      </c>
      <c r="Q414">
        <f t="shared" si="394"/>
        <v>73</v>
      </c>
      <c r="R414" s="45">
        <f>1000*VLOOKUP(Q414, '[1]Mortality (Interventions) H'!$B$264:$AV$384, 43)</f>
        <v>39.242823422267399</v>
      </c>
      <c r="S414" s="46">
        <f>VLOOKUP(I414, '[1]Lapse Rates'!$A$4:$F$24, 5)</f>
        <v>1.4710299999999999E-3</v>
      </c>
      <c r="T414" s="33">
        <f t="shared" si="413"/>
        <v>0.79276998504310325</v>
      </c>
      <c r="U414" s="33">
        <f t="shared" si="404"/>
        <v>3.111053253752007E-2</v>
      </c>
      <c r="V414" s="39">
        <f t="shared" si="401"/>
        <v>1.166188431097956E-3</v>
      </c>
      <c r="W414" s="32">
        <f t="shared" si="405"/>
        <v>0.76049326407448525</v>
      </c>
      <c r="X414" s="32"/>
      <c r="Y414" s="5">
        <f t="shared" si="410"/>
        <v>0</v>
      </c>
      <c r="Z414" s="5">
        <f t="shared" si="402"/>
        <v>4.7742907532252303</v>
      </c>
      <c r="AA414" s="5">
        <f t="shared" si="406"/>
        <v>0</v>
      </c>
      <c r="AB414" s="5">
        <f t="shared" si="395"/>
        <v>4.5799109793031318</v>
      </c>
      <c r="AC414" s="32"/>
      <c r="AD414" s="5">
        <f t="shared" si="411"/>
        <v>21893.885535931844</v>
      </c>
      <c r="AE414" s="5">
        <f t="shared" si="396"/>
        <v>-218.93885535931841</v>
      </c>
      <c r="AF414" s="5">
        <f t="shared" si="396"/>
        <v>-2402.0200048758907</v>
      </c>
      <c r="AG414" s="5">
        <f t="shared" si="414"/>
        <v>-18735.664899538173</v>
      </c>
      <c r="AH414" s="5">
        <f t="shared" si="398"/>
        <v>537.26177615845882</v>
      </c>
      <c r="AI414" s="42">
        <f t="shared" si="409"/>
        <v>0</v>
      </c>
      <c r="AJ414" s="42">
        <f t="shared" si="412"/>
        <v>2126.7806272870562</v>
      </c>
      <c r="AK414" s="42">
        <f t="shared" si="407"/>
        <v>2664.042403445515</v>
      </c>
    </row>
    <row r="415" spans="1:39" ht="15" x14ac:dyDescent="0.2">
      <c r="A415" s="12"/>
      <c r="B415" s="70" t="s">
        <v>49</v>
      </c>
      <c r="C415" s="10">
        <f>$H$404*0.11+$B$417</f>
        <v>3158.5026697102062</v>
      </c>
      <c r="D415" s="1"/>
      <c r="E415" s="1"/>
      <c r="F415" s="1"/>
      <c r="I415" s="2">
        <f t="shared" si="399"/>
        <v>10</v>
      </c>
      <c r="J415" s="11">
        <f t="shared" si="391"/>
        <v>28789.059114910822</v>
      </c>
      <c r="K415" s="11">
        <f t="shared" si="400"/>
        <v>287.89059114910822</v>
      </c>
      <c r="L415" s="24">
        <f t="shared" si="403"/>
        <v>3158.5026697102062</v>
      </c>
      <c r="M415" s="11">
        <f t="shared" si="390"/>
        <v>602229</v>
      </c>
      <c r="N415" s="78">
        <f t="shared" si="392"/>
        <v>0</v>
      </c>
      <c r="O415" s="35">
        <f t="shared" si="393"/>
        <v>0</v>
      </c>
      <c r="P415" s="35">
        <f t="shared" si="408"/>
        <v>6.0222899999999999</v>
      </c>
      <c r="Q415">
        <f t="shared" si="394"/>
        <v>74</v>
      </c>
      <c r="R415" s="45">
        <f>1000*VLOOKUP(Q415, '[1]Mortality (Interventions) H'!$B$264:$AV$384, 43)</f>
        <v>43.512879138425681</v>
      </c>
      <c r="S415" s="46">
        <f>VLOOKUP(I415, '[1]Lapse Rates'!$A$4:$F$24, 5)</f>
        <v>1.273365E-3</v>
      </c>
      <c r="T415" s="33">
        <f t="shared" si="413"/>
        <v>0.76049326407448525</v>
      </c>
      <c r="U415" s="33">
        <f t="shared" si="404"/>
        <v>3.3091251485259925E-2</v>
      </c>
      <c r="V415" s="39">
        <f t="shared" si="401"/>
        <v>9.6838550520820697E-4</v>
      </c>
      <c r="W415" s="32">
        <f t="shared" si="405"/>
        <v>0.72643362708401715</v>
      </c>
      <c r="X415" s="32"/>
      <c r="Y415" s="5">
        <f t="shared" si="410"/>
        <v>0</v>
      </c>
      <c r="Z415" s="5">
        <f t="shared" si="402"/>
        <v>4.5799109793031318</v>
      </c>
      <c r="AA415" s="5">
        <f t="shared" si="406"/>
        <v>0</v>
      </c>
      <c r="AB415" s="5">
        <f t="shared" si="395"/>
        <v>4.3747939680518053</v>
      </c>
      <c r="AC415" s="32"/>
      <c r="AD415" s="5">
        <f t="shared" si="411"/>
        <v>20913.340633180855</v>
      </c>
      <c r="AE415" s="5">
        <f t="shared" si="396"/>
        <v>-209.13340633180852</v>
      </c>
      <c r="AF415" s="5">
        <f t="shared" si="396"/>
        <v>-2294.4425505121367</v>
      </c>
      <c r="AG415" s="5">
        <f t="shared" si="414"/>
        <v>-19928.5112907166</v>
      </c>
      <c r="AH415" s="5">
        <f>SUM(AD415:AG415)</f>
        <v>-1518.7466143796919</v>
      </c>
      <c r="AI415" s="42">
        <f t="shared" si="409"/>
        <v>0</v>
      </c>
      <c r="AJ415" s="42">
        <f t="shared" si="412"/>
        <v>2031.5320182209612</v>
      </c>
      <c r="AK415" s="42">
        <f t="shared" si="407"/>
        <v>512.78540384126927</v>
      </c>
    </row>
    <row r="416" spans="1:39" ht="15" x14ac:dyDescent="0.2">
      <c r="D416" s="1"/>
      <c r="E416" s="1"/>
      <c r="F416" s="1"/>
      <c r="I416" s="2">
        <f t="shared" si="399"/>
        <v>11</v>
      </c>
      <c r="J416" s="11">
        <f t="shared" si="391"/>
        <v>28789.059114910822</v>
      </c>
      <c r="K416" s="11">
        <f t="shared" si="400"/>
        <v>287.89059114910822</v>
      </c>
      <c r="L416" s="24">
        <f t="shared" si="403"/>
        <v>3158.5026697102062</v>
      </c>
      <c r="M416" s="11">
        <f t="shared" si="390"/>
        <v>602229</v>
      </c>
      <c r="N416" s="78">
        <f t="shared" si="392"/>
        <v>0</v>
      </c>
      <c r="O416" s="35">
        <f t="shared" si="393"/>
        <v>0</v>
      </c>
      <c r="P416" s="35">
        <f t="shared" si="408"/>
        <v>6.0222899999999999</v>
      </c>
      <c r="Q416">
        <f t="shared" si="394"/>
        <v>75</v>
      </c>
      <c r="R416" s="45">
        <f>1000*VLOOKUP(Q416, '[1]Mortality (Interventions) H'!$B$264:$AV$384, 43)</f>
        <v>48.397607102928085</v>
      </c>
      <c r="S416" s="46">
        <f>VLOOKUP(I416, '[1]Lapse Rates'!$A$4:$F$24, 5)</f>
        <v>1.2241776999999999E-3</v>
      </c>
      <c r="T416" s="33">
        <f t="shared" si="413"/>
        <v>0.72643362708401715</v>
      </c>
      <c r="U416" s="33">
        <f t="shared" si="404"/>
        <v>3.5157649269967235E-2</v>
      </c>
      <c r="V416" s="39">
        <f t="shared" si="401"/>
        <v>8.8928384680636975E-4</v>
      </c>
      <c r="W416" s="32">
        <f t="shared" si="405"/>
        <v>0.6903866939672435</v>
      </c>
      <c r="X416" s="31"/>
      <c r="Y416" s="5">
        <f t="shared" si="410"/>
        <v>0</v>
      </c>
      <c r="Z416" s="5">
        <f t="shared" si="402"/>
        <v>4.3747939680518053</v>
      </c>
      <c r="AA416" s="5">
        <f t="shared" si="406"/>
        <v>0</v>
      </c>
      <c r="AB416" s="5">
        <f t="shared" si="395"/>
        <v>4.1577088832119911</v>
      </c>
      <c r="AC416" s="32"/>
      <c r="AD416" s="5">
        <f t="shared" si="411"/>
        <v>19875.583344770821</v>
      </c>
      <c r="AE416" s="5">
        <f t="shared" si="396"/>
        <v>-198.7558334477082</v>
      </c>
      <c r="AF416" s="5">
        <f t="shared" si="396"/>
        <v>-2180.5882160279416</v>
      </c>
      <c r="AG416" s="5">
        <f t="shared" si="414"/>
        <v>-21172.955962203097</v>
      </c>
      <c r="AH416" s="5">
        <f t="shared" ref="AH416:AH425" si="415">SUM(AD416:AG416)</f>
        <v>-3676.716666907927</v>
      </c>
      <c r="AI416" s="42">
        <f t="shared" si="409"/>
        <v>0</v>
      </c>
      <c r="AJ416" s="42">
        <f t="shared" si="412"/>
        <v>1930.7259461490635</v>
      </c>
      <c r="AK416" s="42">
        <f t="shared" ref="AK416:AK425" si="416">SUM(AH416:AJ416)</f>
        <v>-1745.9907207588635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399"/>
        <v>12</v>
      </c>
      <c r="J417" s="11">
        <f t="shared" si="391"/>
        <v>28789.059114910822</v>
      </c>
      <c r="K417" s="11">
        <f t="shared" si="400"/>
        <v>287.89059114910822</v>
      </c>
      <c r="L417" s="24">
        <f t="shared" si="403"/>
        <v>3158.5026697102062</v>
      </c>
      <c r="M417" s="11">
        <f t="shared" si="390"/>
        <v>602229</v>
      </c>
      <c r="N417" s="78">
        <f t="shared" si="392"/>
        <v>0</v>
      </c>
      <c r="O417" s="35">
        <f t="shared" si="393"/>
        <v>0</v>
      </c>
      <c r="P417" s="35">
        <f t="shared" si="408"/>
        <v>6.0222899999999999</v>
      </c>
      <c r="Q417">
        <f t="shared" si="394"/>
        <v>76</v>
      </c>
      <c r="R417" s="45">
        <f>1000*VLOOKUP(Q417, '[1]Mortality (Interventions) H'!$B$264:$AV$384, 43)</f>
        <v>53.958677128709844</v>
      </c>
      <c r="S417" s="46">
        <f>VLOOKUP(I417, '[1]Lapse Rates'!$A$4:$F$24, 5)</f>
        <v>1.0124068E-3</v>
      </c>
      <c r="T417" s="33">
        <f t="shared" si="413"/>
        <v>0.6903866939672435</v>
      </c>
      <c r="U417" s="33">
        <f t="shared" si="404"/>
        <v>3.7252352713735899E-2</v>
      </c>
      <c r="V417" s="39">
        <f t="shared" si="401"/>
        <v>6.9895218360195631E-4</v>
      </c>
      <c r="W417" s="32">
        <f t="shared" si="405"/>
        <v>0.65243538906990561</v>
      </c>
      <c r="X417" s="31"/>
      <c r="Y417" s="5">
        <f t="shared" si="410"/>
        <v>0</v>
      </c>
      <c r="Z417" s="5">
        <f t="shared" si="402"/>
        <v>4.1577088832119911</v>
      </c>
      <c r="AA417" s="5">
        <f t="shared" si="406"/>
        <v>0</v>
      </c>
      <c r="AB417" s="5">
        <f t="shared" si="395"/>
        <v>3.9291551192418019</v>
      </c>
      <c r="AC417" s="32"/>
      <c r="AD417" s="5">
        <f t="shared" si="411"/>
        <v>18783.000984593356</v>
      </c>
      <c r="AE417" s="5">
        <f t="shared" si="396"/>
        <v>-187.83000984593355</v>
      </c>
      <c r="AF417" s="5">
        <f t="shared" si="396"/>
        <v>-2060.7189181907138</v>
      </c>
      <c r="AG417" s="5">
        <f t="shared" si="414"/>
        <v>-22434.447122440455</v>
      </c>
      <c r="AH417" s="5">
        <f t="shared" si="415"/>
        <v>-5899.9950658837442</v>
      </c>
      <c r="AI417" s="42">
        <f t="shared" si="409"/>
        <v>0</v>
      </c>
      <c r="AJ417" s="42">
        <f t="shared" si="412"/>
        <v>1824.5941438641655</v>
      </c>
      <c r="AK417" s="42">
        <f t="shared" si="416"/>
        <v>-4075.4009220195785</v>
      </c>
    </row>
    <row r="418" spans="1:37" ht="15" x14ac:dyDescent="0.2">
      <c r="A418" s="48"/>
      <c r="D418" s="1"/>
      <c r="E418" s="1"/>
      <c r="F418" s="1"/>
      <c r="I418" s="2">
        <f t="shared" si="399"/>
        <v>13</v>
      </c>
      <c r="J418" s="11">
        <f t="shared" si="391"/>
        <v>28789.059114910822</v>
      </c>
      <c r="K418" s="11">
        <f t="shared" si="400"/>
        <v>287.89059114910822</v>
      </c>
      <c r="L418" s="24">
        <f t="shared" si="403"/>
        <v>3158.5026697102062</v>
      </c>
      <c r="M418" s="11">
        <f t="shared" si="390"/>
        <v>602229</v>
      </c>
      <c r="N418" s="78">
        <f t="shared" si="392"/>
        <v>0</v>
      </c>
      <c r="O418" s="35">
        <f t="shared" si="393"/>
        <v>0</v>
      </c>
      <c r="P418" s="35">
        <f t="shared" si="408"/>
        <v>6.0222899999999999</v>
      </c>
      <c r="Q418">
        <f t="shared" si="394"/>
        <v>77</v>
      </c>
      <c r="R418" s="45">
        <f>1000*VLOOKUP(Q418, '[1]Mortality (Interventions) H'!$B$264:$AV$384, 43)</f>
        <v>60.327200319839292</v>
      </c>
      <c r="S418" s="46">
        <f>VLOOKUP(I418, '[1]Lapse Rates'!$A$4:$F$24, 5)</f>
        <v>8.7385670000000003E-4</v>
      </c>
      <c r="T418" s="33">
        <f t="shared" si="413"/>
        <v>0.65243538906990561</v>
      </c>
      <c r="U418" s="33">
        <f t="shared" si="404"/>
        <v>3.9359600412172485E-2</v>
      </c>
      <c r="V418" s="39">
        <f t="shared" si="401"/>
        <v>5.7013503605584379E-4</v>
      </c>
      <c r="W418" s="32">
        <f t="shared" si="405"/>
        <v>0.6125056536216773</v>
      </c>
      <c r="X418" s="31"/>
      <c r="Y418" s="5">
        <f t="shared" si="410"/>
        <v>0</v>
      </c>
      <c r="Z418" s="5">
        <f t="shared" si="402"/>
        <v>3.9291551192418019</v>
      </c>
      <c r="AA418" s="5">
        <f t="shared" si="406"/>
        <v>0</v>
      </c>
      <c r="AB418" s="5">
        <f t="shared" si="395"/>
        <v>3.6886866727492911</v>
      </c>
      <c r="AC418" s="32"/>
      <c r="AD418" s="5">
        <f t="shared" si="411"/>
        <v>17633.46147033156</v>
      </c>
      <c r="AE418" s="5">
        <f t="shared" si="396"/>
        <v>-176.33461470331559</v>
      </c>
      <c r="AF418" s="5">
        <f t="shared" si="396"/>
        <v>-1934.6007421766626</v>
      </c>
      <c r="AG418" s="5">
        <f t="shared" si="414"/>
        <v>-23703.492796622224</v>
      </c>
      <c r="AH418" s="5">
        <f t="shared" si="415"/>
        <v>-8180.9666831706418</v>
      </c>
      <c r="AI418" s="42">
        <f t="shared" si="409"/>
        <v>0</v>
      </c>
      <c r="AJ418" s="42">
        <f t="shared" si="412"/>
        <v>1712.9295946543284</v>
      </c>
      <c r="AK418" s="42">
        <f t="shared" si="416"/>
        <v>-6468.0370885163138</v>
      </c>
    </row>
    <row r="419" spans="1:37" ht="15" x14ac:dyDescent="0.2">
      <c r="A419" s="48"/>
      <c r="D419" s="1"/>
      <c r="E419" s="1"/>
      <c r="F419" s="37"/>
      <c r="I419" s="2">
        <f t="shared" si="399"/>
        <v>14</v>
      </c>
      <c r="J419" s="11">
        <f t="shared" si="391"/>
        <v>28789.059114910822</v>
      </c>
      <c r="K419" s="11">
        <f t="shared" si="400"/>
        <v>287.89059114910822</v>
      </c>
      <c r="L419" s="24">
        <f t="shared" si="403"/>
        <v>3158.5026697102062</v>
      </c>
      <c r="M419" s="11">
        <f t="shared" si="390"/>
        <v>602229</v>
      </c>
      <c r="N419" s="78">
        <f t="shared" si="392"/>
        <v>0</v>
      </c>
      <c r="O419" s="35">
        <f t="shared" si="393"/>
        <v>0</v>
      </c>
      <c r="P419" s="35">
        <f t="shared" si="408"/>
        <v>6.0222899999999999</v>
      </c>
      <c r="Q419">
        <f t="shared" si="394"/>
        <v>78</v>
      </c>
      <c r="R419" s="45">
        <f>1000*VLOOKUP(Q419, '[1]Mortality (Interventions) H'!$B$264:$AV$384, 43)</f>
        <v>67.364963676814682</v>
      </c>
      <c r="S419" s="46">
        <f>VLOOKUP(I419, '[1]Lapse Rates'!$A$4:$F$24, 5)</f>
        <v>8.3940749999999998E-4</v>
      </c>
      <c r="T419" s="33">
        <f t="shared" si="413"/>
        <v>0.6125056536216773</v>
      </c>
      <c r="U419" s="33">
        <f t="shared" si="404"/>
        <v>4.1261421108067929E-2</v>
      </c>
      <c r="V419" s="39">
        <f t="shared" si="401"/>
        <v>5.1414183944243806E-4</v>
      </c>
      <c r="W419" s="32">
        <f t="shared" si="405"/>
        <v>0.57073009067416691</v>
      </c>
      <c r="X419" s="31"/>
      <c r="Y419" s="5">
        <f t="shared" si="410"/>
        <v>0</v>
      </c>
      <c r="Z419" s="5">
        <f t="shared" si="402"/>
        <v>3.6886866727492911</v>
      </c>
      <c r="AA419" s="5">
        <f t="shared" si="406"/>
        <v>0</v>
      </c>
      <c r="AB419" s="5">
        <f t="shared" si="395"/>
        <v>3.4371021177661287</v>
      </c>
      <c r="AC419" s="32"/>
      <c r="AD419" s="5">
        <f t="shared" si="411"/>
        <v>16430.782319077003</v>
      </c>
      <c r="AE419" s="5">
        <f t="shared" si="396"/>
        <v>-164.30782319077005</v>
      </c>
      <c r="AF419" s="5">
        <f t="shared" si="396"/>
        <v>-1802.6525150783043</v>
      </c>
      <c r="AG419" s="5">
        <f t="shared" si="414"/>
        <v>-24848.824372490642</v>
      </c>
      <c r="AH419" s="5">
        <f t="shared" si="415"/>
        <v>-10385.002391682712</v>
      </c>
      <c r="AI419" s="42">
        <f t="shared" si="409"/>
        <v>0</v>
      </c>
      <c r="AJ419" s="42">
        <f t="shared" si="412"/>
        <v>1596.1030082090365</v>
      </c>
      <c r="AK419" s="42">
        <f t="shared" si="416"/>
        <v>-8788.8993834736757</v>
      </c>
    </row>
    <row r="420" spans="1:37" ht="15" x14ac:dyDescent="0.2">
      <c r="A420" s="48"/>
      <c r="D420" s="1"/>
      <c r="E420" s="1"/>
      <c r="F420" s="1"/>
      <c r="I420" s="2">
        <f t="shared" si="399"/>
        <v>15</v>
      </c>
      <c r="J420" s="11">
        <f t="shared" si="391"/>
        <v>28789.059114910822</v>
      </c>
      <c r="K420" s="11">
        <f t="shared" si="400"/>
        <v>287.89059114910822</v>
      </c>
      <c r="L420" s="24">
        <f t="shared" si="403"/>
        <v>3158.5026697102062</v>
      </c>
      <c r="M420" s="11">
        <f t="shared" si="390"/>
        <v>602229</v>
      </c>
      <c r="N420" s="78">
        <f t="shared" si="392"/>
        <v>0</v>
      </c>
      <c r="O420" s="35">
        <f t="shared" si="393"/>
        <v>0</v>
      </c>
      <c r="P420" s="35">
        <f t="shared" si="408"/>
        <v>6.0222899999999999</v>
      </c>
      <c r="Q420">
        <f t="shared" si="394"/>
        <v>79</v>
      </c>
      <c r="R420" s="45">
        <f>1000*VLOOKUP(Q420, '[1]Mortality (Interventions) H'!$B$264:$AV$384, 43)</f>
        <v>75.101400852699399</v>
      </c>
      <c r="S420" s="46">
        <f>VLOOKUP(I420, '[1]Lapse Rates'!$A$4:$F$24, 5)</f>
        <v>7.2940090000000004E-4</v>
      </c>
      <c r="T420" s="33">
        <f t="shared" si="413"/>
        <v>0.57073009067416691</v>
      </c>
      <c r="U420" s="33">
        <f t="shared" si="404"/>
        <v>4.286262931841809E-2</v>
      </c>
      <c r="V420" s="39">
        <f t="shared" si="401"/>
        <v>4.1629104179481896E-4</v>
      </c>
      <c r="W420" s="32">
        <f t="shared" si="405"/>
        <v>0.52745117031395405</v>
      </c>
      <c r="X420" s="31"/>
      <c r="Y420" s="5">
        <f t="shared" si="410"/>
        <v>0</v>
      </c>
      <c r="Z420" s="5">
        <f t="shared" si="402"/>
        <v>3.4371021177661287</v>
      </c>
      <c r="AA420" s="5">
        <f t="shared" si="406"/>
        <v>0</v>
      </c>
      <c r="AB420" s="5">
        <f t="shared" si="395"/>
        <v>3.1764639084700224</v>
      </c>
      <c r="AC420" s="32"/>
      <c r="AD420" s="5">
        <f t="shared" si="411"/>
        <v>15184.822922397319</v>
      </c>
      <c r="AE420" s="5">
        <f t="shared" si="396"/>
        <v>-151.84822922397319</v>
      </c>
      <c r="AF420" s="5">
        <f t="shared" si="396"/>
        <v>-1665.9559295783965</v>
      </c>
      <c r="AG420" s="5">
        <f t="shared" si="414"/>
        <v>-25813.118391801607</v>
      </c>
      <c r="AH420" s="5">
        <f t="shared" si="415"/>
        <v>-12446.099628206657</v>
      </c>
      <c r="AI420" s="42">
        <f t="shared" si="409"/>
        <v>0</v>
      </c>
      <c r="AJ420" s="42">
        <f t="shared" si="412"/>
        <v>1475.0719971180583</v>
      </c>
      <c r="AK420" s="42">
        <f t="shared" si="416"/>
        <v>-10971.027631088598</v>
      </c>
    </row>
    <row r="421" spans="1:37" ht="15" x14ac:dyDescent="0.2">
      <c r="I421" s="2">
        <f t="shared" si="399"/>
        <v>16</v>
      </c>
      <c r="J421" s="11">
        <f t="shared" si="391"/>
        <v>28789.059114910822</v>
      </c>
      <c r="K421" s="11">
        <f t="shared" si="400"/>
        <v>287.89059114910822</v>
      </c>
      <c r="L421" s="24">
        <f t="shared" si="403"/>
        <v>3158.5026697102062</v>
      </c>
      <c r="M421" s="11">
        <f t="shared" si="390"/>
        <v>602229</v>
      </c>
      <c r="N421" s="78">
        <f t="shared" si="392"/>
        <v>0</v>
      </c>
      <c r="O421" s="35">
        <f t="shared" si="393"/>
        <v>0</v>
      </c>
      <c r="P421" s="35">
        <f t="shared" si="408"/>
        <v>6.0222899999999999</v>
      </c>
      <c r="Q421">
        <f t="shared" si="394"/>
        <v>80</v>
      </c>
      <c r="R421" s="45">
        <f>1000*VLOOKUP(Q421, '[1]Mortality (Interventions) H'!$B$264:$AV$384, 43)</f>
        <v>83.427891151910927</v>
      </c>
      <c r="S421" s="46">
        <f>VLOOKUP(I421, '[1]Lapse Rates'!$A$4:$F$24, 5)</f>
        <v>6.1234970000000001E-4</v>
      </c>
      <c r="T421" s="33">
        <f t="shared" si="413"/>
        <v>0.52745117031395405</v>
      </c>
      <c r="U421" s="33">
        <f t="shared" si="404"/>
        <v>4.400413882490059E-2</v>
      </c>
      <c r="V421" s="39">
        <f t="shared" si="401"/>
        <v>3.2298456590639868E-4</v>
      </c>
      <c r="W421" s="32">
        <f t="shared" si="405"/>
        <v>0.48312404692314709</v>
      </c>
      <c r="X421" s="31"/>
      <c r="Y421" s="5">
        <f t="shared" si="410"/>
        <v>0</v>
      </c>
      <c r="Z421" s="5">
        <f t="shared" si="402"/>
        <v>3.1764639084700224</v>
      </c>
      <c r="AA421" s="5">
        <f t="shared" si="406"/>
        <v>0</v>
      </c>
      <c r="AB421" s="5">
        <f t="shared" si="395"/>
        <v>2.9095131165447996</v>
      </c>
      <c r="AC421" s="32"/>
      <c r="AD421" s="5">
        <f t="shared" si="411"/>
        <v>13908.686746705431</v>
      </c>
      <c r="AE421" s="5">
        <f t="shared" si="396"/>
        <v>-139.0868674670543</v>
      </c>
      <c r="AF421" s="5">
        <f t="shared" si="396"/>
        <v>-1525.948592007959</v>
      </c>
      <c r="AG421" s="5">
        <f t="shared" si="414"/>
        <v>-26500.568520381057</v>
      </c>
      <c r="AH421" s="5">
        <f t="shared" si="415"/>
        <v>-14256.91723315064</v>
      </c>
      <c r="AI421" s="42">
        <f t="shared" si="409"/>
        <v>0</v>
      </c>
      <c r="AJ421" s="42">
        <f t="shared" si="412"/>
        <v>1351.1093592627058</v>
      </c>
      <c r="AK421" s="42">
        <f t="shared" si="416"/>
        <v>-12905.807873887934</v>
      </c>
    </row>
    <row r="422" spans="1:37" ht="15" x14ac:dyDescent="0.2">
      <c r="I422" s="2">
        <f t="shared" si="399"/>
        <v>17</v>
      </c>
      <c r="J422" s="11">
        <f t="shared" si="391"/>
        <v>28789.059114910822</v>
      </c>
      <c r="K422" s="11">
        <f t="shared" si="400"/>
        <v>287.89059114910822</v>
      </c>
      <c r="L422" s="24">
        <f t="shared" si="403"/>
        <v>3158.5026697102062</v>
      </c>
      <c r="M422" s="11">
        <f t="shared" si="390"/>
        <v>602229</v>
      </c>
      <c r="N422" s="78">
        <f t="shared" si="392"/>
        <v>0</v>
      </c>
      <c r="O422" s="35">
        <f t="shared" si="393"/>
        <v>0</v>
      </c>
      <c r="P422" s="35">
        <f t="shared" si="408"/>
        <v>6.0222899999999999</v>
      </c>
      <c r="Q422">
        <f t="shared" si="394"/>
        <v>81</v>
      </c>
      <c r="R422" s="45">
        <f>1000*VLOOKUP(Q422, '[1]Mortality (Interventions) H'!$B$264:$AV$384, 43)</f>
        <v>92.459592930857696</v>
      </c>
      <c r="S422" s="46">
        <f>VLOOKUP(I422, '[1]Lapse Rates'!$A$4:$F$24, 5)</f>
        <v>4.6742110000000002E-4</v>
      </c>
      <c r="T422" s="33">
        <f t="shared" si="413"/>
        <v>0.48312404692314709</v>
      </c>
      <c r="U422" s="33">
        <f t="shared" si="404"/>
        <v>4.4669452713622777E-2</v>
      </c>
      <c r="V422" s="39">
        <f t="shared" si="401"/>
        <v>2.2582237344926905E-4</v>
      </c>
      <c r="W422" s="32">
        <f t="shared" si="405"/>
        <v>0.43822877183607506</v>
      </c>
      <c r="X422" s="31"/>
      <c r="Y422" s="5">
        <f t="shared" si="410"/>
        <v>0</v>
      </c>
      <c r="Z422" s="5">
        <f t="shared" si="402"/>
        <v>2.9095131165447996</v>
      </c>
      <c r="AA422" s="5">
        <f t="shared" si="406"/>
        <v>0</v>
      </c>
      <c r="AB422" s="5">
        <f t="shared" si="395"/>
        <v>2.6391407503406765</v>
      </c>
      <c r="AC422" s="32"/>
      <c r="AD422" s="5">
        <f t="shared" si="411"/>
        <v>12616.194018243532</v>
      </c>
      <c r="AE422" s="5">
        <f t="shared" si="396"/>
        <v>-126.16194018243532</v>
      </c>
      <c r="AF422" s="5">
        <f t="shared" si="396"/>
        <v>-1384.1467457880678</v>
      </c>
      <c r="AG422" s="5">
        <f t="shared" si="414"/>
        <v>-26901.239838272333</v>
      </c>
      <c r="AH422" s="5">
        <f t="shared" si="415"/>
        <v>-15795.354505999305</v>
      </c>
      <c r="AI422" s="42">
        <f t="shared" si="409"/>
        <v>0</v>
      </c>
      <c r="AJ422" s="42">
        <f t="shared" si="412"/>
        <v>1225.5575700945267</v>
      </c>
      <c r="AK422" s="42">
        <f t="shared" si="416"/>
        <v>-14569.796935904778</v>
      </c>
    </row>
    <row r="423" spans="1:37" ht="15" x14ac:dyDescent="0.2">
      <c r="I423" s="2">
        <f t="shared" si="399"/>
        <v>18</v>
      </c>
      <c r="J423" s="11">
        <f t="shared" si="391"/>
        <v>28789.059114910822</v>
      </c>
      <c r="K423" s="11">
        <f t="shared" si="400"/>
        <v>287.89059114910822</v>
      </c>
      <c r="L423" s="24">
        <f t="shared" si="403"/>
        <v>3158.5026697102062</v>
      </c>
      <c r="M423" s="11">
        <f t="shared" si="390"/>
        <v>602229</v>
      </c>
      <c r="N423" s="78">
        <f t="shared" si="392"/>
        <v>0</v>
      </c>
      <c r="O423" s="35">
        <f t="shared" si="393"/>
        <v>0</v>
      </c>
      <c r="P423" s="35">
        <f t="shared" si="408"/>
        <v>6.0222899999999999</v>
      </c>
      <c r="Q423">
        <f t="shared" si="394"/>
        <v>82</v>
      </c>
      <c r="R423" s="45">
        <f>1000*VLOOKUP(Q423, '[1]Mortality (Interventions) H'!$B$264:$AV$384, 43)</f>
        <v>102.50897458084381</v>
      </c>
      <c r="S423" s="46">
        <f>VLOOKUP(I423, '[1]Lapse Rates'!$A$4:$F$24, 5)</f>
        <v>4.0205260000000001E-4</v>
      </c>
      <c r="T423" s="33">
        <f t="shared" si="413"/>
        <v>0.43822877183607506</v>
      </c>
      <c r="U423" s="33">
        <f t="shared" si="404"/>
        <v>4.4922382032738621E-2</v>
      </c>
      <c r="V423" s="39">
        <f t="shared" si="401"/>
        <v>1.7619101711150074E-4</v>
      </c>
      <c r="W423" s="32">
        <f t="shared" si="405"/>
        <v>0.39313019878622496</v>
      </c>
      <c r="X423" s="31"/>
      <c r="Y423" s="5">
        <f t="shared" si="410"/>
        <v>0</v>
      </c>
      <c r="Z423" s="5">
        <f t="shared" si="410"/>
        <v>2.6391407503406765</v>
      </c>
      <c r="AA423" s="5">
        <f t="shared" si="406"/>
        <v>0</v>
      </c>
      <c r="AB423" s="5">
        <f t="shared" si="395"/>
        <v>2.3675440648482948</v>
      </c>
      <c r="AC423" s="32"/>
      <c r="AD423" s="5">
        <f t="shared" si="411"/>
        <v>11317.848532713273</v>
      </c>
      <c r="AE423" s="5">
        <f t="shared" si="396"/>
        <v>-113.17848532713273</v>
      </c>
      <c r="AF423" s="5">
        <f t="shared" si="396"/>
        <v>-1241.7027824099955</v>
      </c>
      <c r="AG423" s="5">
        <f t="shared" si="414"/>
        <v>-27053.561209194148</v>
      </c>
      <c r="AH423" s="5">
        <f t="shared" si="415"/>
        <v>-17090.593944218002</v>
      </c>
      <c r="AI423" s="42">
        <f t="shared" si="409"/>
        <v>0</v>
      </c>
      <c r="AJ423" s="42">
        <f t="shared" si="412"/>
        <v>1099.437031356189</v>
      </c>
      <c r="AK423" s="42">
        <f t="shared" si="416"/>
        <v>-15991.156912861814</v>
      </c>
    </row>
    <row r="424" spans="1:37" ht="15" x14ac:dyDescent="0.2">
      <c r="I424" s="2">
        <f t="shared" si="399"/>
        <v>19</v>
      </c>
      <c r="J424" s="11">
        <f t="shared" si="391"/>
        <v>28789.059114910822</v>
      </c>
      <c r="K424" s="11">
        <f t="shared" si="400"/>
        <v>287.89059114910822</v>
      </c>
      <c r="L424" s="24">
        <f t="shared" si="403"/>
        <v>3158.5026697102062</v>
      </c>
      <c r="M424" s="11">
        <f t="shared" si="390"/>
        <v>602229</v>
      </c>
      <c r="N424" s="78">
        <f t="shared" si="392"/>
        <v>0</v>
      </c>
      <c r="O424" s="35">
        <f t="shared" si="393"/>
        <v>0</v>
      </c>
      <c r="P424" s="35">
        <f t="shared" si="408"/>
        <v>6.0222899999999999</v>
      </c>
      <c r="Q424">
        <f t="shared" si="394"/>
        <v>83</v>
      </c>
      <c r="R424" s="45">
        <f>1000*VLOOKUP(Q424, '[1]Mortality (Interventions) H'!$B$264:$AV$384, 43)</f>
        <v>113.67361586480347</v>
      </c>
      <c r="S424" s="46">
        <f>VLOOKUP(I424, '[1]Lapse Rates'!$A$4:$F$24, 5)</f>
        <v>3.3283375800000001E-2</v>
      </c>
      <c r="T424" s="33">
        <f t="shared" si="413"/>
        <v>0.39313019878622496</v>
      </c>
      <c r="U424" s="33">
        <f t="shared" si="404"/>
        <v>4.4688531201679163E-2</v>
      </c>
      <c r="V424" s="39">
        <f t="shared" si="401"/>
        <v>1.308470014453063E-2</v>
      </c>
      <c r="W424" s="32">
        <f t="shared" si="405"/>
        <v>0.3353569674400152</v>
      </c>
      <c r="X424" s="31"/>
      <c r="Y424" s="5">
        <f t="shared" si="410"/>
        <v>0</v>
      </c>
      <c r="Z424" s="5">
        <f t="shared" si="410"/>
        <v>2.3675440648482948</v>
      </c>
      <c r="AA424" s="5">
        <f t="shared" si="406"/>
        <v>0</v>
      </c>
      <c r="AB424" s="5">
        <f t="shared" si="395"/>
        <v>2.019616911444329</v>
      </c>
      <c r="AC424" s="32"/>
      <c r="AD424" s="5">
        <f t="shared" si="411"/>
        <v>9654.6115602278205</v>
      </c>
      <c r="AE424" s="5">
        <f t="shared" si="396"/>
        <v>-96.546115602278206</v>
      </c>
      <c r="AF424" s="5">
        <f t="shared" si="396"/>
        <v>-1059.2258769652067</v>
      </c>
      <c r="AG424" s="5">
        <f t="shared" si="414"/>
        <v>-26912.729457056041</v>
      </c>
      <c r="AH424" s="5">
        <f t="shared" si="415"/>
        <v>-18413.889889395705</v>
      </c>
      <c r="AI424" s="42">
        <f t="shared" si="409"/>
        <v>0</v>
      </c>
      <c r="AJ424" s="42">
        <f t="shared" si="412"/>
        <v>937.87847619052741</v>
      </c>
      <c r="AK424" s="42">
        <f t="shared" si="416"/>
        <v>-17476.011413205179</v>
      </c>
    </row>
    <row r="425" spans="1:37" ht="15" x14ac:dyDescent="0.2">
      <c r="I425" s="2">
        <f t="shared" si="399"/>
        <v>20</v>
      </c>
      <c r="J425" s="11">
        <f t="shared" si="391"/>
        <v>28789.059114910822</v>
      </c>
      <c r="K425" s="11">
        <f t="shared" si="400"/>
        <v>287.89059114910822</v>
      </c>
      <c r="L425" s="24">
        <f t="shared" si="403"/>
        <v>3158.5026697102062</v>
      </c>
      <c r="M425" s="11">
        <f t="shared" si="390"/>
        <v>602229</v>
      </c>
      <c r="N425" s="78">
        <f t="shared" si="392"/>
        <v>0</v>
      </c>
      <c r="O425" s="35">
        <f t="shared" si="393"/>
        <v>0</v>
      </c>
      <c r="P425" s="35">
        <f t="shared" si="408"/>
        <v>6.0222899999999999</v>
      </c>
      <c r="Q425">
        <f t="shared" si="394"/>
        <v>84</v>
      </c>
      <c r="R425" s="45">
        <f>1000*VLOOKUP(Q425, '[1]Mortality (Interventions) H'!$B$264:$AV$384, 43)</f>
        <v>126.12536512294986</v>
      </c>
      <c r="S425" s="46">
        <f>VLOOKUP(I425, '[1]Lapse Rates'!$A$4:$F$24, 5)</f>
        <v>0</v>
      </c>
      <c r="T425" s="33">
        <f t="shared" si="413"/>
        <v>0.3353569674400152</v>
      </c>
      <c r="U425" s="33">
        <f t="shared" si="404"/>
        <v>4.2297019964897126E-2</v>
      </c>
      <c r="V425" s="39">
        <f t="shared" si="401"/>
        <v>0</v>
      </c>
      <c r="W425" s="32">
        <f t="shared" si="405"/>
        <v>0.2930599474751181</v>
      </c>
      <c r="X425" s="31"/>
      <c r="Y425" s="5">
        <f t="shared" si="410"/>
        <v>0</v>
      </c>
      <c r="Z425" s="5">
        <f t="shared" si="410"/>
        <v>2.019616911444329</v>
      </c>
      <c r="AA425" s="5">
        <f t="shared" si="406"/>
        <v>0</v>
      </c>
      <c r="AB425" s="5">
        <f t="shared" si="395"/>
        <v>1.764891991079929</v>
      </c>
      <c r="AC425" s="32"/>
      <c r="AD425" s="5">
        <f>$W425*J425</f>
        <v>8436.9201520738352</v>
      </c>
      <c r="AE425" s="5">
        <f t="shared" si="396"/>
        <v>-84.369201520738358</v>
      </c>
      <c r="AF425" s="5">
        <f t="shared" si="396"/>
        <v>-925.63062648529331</v>
      </c>
      <c r="AG425" s="5">
        <f t="shared" si="414"/>
        <v>-25472.492036440031</v>
      </c>
      <c r="AH425" s="5">
        <f t="shared" si="415"/>
        <v>-18045.571712372228</v>
      </c>
      <c r="AI425" s="42">
        <f t="shared" si="409"/>
        <v>0</v>
      </c>
      <c r="AJ425" s="42">
        <f t="shared" si="412"/>
        <v>819.58337266827152</v>
      </c>
      <c r="AK425" s="42">
        <f t="shared" si="416"/>
        <v>-17225.988339703956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420407.85447018448</v>
      </c>
      <c r="AE428" s="21">
        <f t="shared" ref="AE428:AK428" si="417">SUM(AE405:AE425)</f>
        <v>-15150.201331025004</v>
      </c>
      <c r="AF428" s="21">
        <f t="shared" si="417"/>
        <v>-43897.820520064211</v>
      </c>
      <c r="AG428" s="21">
        <f t="shared" si="417"/>
        <v>-405847.48282072623</v>
      </c>
      <c r="AH428" s="21">
        <f t="shared" si="417"/>
        <v>-44487.650201630997</v>
      </c>
      <c r="AI428" s="21">
        <f t="shared" si="417"/>
        <v>0</v>
      </c>
      <c r="AJ428" s="21">
        <f t="shared" si="417"/>
        <v>38069.705900101304</v>
      </c>
      <c r="AK428" s="21">
        <f t="shared" si="417"/>
        <v>-6417.9443015297002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223351.98641889158</v>
      </c>
      <c r="AE430" s="21">
        <f t="shared" ref="AE430:AK430" si="418">AE405+NPV($D$6,AE406:AE425)</f>
        <v>-13204.80062095108</v>
      </c>
      <c r="AF430" s="21">
        <f t="shared" si="418"/>
        <v>-22554.457710259328</v>
      </c>
      <c r="AG430" s="21">
        <f t="shared" si="418"/>
        <v>-151664.26830295089</v>
      </c>
      <c r="AH430" s="21">
        <f t="shared" si="418"/>
        <v>35928.459784730352</v>
      </c>
      <c r="AI430" s="21">
        <f t="shared" si="418"/>
        <v>0</v>
      </c>
      <c r="AJ430" s="21">
        <f t="shared" si="418"/>
        <v>18925.064633695969</v>
      </c>
      <c r="AK430" s="21">
        <f t="shared" si="418"/>
        <v>54853.524418426299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320549.95123429515</v>
      </c>
      <c r="AE432" s="21">
        <f t="shared" ref="AE432:AK432" si="419">AE405+NPV($D$7,AE406:AE425)</f>
        <v>-14161.519566771503</v>
      </c>
      <c r="AF432" s="21">
        <f t="shared" si="419"/>
        <v>-33050.80402180324</v>
      </c>
      <c r="AG432" s="21">
        <f t="shared" si="419"/>
        <v>-269651.0849827255</v>
      </c>
      <c r="AH432" s="21">
        <f t="shared" si="419"/>
        <v>3686.5426629949234</v>
      </c>
      <c r="AI432" s="21">
        <f t="shared" si="419"/>
        <v>0</v>
      </c>
      <c r="AJ432" s="21">
        <f t="shared" si="419"/>
        <v>28368.446340539089</v>
      </c>
      <c r="AK432" s="21">
        <f t="shared" si="419"/>
        <v>32054.989003533996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25033.756035276143</v>
      </c>
    </row>
    <row r="436" spans="1:39" ht="15" x14ac:dyDescent="0.2">
      <c r="G436" s="58" t="s">
        <v>123</v>
      </c>
      <c r="H436" s="57"/>
      <c r="I436" s="57"/>
      <c r="J436" s="11">
        <f>H$435</f>
        <v>25033.756035276143</v>
      </c>
      <c r="K436" s="11">
        <f>J436*$C$10</f>
        <v>10013.502414110459</v>
      </c>
      <c r="L436" s="24">
        <f>$C$445</f>
        <v>3680.5856370086763</v>
      </c>
      <c r="M436" s="11">
        <f t="shared" ref="M436:M456" si="420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>O436*W436</f>
        <v>0</v>
      </c>
      <c r="AB436" s="5">
        <f>P436*W436</f>
        <v>6.0222899999999999</v>
      </c>
      <c r="AC436" s="32"/>
      <c r="AD436" s="5">
        <f>$W436*J436</f>
        <v>25033.756035276143</v>
      </c>
      <c r="AE436" s="5">
        <f>-$W436*K436</f>
        <v>-10013.502414110459</v>
      </c>
      <c r="AF436" s="5">
        <f>-$W436*L436</f>
        <v>-3680.5856370086763</v>
      </c>
      <c r="AG436" s="5"/>
      <c r="AH436" s="5">
        <f>SUM(AD436:AG436)</f>
        <v>11339.667984157008</v>
      </c>
      <c r="AI436" s="42">
        <f>Y436-AA436</f>
        <v>0</v>
      </c>
      <c r="AJ436" s="42"/>
      <c r="AK436" s="42">
        <f>SUM(AH436:AJ436)</f>
        <v>11339.667984157008</v>
      </c>
      <c r="AL436" s="6" t="s">
        <v>39</v>
      </c>
      <c r="AM436" s="36">
        <f>AK463</f>
        <v>29054.929197209127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421">H$435</f>
        <v>25033.756035276143</v>
      </c>
      <c r="K437" s="11"/>
      <c r="L437" s="24"/>
      <c r="M437" s="11">
        <f t="shared" si="420"/>
        <v>602229</v>
      </c>
      <c r="N437" s="78">
        <f t="shared" ref="N437:N456" si="422">N405</f>
        <v>0</v>
      </c>
      <c r="O437" s="35">
        <f t="shared" ref="O437:O456" si="423">M437*N437/1000</f>
        <v>0</v>
      </c>
      <c r="P437" s="35">
        <f>$H$14*M437/1000</f>
        <v>6.0222899999999999</v>
      </c>
      <c r="Q437">
        <f t="shared" ref="Q437:Q456" si="424">Q5</f>
        <v>65</v>
      </c>
      <c r="R437" s="45">
        <f>1000*VLOOKUP(Q437, '[1]Mortality (Interventions) H'!$B$264:$AV$384, 46)</f>
        <v>15.814106658767011</v>
      </c>
      <c r="S437" s="46">
        <f>AVERAGE(VLOOKUP(I436,'[1]Lapse Rates'!$A$4:$F$24,5),VLOOKUP(I437,'[1]Lapse Rates'!$A$4:$F$24,5))</f>
        <v>2.3220462500000002E-3</v>
      </c>
      <c r="T437" s="33">
        <f>W436</f>
        <v>1</v>
      </c>
      <c r="U437" s="33">
        <f>T437*R437/1000</f>
        <v>1.5814106658767011E-2</v>
      </c>
      <c r="V437" s="39">
        <f>MIN(S437*T437,T437-U437)</f>
        <v>2.3220462500000002E-3</v>
      </c>
      <c r="W437" s="32">
        <f>T437-SUM(U437:V437)</f>
        <v>0.98186384709123298</v>
      </c>
      <c r="X437" s="32"/>
      <c r="Y437" s="5">
        <f>AA436</f>
        <v>0</v>
      </c>
      <c r="Z437" s="5">
        <f>AB436</f>
        <v>6.0222899999999999</v>
      </c>
      <c r="AA437" s="5">
        <f>O437*W437</f>
        <v>0</v>
      </c>
      <c r="AB437" s="5">
        <f t="shared" ref="AB437:AB456" si="425">P437*W437</f>
        <v>5.9130688276990613</v>
      </c>
      <c r="AC437" s="32"/>
      <c r="AD437" s="5">
        <f>$W437*J437</f>
        <v>24579.740007939607</v>
      </c>
      <c r="AE437" s="5">
        <f t="shared" ref="AE437:AF456" si="426">-$W437*K437</f>
        <v>0</v>
      </c>
      <c r="AF437" s="5">
        <f t="shared" si="426"/>
        <v>0</v>
      </c>
      <c r="AG437" s="5">
        <f t="shared" ref="AG437:AG442" si="427">-U437*M437</f>
        <v>-9523.7136390025989</v>
      </c>
      <c r="AH437" s="5">
        <f t="shared" ref="AH437:AH445" si="428">SUM(AD437:AG437)</f>
        <v>15056.026368937008</v>
      </c>
      <c r="AI437" s="42">
        <f>-M437*$W436*(N437-N436)/1000</f>
        <v>0</v>
      </c>
      <c r="AJ437" s="42">
        <f>$D$6*SUM(Y437:Z437,AD437:AE437)</f>
        <v>2411.8632814278758</v>
      </c>
      <c r="AK437" s="42">
        <f>SUM(AH437:AJ437)</f>
        <v>17467.889650364883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429">I437+1</f>
        <v>2</v>
      </c>
      <c r="J438" s="11">
        <f t="shared" si="421"/>
        <v>25033.756035276143</v>
      </c>
      <c r="K438" s="11">
        <f t="shared" ref="K438:K456" si="430">J438*$C$11</f>
        <v>250.33756035276144</v>
      </c>
      <c r="L438" s="24">
        <f>$C$446</f>
        <v>2929.5729559503916</v>
      </c>
      <c r="M438" s="11">
        <f t="shared" si="420"/>
        <v>602229</v>
      </c>
      <c r="N438" s="78">
        <f t="shared" si="422"/>
        <v>0</v>
      </c>
      <c r="O438" s="35">
        <f t="shared" si="423"/>
        <v>0</v>
      </c>
      <c r="P438" s="35">
        <f>$H$14*M438/1000</f>
        <v>6.0222899999999999</v>
      </c>
      <c r="Q438">
        <f t="shared" si="424"/>
        <v>66</v>
      </c>
      <c r="R438" s="45">
        <f>1000*VLOOKUP(Q438, '[1]Mortality (Interventions) H'!$B$264:$AV$384, 46)</f>
        <v>17.28360390434343</v>
      </c>
      <c r="S438" s="46">
        <f>VLOOKUP(I438, '[1]Lapse Rates'!$A$4:$F$24, 5)</f>
        <v>2.1348066000000001E-3</v>
      </c>
      <c r="T438" s="33">
        <f>W437</f>
        <v>0.98186384709123298</v>
      </c>
      <c r="U438" s="33">
        <f>T438*R438/1000</f>
        <v>1.6970145821119692E-2</v>
      </c>
      <c r="V438" s="39">
        <f t="shared" ref="V438:V456" si="431">MIN(S438*T438,T438-U438)</f>
        <v>2.0960894210717549E-3</v>
      </c>
      <c r="W438" s="32">
        <f>T438-SUM(U438:V438)</f>
        <v>0.96279761184904156</v>
      </c>
      <c r="X438" s="32"/>
      <c r="Y438" s="5">
        <f t="shared" ref="Y438:Z453" si="432">AA437</f>
        <v>0</v>
      </c>
      <c r="Z438" s="5">
        <f t="shared" si="432"/>
        <v>5.9130688276990613</v>
      </c>
      <c r="AA438" s="5">
        <f>O438*W438</f>
        <v>0</v>
      </c>
      <c r="AB438" s="5">
        <f t="shared" si="425"/>
        <v>5.7982464298623642</v>
      </c>
      <c r="AC438" s="32"/>
      <c r="AD438" s="5">
        <f>$W438*J438</f>
        <v>24102.440526375402</v>
      </c>
      <c r="AE438" s="5">
        <f t="shared" si="426"/>
        <v>-241.02440526375403</v>
      </c>
      <c r="AF438" s="5">
        <f t="shared" si="426"/>
        <v>-2820.5858457265745</v>
      </c>
      <c r="AG438" s="5">
        <f t="shared" si="427"/>
        <v>-10219.913947707091</v>
      </c>
      <c r="AH438" s="5">
        <f t="shared" si="428"/>
        <v>10820.916327677982</v>
      </c>
      <c r="AI438" s="42">
        <f>-M438*($W437*N438-$W436*N437)/1000</f>
        <v>0</v>
      </c>
      <c r="AJ438" s="42">
        <f>$D$6*SUM(Y438:Z438,AD438:AE438)</f>
        <v>2341.3849935330504</v>
      </c>
      <c r="AK438" s="42">
        <f>SUM(AH438:AJ438)</f>
        <v>13162.301321211033</v>
      </c>
      <c r="AL438" s="48" t="s">
        <v>59</v>
      </c>
      <c r="AM438" s="54">
        <f>AK463/AD463</f>
        <v>9.9999987049496059E-2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429"/>
        <v>3</v>
      </c>
      <c r="J439" s="11">
        <f t="shared" si="421"/>
        <v>25033.756035276143</v>
      </c>
      <c r="K439" s="11">
        <f t="shared" si="430"/>
        <v>250.33756035276144</v>
      </c>
      <c r="L439" s="24">
        <f t="shared" ref="L439:L456" si="433">$C$446</f>
        <v>2929.5729559503916</v>
      </c>
      <c r="M439" s="11">
        <f t="shared" si="420"/>
        <v>602229</v>
      </c>
      <c r="N439" s="78">
        <f t="shared" si="422"/>
        <v>0</v>
      </c>
      <c r="O439" s="35">
        <f t="shared" si="423"/>
        <v>0</v>
      </c>
      <c r="P439" s="35">
        <f>$H$14*M439/1000</f>
        <v>6.0222899999999999</v>
      </c>
      <c r="Q439">
        <f t="shared" si="424"/>
        <v>67</v>
      </c>
      <c r="R439" s="45">
        <f>1000*VLOOKUP(Q439, '[1]Mortality (Interventions) H'!$B$264:$AV$384, 46)</f>
        <v>18.841146826361278</v>
      </c>
      <c r="S439" s="46">
        <f>VLOOKUP(I439, '[1]Lapse Rates'!$A$4:$F$24, 5)</f>
        <v>2.1304430000000001E-3</v>
      </c>
      <c r="T439" s="33">
        <f>W438</f>
        <v>0.96279761184904156</v>
      </c>
      <c r="U439" s="33">
        <f t="shared" ref="U439:U456" si="434">T439*R439/1000</f>
        <v>1.8140211168917786E-2</v>
      </c>
      <c r="V439" s="39">
        <f t="shared" si="431"/>
        <v>2.0511854325805079E-3</v>
      </c>
      <c r="W439" s="32">
        <f t="shared" ref="W439:W456" si="435">T439-SUM(U439:V439)</f>
        <v>0.94260621524754329</v>
      </c>
      <c r="X439" s="32"/>
      <c r="Y439" s="5">
        <f t="shared" si="432"/>
        <v>0</v>
      </c>
      <c r="Z439" s="5">
        <f t="shared" si="432"/>
        <v>5.7982464298623642</v>
      </c>
      <c r="AA439" s="5">
        <f t="shared" ref="AA439:AA456" si="436">O439*W439</f>
        <v>0</v>
      </c>
      <c r="AB439" s="5">
        <f t="shared" si="425"/>
        <v>5.676647984023127</v>
      </c>
      <c r="AC439" s="32"/>
      <c r="AD439" s="5">
        <f>$W439*J439</f>
        <v>23596.974029841989</v>
      </c>
      <c r="AE439" s="5">
        <f t="shared" si="426"/>
        <v>-235.96974029841991</v>
      </c>
      <c r="AF439" s="5">
        <f>-$W439*L439</f>
        <v>-2761.4336762999565</v>
      </c>
      <c r="AG439" s="5">
        <f t="shared" si="427"/>
        <v>-10924.56123204619</v>
      </c>
      <c r="AH439" s="5">
        <f t="shared" si="428"/>
        <v>9675.0093811974239</v>
      </c>
      <c r="AI439" s="42">
        <f>-M439*($W438*N439-$W437*N438)/1000</f>
        <v>0</v>
      </c>
      <c r="AJ439" s="42">
        <f>$D$6*SUM(Y439:Z439,AD439:AE439)</f>
        <v>2292.2833287789936</v>
      </c>
      <c r="AK439" s="42">
        <f t="shared" ref="AK439:AK446" si="437">SUM(AH439:AJ439)</f>
        <v>11967.292709976417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429"/>
        <v>4</v>
      </c>
      <c r="J440" s="11">
        <f t="shared" si="421"/>
        <v>25033.756035276143</v>
      </c>
      <c r="K440" s="11">
        <f t="shared" si="430"/>
        <v>250.33756035276144</v>
      </c>
      <c r="L440" s="24">
        <f t="shared" si="433"/>
        <v>2929.5729559503916</v>
      </c>
      <c r="M440" s="11">
        <f t="shared" si="420"/>
        <v>602229</v>
      </c>
      <c r="N440" s="78">
        <f t="shared" si="422"/>
        <v>0</v>
      </c>
      <c r="O440" s="35">
        <f t="shared" si="423"/>
        <v>0</v>
      </c>
      <c r="P440" s="35">
        <f t="shared" ref="P440:P456" si="438">$H$14*M440/1000</f>
        <v>6.0222899999999999</v>
      </c>
      <c r="Q440">
        <f t="shared" si="424"/>
        <v>68</v>
      </c>
      <c r="R440" s="45">
        <f>1000*VLOOKUP(Q440, '[1]Mortality (Interventions) H'!$B$264:$AV$384, 46)</f>
        <v>20.485101910954199</v>
      </c>
      <c r="S440" s="46">
        <f>VLOOKUP(I440, '[1]Lapse Rates'!$A$4:$F$24, 5)</f>
        <v>1.8971547999999999E-3</v>
      </c>
      <c r="T440" s="33">
        <f>W439</f>
        <v>0.94260621524754329</v>
      </c>
      <c r="U440" s="33">
        <f t="shared" si="434"/>
        <v>1.9309384381244753E-2</v>
      </c>
      <c r="V440" s="39">
        <f t="shared" si="431"/>
        <v>1.7882699057667098E-3</v>
      </c>
      <c r="W440" s="32">
        <f t="shared" si="435"/>
        <v>0.9215085609605318</v>
      </c>
      <c r="X440" s="32"/>
      <c r="Y440" s="5">
        <f>AA439</f>
        <v>0</v>
      </c>
      <c r="Z440" s="5">
        <f t="shared" si="432"/>
        <v>5.676647984023127</v>
      </c>
      <c r="AA440" s="5">
        <f t="shared" si="436"/>
        <v>0</v>
      </c>
      <c r="AB440" s="5">
        <f t="shared" si="425"/>
        <v>5.5495917915870008</v>
      </c>
      <c r="AC440" s="32"/>
      <c r="AD440" s="5">
        <f>$W440*J440</f>
        <v>23068.820499504345</v>
      </c>
      <c r="AE440" s="5">
        <f t="shared" si="426"/>
        <v>-230.68820499504346</v>
      </c>
      <c r="AF440" s="5">
        <f t="shared" si="426"/>
        <v>-2699.6265588667366</v>
      </c>
      <c r="AG440" s="5">
        <f t="shared" si="427"/>
        <v>-11628.671246532647</v>
      </c>
      <c r="AH440" s="5">
        <f t="shared" si="428"/>
        <v>8509.8344891099168</v>
      </c>
      <c r="AI440" s="42">
        <f t="shared" ref="AI440:AI456" si="439">-M440*($W439*N440-$W438*N439)/1000</f>
        <v>0</v>
      </c>
      <c r="AJ440" s="42">
        <f>$D$6*SUM(Y440:Z440,AD440:AE440)</f>
        <v>2240.9776572585952</v>
      </c>
      <c r="AK440" s="42">
        <f t="shared" si="437"/>
        <v>10750.812146368513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429"/>
        <v>5</v>
      </c>
      <c r="J441" s="11">
        <f t="shared" si="421"/>
        <v>25033.756035276143</v>
      </c>
      <c r="K441" s="11">
        <f t="shared" si="430"/>
        <v>250.33756035276144</v>
      </c>
      <c r="L441" s="24">
        <f t="shared" si="433"/>
        <v>2929.5729559503916</v>
      </c>
      <c r="M441" s="11">
        <f t="shared" si="420"/>
        <v>602229</v>
      </c>
      <c r="N441" s="78">
        <f t="shared" si="422"/>
        <v>0</v>
      </c>
      <c r="O441" s="35">
        <f t="shared" si="423"/>
        <v>0</v>
      </c>
      <c r="P441" s="35">
        <f t="shared" si="438"/>
        <v>6.0222899999999999</v>
      </c>
      <c r="Q441">
        <f t="shared" si="424"/>
        <v>69</v>
      </c>
      <c r="R441" s="45">
        <f>1000*VLOOKUP(Q441, '[1]Mortality (Interventions) H'!$B$264:$AV$384, 46)</f>
        <v>22.327018537801024</v>
      </c>
      <c r="S441" s="46">
        <f>VLOOKUP(I441, '[1]Lapse Rates'!$A$4:$F$24, 5)</f>
        <v>1.8563969E-3</v>
      </c>
      <c r="T441" s="33">
        <f>W440</f>
        <v>0.9215085609605318</v>
      </c>
      <c r="U441" s="33">
        <f t="shared" si="434"/>
        <v>2.0574538723308139E-2</v>
      </c>
      <c r="V441" s="39">
        <f t="shared" si="431"/>
        <v>1.7106856358905923E-3</v>
      </c>
      <c r="W441" s="32">
        <f t="shared" si="435"/>
        <v>0.89922333660133302</v>
      </c>
      <c r="X441" s="32"/>
      <c r="Y441" s="5">
        <f t="shared" ref="Y441:Z456" si="440">AA440</f>
        <v>0</v>
      </c>
      <c r="Z441" s="5">
        <f t="shared" si="432"/>
        <v>5.5495917915870008</v>
      </c>
      <c r="AA441" s="5">
        <f t="shared" si="436"/>
        <v>0</v>
      </c>
      <c r="AB441" s="5">
        <f t="shared" si="425"/>
        <v>5.4153837077808422</v>
      </c>
      <c r="AC441" s="32"/>
      <c r="AD441" s="5">
        <f t="shared" ref="AD441:AD455" si="441">$W441*J441</f>
        <v>22510.937629704771</v>
      </c>
      <c r="AE441" s="5">
        <f t="shared" si="426"/>
        <v>-225.10937629704773</v>
      </c>
      <c r="AF441" s="5">
        <f t="shared" si="426"/>
        <v>-2634.3403682667413</v>
      </c>
      <c r="AG441" s="5">
        <f t="shared" si="427"/>
        <v>-12390.583880799137</v>
      </c>
      <c r="AH441" s="5">
        <f t="shared" si="428"/>
        <v>7260.9040043418445</v>
      </c>
      <c r="AI441" s="42">
        <f t="shared" si="439"/>
        <v>0</v>
      </c>
      <c r="AJ441" s="42">
        <f t="shared" ref="AJ441:AJ456" si="442">$D$6*SUM(Y441:Z441,AD441:AE441)</f>
        <v>2186.7841666140525</v>
      </c>
      <c r="AK441" s="42">
        <f t="shared" si="437"/>
        <v>9447.6881709558966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429"/>
        <v>6</v>
      </c>
      <c r="J442" s="11">
        <f t="shared" si="421"/>
        <v>25033.756035276143</v>
      </c>
      <c r="K442" s="11">
        <f t="shared" si="430"/>
        <v>250.33756035276144</v>
      </c>
      <c r="L442" s="24">
        <f t="shared" si="433"/>
        <v>2929.5729559503916</v>
      </c>
      <c r="M442" s="11">
        <f t="shared" si="420"/>
        <v>602229</v>
      </c>
      <c r="N442" s="78">
        <f t="shared" si="422"/>
        <v>0</v>
      </c>
      <c r="O442" s="35">
        <f t="shared" si="423"/>
        <v>0</v>
      </c>
      <c r="P442" s="35">
        <f t="shared" si="438"/>
        <v>6.0222899999999999</v>
      </c>
      <c r="Q442">
        <f t="shared" si="424"/>
        <v>70</v>
      </c>
      <c r="R442" s="45">
        <f>1000*VLOOKUP(Q442, '[1]Mortality (Interventions) H'!$B$264:$AV$384, 46)</f>
        <v>24.653202846623106</v>
      </c>
      <c r="S442" s="46">
        <f>VLOOKUP(I442, '[1]Lapse Rates'!$A$4:$F$24, 5)</f>
        <v>1.7512077999999999E-3</v>
      </c>
      <c r="T442" s="33">
        <f t="shared" ref="T442:T456" si="443">W441</f>
        <v>0.89922333660133302</v>
      </c>
      <c r="U442" s="33">
        <f t="shared" si="434"/>
        <v>2.2168735321649913E-2</v>
      </c>
      <c r="V442" s="39">
        <f t="shared" si="431"/>
        <v>1.5747269209982798E-3</v>
      </c>
      <c r="W442" s="32">
        <f t="shared" si="435"/>
        <v>0.8754798743586848</v>
      </c>
      <c r="X442" s="32"/>
      <c r="Y442" s="5">
        <f t="shared" si="440"/>
        <v>0</v>
      </c>
      <c r="Z442" s="5">
        <f t="shared" si="432"/>
        <v>5.4153837077808422</v>
      </c>
      <c r="AA442" s="5">
        <f t="shared" si="436"/>
        <v>0</v>
      </c>
      <c r="AB442" s="5">
        <f t="shared" si="425"/>
        <v>5.2723936925515638</v>
      </c>
      <c r="AC442" s="32"/>
      <c r="AD442" s="5">
        <f t="shared" si="441"/>
        <v>21916.549588489524</v>
      </c>
      <c r="AE442" s="5">
        <f t="shared" si="426"/>
        <v>-219.16549588489525</v>
      </c>
      <c r="AF442" s="5">
        <f t="shared" si="426"/>
        <v>-2564.7821634000497</v>
      </c>
      <c r="AG442" s="5">
        <f t="shared" si="427"/>
        <v>-13350.655304021906</v>
      </c>
      <c r="AH442" s="5">
        <f t="shared" si="428"/>
        <v>5781.9466251826725</v>
      </c>
      <c r="AI442" s="42">
        <f t="shared" si="439"/>
        <v>0</v>
      </c>
      <c r="AJ442" s="42">
        <f t="shared" si="442"/>
        <v>2129.0446286262472</v>
      </c>
      <c r="AK442" s="42">
        <f t="shared" si="437"/>
        <v>7910.9912538089193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429"/>
        <v>7</v>
      </c>
      <c r="J443" s="11">
        <f t="shared" si="421"/>
        <v>25033.756035276143</v>
      </c>
      <c r="K443" s="11">
        <f t="shared" si="430"/>
        <v>250.33756035276144</v>
      </c>
      <c r="L443" s="24">
        <f t="shared" si="433"/>
        <v>2929.5729559503916</v>
      </c>
      <c r="M443" s="11">
        <f t="shared" si="420"/>
        <v>602229</v>
      </c>
      <c r="N443" s="78">
        <f t="shared" si="422"/>
        <v>0</v>
      </c>
      <c r="O443" s="35">
        <f t="shared" si="423"/>
        <v>0</v>
      </c>
      <c r="P443" s="35">
        <f t="shared" si="438"/>
        <v>6.0222899999999999</v>
      </c>
      <c r="Q443">
        <f t="shared" si="424"/>
        <v>71</v>
      </c>
      <c r="R443" s="45">
        <f>1000*VLOOKUP(Q443, '[1]Mortality (Interventions) H'!$B$264:$AV$384, 46)</f>
        <v>27.035573490451466</v>
      </c>
      <c r="S443" s="46">
        <f>VLOOKUP(I443, '[1]Lapse Rates'!$A$4:$F$24, 5)</f>
        <v>1.6267663999999999E-3</v>
      </c>
      <c r="T443" s="33">
        <f t="shared" si="443"/>
        <v>0.8754798743586848</v>
      </c>
      <c r="U443" s="33">
        <f t="shared" si="434"/>
        <v>2.3669100482635441E-2</v>
      </c>
      <c r="V443" s="39">
        <f t="shared" si="431"/>
        <v>1.4242012434829299E-3</v>
      </c>
      <c r="W443" s="32">
        <f t="shared" si="435"/>
        <v>0.85038657263256645</v>
      </c>
      <c r="X443" s="32"/>
      <c r="Y443" s="5">
        <f t="shared" si="440"/>
        <v>0</v>
      </c>
      <c r="Z443" s="5">
        <f t="shared" si="432"/>
        <v>5.2723936925515638</v>
      </c>
      <c r="AA443" s="5">
        <f t="shared" si="436"/>
        <v>0</v>
      </c>
      <c r="AB443" s="5">
        <f t="shared" si="425"/>
        <v>5.1212745524993784</v>
      </c>
      <c r="AC443" s="32"/>
      <c r="AD443" s="5">
        <f t="shared" si="441"/>
        <v>21288.369994958306</v>
      </c>
      <c r="AE443" s="5">
        <f t="shared" si="426"/>
        <v>-212.88369994958305</v>
      </c>
      <c r="AF443" s="5">
        <f t="shared" si="426"/>
        <v>-2491.2695052877102</v>
      </c>
      <c r="AG443" s="5">
        <f t="shared" ref="AG443:AG456" si="444">-U443*M443</f>
        <v>-14254.218714557059</v>
      </c>
      <c r="AH443" s="5">
        <f t="shared" si="428"/>
        <v>4329.9980751639541</v>
      </c>
      <c r="AI443" s="42">
        <f t="shared" si="439"/>
        <v>0</v>
      </c>
      <c r="AJ443" s="42">
        <f t="shared" si="442"/>
        <v>2068.022427361595</v>
      </c>
      <c r="AK443" s="42">
        <f t="shared" si="437"/>
        <v>6398.0205025255491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429"/>
        <v>8</v>
      </c>
      <c r="J444" s="11">
        <f t="shared" si="421"/>
        <v>25033.756035276143</v>
      </c>
      <c r="K444" s="11">
        <f t="shared" si="430"/>
        <v>250.33756035276144</v>
      </c>
      <c r="L444" s="24">
        <f t="shared" si="433"/>
        <v>2929.5729559503916</v>
      </c>
      <c r="M444" s="11">
        <f t="shared" si="420"/>
        <v>602229</v>
      </c>
      <c r="N444" s="78">
        <f t="shared" si="422"/>
        <v>0</v>
      </c>
      <c r="O444" s="35">
        <f t="shared" si="423"/>
        <v>0</v>
      </c>
      <c r="P444" s="35">
        <f t="shared" si="438"/>
        <v>6.0222899999999999</v>
      </c>
      <c r="Q444">
        <f t="shared" si="424"/>
        <v>72</v>
      </c>
      <c r="R444" s="45">
        <f>1000*VLOOKUP(Q444, '[1]Mortality (Interventions) H'!$B$264:$AV$384, 46)</f>
        <v>29.771612812736457</v>
      </c>
      <c r="S444" s="46">
        <f>VLOOKUP(I444, '[1]Lapse Rates'!$A$4:$F$24, 5)</f>
        <v>1.427546E-3</v>
      </c>
      <c r="T444" s="33">
        <f t="shared" si="443"/>
        <v>0.85038657263256645</v>
      </c>
      <c r="U444" s="33">
        <f t="shared" si="434"/>
        <v>2.5317379781566757E-2</v>
      </c>
      <c r="V444" s="39">
        <f t="shared" si="431"/>
        <v>1.2139659502153298E-3</v>
      </c>
      <c r="W444" s="32">
        <f t="shared" si="435"/>
        <v>0.82385522690078439</v>
      </c>
      <c r="X444" s="32"/>
      <c r="Y444" s="5">
        <f t="shared" si="440"/>
        <v>0</v>
      </c>
      <c r="Z444" s="5">
        <f t="shared" si="432"/>
        <v>5.1212745524993784</v>
      </c>
      <c r="AA444" s="5">
        <f t="shared" si="436"/>
        <v>0</v>
      </c>
      <c r="AB444" s="5">
        <f t="shared" si="425"/>
        <v>4.9614950944123244</v>
      </c>
      <c r="AC444" s="32"/>
      <c r="AD444" s="5">
        <f t="shared" si="441"/>
        <v>20624.190758621306</v>
      </c>
      <c r="AE444" s="5">
        <f t="shared" si="426"/>
        <v>-206.24190758621307</v>
      </c>
      <c r="AF444" s="5">
        <f t="shared" si="426"/>
        <v>-2413.5439923469116</v>
      </c>
      <c r="AG444" s="5">
        <f t="shared" si="444"/>
        <v>-15246.860308473166</v>
      </c>
      <c r="AH444" s="5">
        <f t="shared" si="428"/>
        <v>2757.5445502150142</v>
      </c>
      <c r="AI444" s="42">
        <f t="shared" si="439"/>
        <v>0</v>
      </c>
      <c r="AJ444" s="42">
        <f t="shared" si="442"/>
        <v>2003.5031793201431</v>
      </c>
      <c r="AK444" s="42">
        <f t="shared" si="437"/>
        <v>4761.0477295351575</v>
      </c>
    </row>
    <row r="445" spans="1:39" ht="15" x14ac:dyDescent="0.2">
      <c r="A445" s="12"/>
      <c r="B445" s="13">
        <v>1</v>
      </c>
      <c r="C445" s="10">
        <f>$H$435*0.14+$B$448</f>
        <v>3680.5856370086763</v>
      </c>
      <c r="D445" s="1"/>
      <c r="E445" s="81" t="s">
        <v>51</v>
      </c>
      <c r="F445" s="13"/>
      <c r="G445" s="8"/>
      <c r="I445" s="2">
        <f t="shared" si="429"/>
        <v>9</v>
      </c>
      <c r="J445" s="11">
        <f t="shared" si="421"/>
        <v>25033.756035276143</v>
      </c>
      <c r="K445" s="11">
        <f t="shared" si="430"/>
        <v>250.33756035276144</v>
      </c>
      <c r="L445" s="24">
        <f t="shared" si="433"/>
        <v>2929.5729559503916</v>
      </c>
      <c r="M445" s="11">
        <f t="shared" si="420"/>
        <v>602229</v>
      </c>
      <c r="N445" s="78">
        <f t="shared" si="422"/>
        <v>0</v>
      </c>
      <c r="O445" s="35">
        <f t="shared" si="423"/>
        <v>0</v>
      </c>
      <c r="P445" s="35">
        <f t="shared" si="438"/>
        <v>6.0222899999999999</v>
      </c>
      <c r="Q445">
        <f t="shared" si="424"/>
        <v>73</v>
      </c>
      <c r="R445" s="45">
        <f>1000*VLOOKUP(Q445, '[1]Mortality (Interventions) H'!$B$264:$AV$384, 46)</f>
        <v>32.913956311519343</v>
      </c>
      <c r="S445" s="46">
        <f>VLOOKUP(I445, '[1]Lapse Rates'!$A$4:$F$24, 5)</f>
        <v>1.4710299999999999E-3</v>
      </c>
      <c r="T445" s="33">
        <f t="shared" si="443"/>
        <v>0.82385522690078439</v>
      </c>
      <c r="U445" s="33">
        <f t="shared" si="434"/>
        <v>2.7116334945229272E-2</v>
      </c>
      <c r="V445" s="39">
        <f t="shared" si="431"/>
        <v>1.2119157544278607E-3</v>
      </c>
      <c r="W445" s="32">
        <f t="shared" si="435"/>
        <v>0.79552697620112722</v>
      </c>
      <c r="X445" s="32"/>
      <c r="Y445" s="5">
        <f t="shared" si="440"/>
        <v>0</v>
      </c>
      <c r="Z445" s="5">
        <f t="shared" si="432"/>
        <v>4.9614950944123244</v>
      </c>
      <c r="AA445" s="5">
        <f t="shared" si="436"/>
        <v>0</v>
      </c>
      <c r="AB445" s="5">
        <f t="shared" si="425"/>
        <v>4.7908941535062866</v>
      </c>
      <c r="AC445" s="32"/>
      <c r="AD445" s="5">
        <f t="shared" si="441"/>
        <v>19915.028241699951</v>
      </c>
      <c r="AE445" s="5">
        <f t="shared" si="426"/>
        <v>-199.15028241699952</v>
      </c>
      <c r="AF445" s="5">
        <f t="shared" si="426"/>
        <v>-2330.554315207813</v>
      </c>
      <c r="AG445" s="5">
        <f t="shared" si="444"/>
        <v>-16330.24327773048</v>
      </c>
      <c r="AH445" s="5">
        <f t="shared" si="428"/>
        <v>1055.0803663446586</v>
      </c>
      <c r="AI445" s="42">
        <f t="shared" si="439"/>
        <v>0</v>
      </c>
      <c r="AJ445" s="42">
        <f t="shared" si="442"/>
        <v>1934.6143504744196</v>
      </c>
      <c r="AK445" s="42">
        <f t="shared" si="437"/>
        <v>2989.6947168190782</v>
      </c>
    </row>
    <row r="446" spans="1:39" ht="15" x14ac:dyDescent="0.2">
      <c r="A446" s="12"/>
      <c r="B446" s="70" t="s">
        <v>49</v>
      </c>
      <c r="C446" s="10">
        <f>$H$435*0.11+$B$448</f>
        <v>2929.5729559503916</v>
      </c>
      <c r="D446" s="1"/>
      <c r="E446" s="1"/>
      <c r="F446" s="1"/>
      <c r="I446" s="2">
        <f t="shared" si="429"/>
        <v>10</v>
      </c>
      <c r="J446" s="11">
        <f t="shared" si="421"/>
        <v>25033.756035276143</v>
      </c>
      <c r="K446" s="11">
        <f t="shared" si="430"/>
        <v>250.33756035276144</v>
      </c>
      <c r="L446" s="24">
        <f t="shared" si="433"/>
        <v>2929.5729559503916</v>
      </c>
      <c r="M446" s="11">
        <f t="shared" si="420"/>
        <v>602229</v>
      </c>
      <c r="N446" s="78">
        <f t="shared" si="422"/>
        <v>0</v>
      </c>
      <c r="O446" s="35">
        <f t="shared" si="423"/>
        <v>0</v>
      </c>
      <c r="P446" s="35">
        <f t="shared" si="438"/>
        <v>6.0222899999999999</v>
      </c>
      <c r="Q446">
        <f t="shared" si="424"/>
        <v>74</v>
      </c>
      <c r="R446" s="45">
        <f>1000*VLOOKUP(Q446, '[1]Mortality (Interventions) H'!$B$264:$AV$384, 46)</f>
        <v>36.644669784223169</v>
      </c>
      <c r="S446" s="46">
        <f>VLOOKUP(I446, '[1]Lapse Rates'!$A$4:$F$24, 5)</f>
        <v>1.273365E-3</v>
      </c>
      <c r="T446" s="33">
        <f t="shared" si="443"/>
        <v>0.79552697620112722</v>
      </c>
      <c r="U446" s="33">
        <f t="shared" si="434"/>
        <v>2.9151823347331872E-2</v>
      </c>
      <c r="V446" s="39">
        <f t="shared" si="431"/>
        <v>1.0129962080503484E-3</v>
      </c>
      <c r="W446" s="32">
        <f t="shared" si="435"/>
        <v>0.76536215664574503</v>
      </c>
      <c r="X446" s="32"/>
      <c r="Y446" s="5">
        <f t="shared" si="440"/>
        <v>0</v>
      </c>
      <c r="Z446" s="5">
        <f t="shared" si="432"/>
        <v>4.7908941535062866</v>
      </c>
      <c r="AA446" s="5">
        <f t="shared" si="436"/>
        <v>0</v>
      </c>
      <c r="AB446" s="5">
        <f t="shared" si="425"/>
        <v>4.6092328623461034</v>
      </c>
      <c r="AC446" s="32"/>
      <c r="AD446" s="5">
        <f t="shared" si="441"/>
        <v>19159.889508102384</v>
      </c>
      <c r="AE446" s="5">
        <f t="shared" si="426"/>
        <v>-191.59889508102384</v>
      </c>
      <c r="AF446" s="5">
        <f t="shared" si="426"/>
        <v>-2242.1842756172418</v>
      </c>
      <c r="AG446" s="5">
        <f t="shared" si="444"/>
        <v>-17556.073422640326</v>
      </c>
      <c r="AH446" s="5">
        <f>SUM(AD446:AG446)</f>
        <v>-829.96708523620691</v>
      </c>
      <c r="AI446" s="42">
        <f t="shared" si="439"/>
        <v>0</v>
      </c>
      <c r="AJ446" s="42">
        <f t="shared" si="442"/>
        <v>1861.2592958538544</v>
      </c>
      <c r="AK446" s="42">
        <f t="shared" si="437"/>
        <v>1031.2922106176475</v>
      </c>
    </row>
    <row r="447" spans="1:39" ht="15" x14ac:dyDescent="0.2">
      <c r="D447" s="1"/>
      <c r="E447" s="1"/>
      <c r="F447" s="1"/>
      <c r="I447" s="2">
        <f t="shared" si="429"/>
        <v>11</v>
      </c>
      <c r="J447" s="11">
        <f t="shared" si="421"/>
        <v>25033.756035276143</v>
      </c>
      <c r="K447" s="11">
        <f t="shared" si="430"/>
        <v>250.33756035276144</v>
      </c>
      <c r="L447" s="24">
        <f t="shared" si="433"/>
        <v>2929.5729559503916</v>
      </c>
      <c r="M447" s="11">
        <f t="shared" si="420"/>
        <v>602229</v>
      </c>
      <c r="N447" s="78">
        <f t="shared" si="422"/>
        <v>0</v>
      </c>
      <c r="O447" s="35">
        <f t="shared" si="423"/>
        <v>0</v>
      </c>
      <c r="P447" s="35">
        <f t="shared" si="438"/>
        <v>6.0222899999999999</v>
      </c>
      <c r="Q447">
        <f t="shared" si="424"/>
        <v>75</v>
      </c>
      <c r="R447" s="45">
        <f>1000*VLOOKUP(Q447, '[1]Mortality (Interventions) H'!$B$264:$AV$384, 46)</f>
        <v>40.924447182622984</v>
      </c>
      <c r="S447" s="46">
        <f>VLOOKUP(I447, '[1]Lapse Rates'!$A$4:$F$24, 5)</f>
        <v>1.2241776999999999E-3</v>
      </c>
      <c r="T447" s="33">
        <f t="shared" si="443"/>
        <v>0.76536215664574503</v>
      </c>
      <c r="U447" s="33">
        <f t="shared" si="434"/>
        <v>3.132202315522721E-2</v>
      </c>
      <c r="V447" s="39">
        <f t="shared" si="431"/>
        <v>9.3693928458962782E-4</v>
      </c>
      <c r="W447" s="32">
        <f t="shared" si="435"/>
        <v>0.73310319420592818</v>
      </c>
      <c r="X447" s="31"/>
      <c r="Y447" s="5">
        <f t="shared" si="440"/>
        <v>0</v>
      </c>
      <c r="Z447" s="5">
        <f t="shared" si="432"/>
        <v>4.6092328623461034</v>
      </c>
      <c r="AA447" s="5">
        <f t="shared" si="436"/>
        <v>0</v>
      </c>
      <c r="AB447" s="5">
        <f t="shared" si="425"/>
        <v>4.4149600354344187</v>
      </c>
      <c r="AC447" s="32"/>
      <c r="AD447" s="5">
        <f t="shared" si="441"/>
        <v>18352.326512432872</v>
      </c>
      <c r="AE447" s="5">
        <f t="shared" si="426"/>
        <v>-183.52326512432873</v>
      </c>
      <c r="AF447" s="5">
        <f t="shared" si="426"/>
        <v>-2147.6792916665349</v>
      </c>
      <c r="AG447" s="5">
        <f t="shared" si="444"/>
        <v>-18863.030682749326</v>
      </c>
      <c r="AH447" s="5">
        <f t="shared" ref="AH447:AH456" si="445">SUM(AD447:AG447)</f>
        <v>-2841.9067271073163</v>
      </c>
      <c r="AI447" s="42">
        <f t="shared" si="439"/>
        <v>0</v>
      </c>
      <c r="AJ447" s="42">
        <f t="shared" si="442"/>
        <v>1782.8117643047644</v>
      </c>
      <c r="AK447" s="42">
        <f t="shared" ref="AK447:AK456" si="446">SUM(AH447:AJ447)</f>
        <v>-1059.0949628025519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429"/>
        <v>12</v>
      </c>
      <c r="J448" s="11">
        <f t="shared" si="421"/>
        <v>25033.756035276143</v>
      </c>
      <c r="K448" s="11">
        <f t="shared" si="430"/>
        <v>250.33756035276144</v>
      </c>
      <c r="L448" s="24">
        <f t="shared" si="433"/>
        <v>2929.5729559503916</v>
      </c>
      <c r="M448" s="11">
        <f t="shared" si="420"/>
        <v>602229</v>
      </c>
      <c r="N448" s="78">
        <f t="shared" si="422"/>
        <v>0</v>
      </c>
      <c r="O448" s="35">
        <f t="shared" si="423"/>
        <v>0</v>
      </c>
      <c r="P448" s="35">
        <f t="shared" si="438"/>
        <v>6.0222899999999999</v>
      </c>
      <c r="Q448">
        <f t="shared" si="424"/>
        <v>76</v>
      </c>
      <c r="R448" s="45">
        <f>1000*VLOOKUP(Q448, '[1]Mortality (Interventions) H'!$B$264:$AV$384, 46)</f>
        <v>45.81197489555165</v>
      </c>
      <c r="S448" s="46">
        <f>VLOOKUP(I448, '[1]Lapse Rates'!$A$4:$F$24, 5)</f>
        <v>1.0124068E-3</v>
      </c>
      <c r="T448" s="33">
        <f t="shared" si="443"/>
        <v>0.73310319420592818</v>
      </c>
      <c r="U448" s="33">
        <f t="shared" si="434"/>
        <v>3.358490512881071E-2</v>
      </c>
      <c r="V448" s="39">
        <f t="shared" si="431"/>
        <v>7.4219865891580236E-4</v>
      </c>
      <c r="W448" s="32">
        <f t="shared" si="435"/>
        <v>0.69877609041820166</v>
      </c>
      <c r="X448" s="31"/>
      <c r="Y448" s="5">
        <f t="shared" si="440"/>
        <v>0</v>
      </c>
      <c r="Z448" s="5">
        <f t="shared" si="432"/>
        <v>4.4149600354344187</v>
      </c>
      <c r="AA448" s="5">
        <f t="shared" si="436"/>
        <v>0</v>
      </c>
      <c r="AB448" s="5">
        <f t="shared" si="425"/>
        <v>4.2082322615646319</v>
      </c>
      <c r="AC448" s="32"/>
      <c r="AD448" s="5">
        <f t="shared" si="441"/>
        <v>17492.990170813322</v>
      </c>
      <c r="AE448" s="5">
        <f t="shared" si="426"/>
        <v>-174.92990170813326</v>
      </c>
      <c r="AF448" s="5">
        <f t="shared" si="426"/>
        <v>-2047.1155367539091</v>
      </c>
      <c r="AG448" s="5">
        <f t="shared" si="444"/>
        <v>-20225.803830818546</v>
      </c>
      <c r="AH448" s="5">
        <f t="shared" si="445"/>
        <v>-4954.8590984672646</v>
      </c>
      <c r="AI448" s="42">
        <f t="shared" si="439"/>
        <v>0</v>
      </c>
      <c r="AJ448" s="42">
        <f t="shared" si="442"/>
        <v>1699.3348199786956</v>
      </c>
      <c r="AK448" s="42">
        <f t="shared" si="446"/>
        <v>-3255.5242784885691</v>
      </c>
    </row>
    <row r="449" spans="1:37" ht="15" x14ac:dyDescent="0.2">
      <c r="A449" s="48" t="s">
        <v>53</v>
      </c>
      <c r="D449" s="1"/>
      <c r="E449" s="1"/>
      <c r="F449" s="1"/>
      <c r="I449" s="2">
        <f t="shared" si="429"/>
        <v>13</v>
      </c>
      <c r="J449" s="11">
        <f t="shared" si="421"/>
        <v>25033.756035276143</v>
      </c>
      <c r="K449" s="11">
        <f t="shared" si="430"/>
        <v>250.33756035276144</v>
      </c>
      <c r="L449" s="24">
        <f t="shared" si="433"/>
        <v>2929.5729559503916</v>
      </c>
      <c r="M449" s="11">
        <f t="shared" si="420"/>
        <v>602229</v>
      </c>
      <c r="N449" s="78">
        <f t="shared" si="422"/>
        <v>0</v>
      </c>
      <c r="O449" s="35">
        <f t="shared" si="423"/>
        <v>0</v>
      </c>
      <c r="P449" s="35">
        <f t="shared" si="438"/>
        <v>6.0222899999999999</v>
      </c>
      <c r="Q449">
        <f t="shared" si="424"/>
        <v>77</v>
      </c>
      <c r="R449" s="45">
        <f>1000*VLOOKUP(Q449, '[1]Mortality (Interventions) H'!$B$264:$AV$384, 46)</f>
        <v>51.425981056961</v>
      </c>
      <c r="S449" s="46">
        <f>VLOOKUP(I449, '[1]Lapse Rates'!$A$4:$F$24, 5)</f>
        <v>8.7385670000000003E-4</v>
      </c>
      <c r="T449" s="33">
        <f t="shared" si="443"/>
        <v>0.69877609041820166</v>
      </c>
      <c r="U449" s="33">
        <f t="shared" si="434"/>
        <v>3.59352459889037E-2</v>
      </c>
      <c r="V449" s="39">
        <f t="shared" si="431"/>
        <v>6.1063016841175137E-4</v>
      </c>
      <c r="W449" s="32">
        <f t="shared" si="435"/>
        <v>0.66223021426088624</v>
      </c>
      <c r="X449" s="31"/>
      <c r="Y449" s="5">
        <f t="shared" si="440"/>
        <v>0</v>
      </c>
      <c r="Z449" s="5">
        <f t="shared" si="432"/>
        <v>4.2082322615646319</v>
      </c>
      <c r="AA449" s="5">
        <f t="shared" si="436"/>
        <v>0</v>
      </c>
      <c r="AB449" s="5">
        <f t="shared" si="425"/>
        <v>3.9881423970411927</v>
      </c>
      <c r="AC449" s="32"/>
      <c r="AD449" s="5">
        <f t="shared" si="441"/>
        <v>16578.109622995675</v>
      </c>
      <c r="AE449" s="5">
        <f t="shared" si="426"/>
        <v>-165.78109622995674</v>
      </c>
      <c r="AF449" s="5">
        <f t="shared" si="426"/>
        <v>-1940.0517263119257</v>
      </c>
      <c r="AG449" s="5">
        <f t="shared" si="444"/>
        <v>-21641.247256651484</v>
      </c>
      <c r="AH449" s="5">
        <f t="shared" si="445"/>
        <v>-7168.9704561976905</v>
      </c>
      <c r="AI449" s="42">
        <f t="shared" si="439"/>
        <v>0</v>
      </c>
      <c r="AJ449" s="42">
        <f t="shared" si="442"/>
        <v>1610.4622560605767</v>
      </c>
      <c r="AK449" s="42">
        <f t="shared" si="446"/>
        <v>-5558.5082001371138</v>
      </c>
    </row>
    <row r="450" spans="1:37" ht="15" x14ac:dyDescent="0.2">
      <c r="A450" s="48" t="s">
        <v>54</v>
      </c>
      <c r="D450" s="1"/>
      <c r="E450" s="1"/>
      <c r="F450" s="37"/>
      <c r="I450" s="2">
        <f t="shared" si="429"/>
        <v>14</v>
      </c>
      <c r="J450" s="11">
        <f t="shared" si="421"/>
        <v>25033.756035276143</v>
      </c>
      <c r="K450" s="11">
        <f t="shared" si="430"/>
        <v>250.33756035276144</v>
      </c>
      <c r="L450" s="24">
        <f t="shared" si="433"/>
        <v>2929.5729559503916</v>
      </c>
      <c r="M450" s="11">
        <f t="shared" si="420"/>
        <v>602229</v>
      </c>
      <c r="N450" s="78">
        <f t="shared" si="422"/>
        <v>0</v>
      </c>
      <c r="O450" s="35">
        <f t="shared" si="423"/>
        <v>0</v>
      </c>
      <c r="P450" s="35">
        <f t="shared" si="438"/>
        <v>6.0222899999999999</v>
      </c>
      <c r="Q450">
        <f t="shared" si="424"/>
        <v>78</v>
      </c>
      <c r="R450" s="45">
        <f>1000*VLOOKUP(Q450, '[1]Mortality (Interventions) H'!$B$264:$AV$384, 46)</f>
        <v>57.656483617508989</v>
      </c>
      <c r="S450" s="46">
        <f>VLOOKUP(I450, '[1]Lapse Rates'!$A$4:$F$24, 5)</f>
        <v>8.3940749999999998E-4</v>
      </c>
      <c r="T450" s="33">
        <f t="shared" si="443"/>
        <v>0.66223021426088624</v>
      </c>
      <c r="U450" s="33">
        <f t="shared" si="434"/>
        <v>3.8181865499552249E-2</v>
      </c>
      <c r="V450" s="39">
        <f t="shared" si="431"/>
        <v>5.5588100857719488E-4</v>
      </c>
      <c r="W450" s="32">
        <f t="shared" si="435"/>
        <v>0.6234924677527568</v>
      </c>
      <c r="X450" s="31"/>
      <c r="Y450" s="5">
        <f t="shared" si="440"/>
        <v>0</v>
      </c>
      <c r="Z450" s="5">
        <f t="shared" si="432"/>
        <v>3.9881423970411927</v>
      </c>
      <c r="AA450" s="5">
        <f t="shared" si="436"/>
        <v>0</v>
      </c>
      <c r="AB450" s="5">
        <f t="shared" si="425"/>
        <v>3.7548524536227497</v>
      </c>
      <c r="AC450" s="32"/>
      <c r="AD450" s="5">
        <f t="shared" si="441"/>
        <v>15608.358327554792</v>
      </c>
      <c r="AE450" s="5">
        <f t="shared" si="426"/>
        <v>-156.08358327554791</v>
      </c>
      <c r="AF450" s="5">
        <f t="shared" si="426"/>
        <v>-1826.566671767248</v>
      </c>
      <c r="AG450" s="5">
        <f t="shared" si="444"/>
        <v>-22994.226677929852</v>
      </c>
      <c r="AH450" s="5">
        <f t="shared" si="445"/>
        <v>-9368.5186054178557</v>
      </c>
      <c r="AI450" s="42">
        <f t="shared" si="439"/>
        <v>0</v>
      </c>
      <c r="AJ450" s="42">
        <f t="shared" si="442"/>
        <v>1516.2593891829438</v>
      </c>
      <c r="AK450" s="42">
        <f t="shared" si="446"/>
        <v>-7852.2592162349119</v>
      </c>
    </row>
    <row r="451" spans="1:37" ht="15" x14ac:dyDescent="0.2">
      <c r="A451" s="48" t="s">
        <v>55</v>
      </c>
      <c r="D451" s="1"/>
      <c r="E451" s="1"/>
      <c r="F451" s="1"/>
      <c r="I451" s="2">
        <f t="shared" si="429"/>
        <v>15</v>
      </c>
      <c r="J451" s="11">
        <f t="shared" si="421"/>
        <v>25033.756035276143</v>
      </c>
      <c r="K451" s="11">
        <f t="shared" si="430"/>
        <v>250.33756035276144</v>
      </c>
      <c r="L451" s="24">
        <f t="shared" si="433"/>
        <v>2929.5729559503916</v>
      </c>
      <c r="M451" s="11">
        <f t="shared" si="420"/>
        <v>602229</v>
      </c>
      <c r="N451" s="78">
        <f t="shared" si="422"/>
        <v>0</v>
      </c>
      <c r="O451" s="35">
        <f t="shared" si="423"/>
        <v>0</v>
      </c>
      <c r="P451" s="35">
        <f t="shared" si="438"/>
        <v>6.0222899999999999</v>
      </c>
      <c r="Q451">
        <f t="shared" si="424"/>
        <v>79</v>
      </c>
      <c r="R451" s="45">
        <f>1000*VLOOKUP(Q451, '[1]Mortality (Interventions) H'!$B$264:$AV$384, 46)</f>
        <v>64.535664556265658</v>
      </c>
      <c r="S451" s="46">
        <f>VLOOKUP(I451, '[1]Lapse Rates'!$A$4:$F$24, 5)</f>
        <v>7.2940090000000004E-4</v>
      </c>
      <c r="T451" s="33">
        <f t="shared" si="443"/>
        <v>0.6234924677527568</v>
      </c>
      <c r="U451" s="33">
        <f t="shared" si="434"/>
        <v>4.0237500752250202E-2</v>
      </c>
      <c r="V451" s="39">
        <f t="shared" si="431"/>
        <v>4.5477596712208178E-4</v>
      </c>
      <c r="W451" s="32">
        <f t="shared" si="435"/>
        <v>0.58280019103338454</v>
      </c>
      <c r="X451" s="31"/>
      <c r="Y451" s="5">
        <f t="shared" si="440"/>
        <v>0</v>
      </c>
      <c r="Z451" s="5">
        <f t="shared" si="432"/>
        <v>3.7548524536227497</v>
      </c>
      <c r="AA451" s="5">
        <f t="shared" si="436"/>
        <v>0</v>
      </c>
      <c r="AB451" s="5">
        <f t="shared" si="425"/>
        <v>3.5097917624584412</v>
      </c>
      <c r="AC451" s="32"/>
      <c r="AD451" s="5">
        <f t="shared" si="441"/>
        <v>14589.677799642079</v>
      </c>
      <c r="AE451" s="5">
        <f t="shared" si="426"/>
        <v>-145.89677799642081</v>
      </c>
      <c r="AF451" s="5">
        <f t="shared" si="426"/>
        <v>-1707.3556783741253</v>
      </c>
      <c r="AG451" s="5">
        <f t="shared" si="444"/>
        <v>-24232.189840526888</v>
      </c>
      <c r="AH451" s="5">
        <f t="shared" si="445"/>
        <v>-11495.764497255355</v>
      </c>
      <c r="AI451" s="42">
        <f t="shared" si="439"/>
        <v>0</v>
      </c>
      <c r="AJ451" s="42">
        <f t="shared" si="442"/>
        <v>1417.3032692491397</v>
      </c>
      <c r="AK451" s="42">
        <f t="shared" si="446"/>
        <v>-10078.461228006216</v>
      </c>
    </row>
    <row r="452" spans="1:37" ht="15" x14ac:dyDescent="0.2">
      <c r="I452" s="2">
        <f t="shared" si="429"/>
        <v>16</v>
      </c>
      <c r="J452" s="11">
        <f t="shared" si="421"/>
        <v>25033.756035276143</v>
      </c>
      <c r="K452" s="11">
        <f t="shared" si="430"/>
        <v>250.33756035276144</v>
      </c>
      <c r="L452" s="24">
        <f t="shared" si="433"/>
        <v>2929.5729559503916</v>
      </c>
      <c r="M452" s="11">
        <f t="shared" si="420"/>
        <v>602229</v>
      </c>
      <c r="N452" s="78">
        <f t="shared" si="422"/>
        <v>0</v>
      </c>
      <c r="O452" s="35">
        <f t="shared" si="423"/>
        <v>0</v>
      </c>
      <c r="P452" s="35">
        <f t="shared" si="438"/>
        <v>6.0222899999999999</v>
      </c>
      <c r="Q452">
        <f t="shared" si="424"/>
        <v>80</v>
      </c>
      <c r="R452" s="45">
        <f>1000*VLOOKUP(Q452, '[1]Mortality (Interventions) H'!$B$264:$AV$384, 46)</f>
        <v>71.977004131060355</v>
      </c>
      <c r="S452" s="46">
        <f>VLOOKUP(I452, '[1]Lapse Rates'!$A$4:$F$24, 5)</f>
        <v>6.1234970000000001E-4</v>
      </c>
      <c r="T452" s="33">
        <f t="shared" si="443"/>
        <v>0.58280019103338454</v>
      </c>
      <c r="U452" s="33">
        <f t="shared" si="434"/>
        <v>4.1948211757592682E-2</v>
      </c>
      <c r="V452" s="39">
        <f t="shared" si="431"/>
        <v>3.5687752213923573E-4</v>
      </c>
      <c r="W452" s="32">
        <f t="shared" si="435"/>
        <v>0.54049510175365267</v>
      </c>
      <c r="X452" s="31"/>
      <c r="Y452" s="5">
        <f t="shared" si="440"/>
        <v>0</v>
      </c>
      <c r="Z452" s="5">
        <f t="shared" si="432"/>
        <v>3.5097917624584412</v>
      </c>
      <c r="AA452" s="5">
        <f t="shared" si="436"/>
        <v>0</v>
      </c>
      <c r="AB452" s="5">
        <f t="shared" si="425"/>
        <v>3.255018246340005</v>
      </c>
      <c r="AC452" s="32"/>
      <c r="AD452" s="5">
        <f t="shared" si="441"/>
        <v>13530.622515562696</v>
      </c>
      <c r="AE452" s="5">
        <f t="shared" si="426"/>
        <v>-135.30622515562698</v>
      </c>
      <c r="AF452" s="5">
        <f t="shared" si="426"/>
        <v>-1583.4198329211558</v>
      </c>
      <c r="AG452" s="5">
        <f t="shared" si="444"/>
        <v>-25262.429618563285</v>
      </c>
      <c r="AH452" s="5">
        <f t="shared" si="445"/>
        <v>-13450.533161077372</v>
      </c>
      <c r="AI452" s="42">
        <f t="shared" si="439"/>
        <v>0</v>
      </c>
      <c r="AJ452" s="42">
        <f t="shared" si="442"/>
        <v>1314.4248386608308</v>
      </c>
      <c r="AK452" s="42">
        <f t="shared" si="446"/>
        <v>-12136.108322416541</v>
      </c>
    </row>
    <row r="453" spans="1:37" ht="15" x14ac:dyDescent="0.2">
      <c r="I453" s="2">
        <f t="shared" si="429"/>
        <v>17</v>
      </c>
      <c r="J453" s="11">
        <f t="shared" si="421"/>
        <v>25033.756035276143</v>
      </c>
      <c r="K453" s="11">
        <f t="shared" si="430"/>
        <v>250.33756035276144</v>
      </c>
      <c r="L453" s="24">
        <f t="shared" si="433"/>
        <v>2929.5729559503916</v>
      </c>
      <c r="M453" s="11">
        <f t="shared" si="420"/>
        <v>602229</v>
      </c>
      <c r="N453" s="78">
        <f t="shared" si="422"/>
        <v>0</v>
      </c>
      <c r="O453" s="35">
        <f t="shared" si="423"/>
        <v>0</v>
      </c>
      <c r="P453" s="35">
        <f t="shared" si="438"/>
        <v>6.0222899999999999</v>
      </c>
      <c r="Q453">
        <f t="shared" si="424"/>
        <v>81</v>
      </c>
      <c r="R453" s="45">
        <f>1000*VLOOKUP(Q453, '[1]Mortality (Interventions) H'!$B$264:$AV$384, 46)</f>
        <v>80.086323876875198</v>
      </c>
      <c r="S453" s="46">
        <f>VLOOKUP(I453, '[1]Lapse Rates'!$A$4:$F$24, 5)</f>
        <v>4.6742110000000002E-4</v>
      </c>
      <c r="T453" s="33">
        <f t="shared" si="443"/>
        <v>0.54049510175365267</v>
      </c>
      <c r="U453" s="33">
        <f t="shared" si="434"/>
        <v>4.3286265772907645E-2</v>
      </c>
      <c r="V453" s="39">
        <f t="shared" si="431"/>
        <v>2.5263881500630427E-4</v>
      </c>
      <c r="W453" s="32">
        <f t="shared" si="435"/>
        <v>0.49695619716573874</v>
      </c>
      <c r="X453" s="31"/>
      <c r="Y453" s="5">
        <f t="shared" si="440"/>
        <v>0</v>
      </c>
      <c r="Z453" s="5">
        <f t="shared" si="432"/>
        <v>3.255018246340005</v>
      </c>
      <c r="AA453" s="5">
        <f t="shared" si="436"/>
        <v>0</v>
      </c>
      <c r="AB453" s="5">
        <f t="shared" si="425"/>
        <v>2.9928143366292566</v>
      </c>
      <c r="AC453" s="32"/>
      <c r="AD453" s="5">
        <f t="shared" si="441"/>
        <v>12440.680200065693</v>
      </c>
      <c r="AE453" s="5">
        <f t="shared" si="426"/>
        <v>-124.40680200065694</v>
      </c>
      <c r="AF453" s="5">
        <f t="shared" si="426"/>
        <v>-1455.8694355086989</v>
      </c>
      <c r="AG453" s="5">
        <f t="shared" si="444"/>
        <v>-26068.244550152398</v>
      </c>
      <c r="AH453" s="5">
        <f t="shared" si="445"/>
        <v>-15207.84058759606</v>
      </c>
      <c r="AI453" s="42">
        <f t="shared" si="439"/>
        <v>0</v>
      </c>
      <c r="AJ453" s="42">
        <f t="shared" si="442"/>
        <v>1208.5457376401462</v>
      </c>
      <c r="AK453" s="42">
        <f t="shared" si="446"/>
        <v>-13999.294849955913</v>
      </c>
    </row>
    <row r="454" spans="1:37" ht="15" x14ac:dyDescent="0.2">
      <c r="I454" s="2">
        <f t="shared" si="429"/>
        <v>18</v>
      </c>
      <c r="J454" s="11">
        <f t="shared" si="421"/>
        <v>25033.756035276143</v>
      </c>
      <c r="K454" s="11">
        <f t="shared" si="430"/>
        <v>250.33756035276144</v>
      </c>
      <c r="L454" s="24">
        <f t="shared" si="433"/>
        <v>2929.5729559503916</v>
      </c>
      <c r="M454" s="11">
        <f t="shared" si="420"/>
        <v>602229</v>
      </c>
      <c r="N454" s="78">
        <f t="shared" si="422"/>
        <v>0</v>
      </c>
      <c r="O454" s="35">
        <f t="shared" si="423"/>
        <v>0</v>
      </c>
      <c r="P454" s="35">
        <f t="shared" si="438"/>
        <v>6.0222899999999999</v>
      </c>
      <c r="Q454">
        <f t="shared" si="424"/>
        <v>82</v>
      </c>
      <c r="R454" s="45">
        <f>1000*VLOOKUP(Q454, '[1]Mortality (Interventions) H'!$B$264:$AV$384, 46)</f>
        <v>89.142608287459197</v>
      </c>
      <c r="S454" s="46">
        <f>VLOOKUP(I454, '[1]Lapse Rates'!$A$4:$F$24, 5)</f>
        <v>4.0205260000000001E-4</v>
      </c>
      <c r="T454" s="33">
        <f t="shared" si="443"/>
        <v>0.49695619716573874</v>
      </c>
      <c r="U454" s="33">
        <f t="shared" si="434"/>
        <v>4.429997161997079E-2</v>
      </c>
      <c r="V454" s="39">
        <f t="shared" si="431"/>
        <v>1.9980253115659791E-4</v>
      </c>
      <c r="W454" s="32">
        <f t="shared" si="435"/>
        <v>0.45245642301461136</v>
      </c>
      <c r="X454" s="31"/>
      <c r="Y454" s="5">
        <f t="shared" si="440"/>
        <v>0</v>
      </c>
      <c r="Z454" s="5">
        <f t="shared" si="440"/>
        <v>2.9928143366292566</v>
      </c>
      <c r="AA454" s="5">
        <f t="shared" si="436"/>
        <v>0</v>
      </c>
      <c r="AB454" s="5">
        <f t="shared" si="425"/>
        <v>2.724823791756664</v>
      </c>
      <c r="AC454" s="32"/>
      <c r="AD454" s="5">
        <f t="shared" si="441"/>
        <v>11326.683710341484</v>
      </c>
      <c r="AE454" s="5">
        <f t="shared" si="426"/>
        <v>-113.26683710341483</v>
      </c>
      <c r="AF454" s="5">
        <f t="shared" si="426"/>
        <v>-1325.5041006096558</v>
      </c>
      <c r="AG454" s="5">
        <f t="shared" si="444"/>
        <v>-26678.727608723388</v>
      </c>
      <c r="AH454" s="5">
        <f t="shared" si="445"/>
        <v>-16790.814836094974</v>
      </c>
      <c r="AI454" s="42">
        <f t="shared" si="439"/>
        <v>0</v>
      </c>
      <c r="AJ454" s="42">
        <f t="shared" si="442"/>
        <v>1100.3297903510779</v>
      </c>
      <c r="AK454" s="42">
        <f t="shared" si="446"/>
        <v>-15690.485045743897</v>
      </c>
    </row>
    <row r="455" spans="1:37" ht="15" x14ac:dyDescent="0.2">
      <c r="I455" s="2">
        <f t="shared" si="429"/>
        <v>19</v>
      </c>
      <c r="J455" s="11">
        <f t="shared" si="421"/>
        <v>25033.756035276143</v>
      </c>
      <c r="K455" s="11">
        <f t="shared" si="430"/>
        <v>250.33756035276144</v>
      </c>
      <c r="L455" s="24">
        <f t="shared" si="433"/>
        <v>2929.5729559503916</v>
      </c>
      <c r="M455" s="11">
        <f t="shared" si="420"/>
        <v>602229</v>
      </c>
      <c r="N455" s="78">
        <f t="shared" si="422"/>
        <v>0</v>
      </c>
      <c r="O455" s="35">
        <f t="shared" si="423"/>
        <v>0</v>
      </c>
      <c r="P455" s="35">
        <f t="shared" si="438"/>
        <v>6.0222899999999999</v>
      </c>
      <c r="Q455">
        <f t="shared" si="424"/>
        <v>83</v>
      </c>
      <c r="R455" s="45">
        <f>1000*VLOOKUP(Q455, '[1]Mortality (Interventions) H'!$B$264:$AV$384, 46)</f>
        <v>99.24152443883078</v>
      </c>
      <c r="S455" s="46">
        <f>VLOOKUP(I455, '[1]Lapse Rates'!$A$4:$F$24, 5)</f>
        <v>3.3283375800000001E-2</v>
      </c>
      <c r="T455" s="33">
        <f t="shared" si="443"/>
        <v>0.45245642301461136</v>
      </c>
      <c r="U455" s="33">
        <f t="shared" si="434"/>
        <v>4.4902465162110508E-2</v>
      </c>
      <c r="V455" s="39">
        <f t="shared" si="431"/>
        <v>1.5059277160319079E-2</v>
      </c>
      <c r="W455" s="32">
        <f t="shared" si="435"/>
        <v>0.3924946806921818</v>
      </c>
      <c r="X455" s="31"/>
      <c r="Y455" s="5">
        <f t="shared" si="440"/>
        <v>0</v>
      </c>
      <c r="Z455" s="5">
        <f t="shared" si="440"/>
        <v>2.724823791756664</v>
      </c>
      <c r="AA455" s="5">
        <f t="shared" si="436"/>
        <v>0</v>
      </c>
      <c r="AB455" s="5">
        <f t="shared" si="425"/>
        <v>2.3637167905857193</v>
      </c>
      <c r="AC455" s="32"/>
      <c r="AD455" s="5">
        <f t="shared" si="441"/>
        <v>9825.6160815916883</v>
      </c>
      <c r="AE455" s="5">
        <f t="shared" si="426"/>
        <v>-98.256160815916886</v>
      </c>
      <c r="AF455" s="5">
        <f t="shared" si="426"/>
        <v>-1149.8418019102</v>
      </c>
      <c r="AG455" s="5">
        <f t="shared" si="444"/>
        <v>-27041.56669211265</v>
      </c>
      <c r="AH455" s="5">
        <f t="shared" si="445"/>
        <v>-18464.048573247081</v>
      </c>
      <c r="AI455" s="42">
        <f t="shared" si="439"/>
        <v>0</v>
      </c>
      <c r="AJ455" s="42">
        <f t="shared" si="442"/>
        <v>954.52131344207453</v>
      </c>
      <c r="AK455" s="42">
        <f t="shared" si="446"/>
        <v>-17509.527259805007</v>
      </c>
    </row>
    <row r="456" spans="1:37" ht="15" x14ac:dyDescent="0.2">
      <c r="I456" s="2">
        <f t="shared" si="429"/>
        <v>20</v>
      </c>
      <c r="J456" s="11">
        <f t="shared" si="421"/>
        <v>25033.756035276143</v>
      </c>
      <c r="K456" s="11">
        <f t="shared" si="430"/>
        <v>250.33756035276144</v>
      </c>
      <c r="L456" s="24">
        <f t="shared" si="433"/>
        <v>2929.5729559503916</v>
      </c>
      <c r="M456" s="11">
        <f t="shared" si="420"/>
        <v>602229</v>
      </c>
      <c r="N456" s="78">
        <f t="shared" si="422"/>
        <v>0</v>
      </c>
      <c r="O456" s="35">
        <f t="shared" si="423"/>
        <v>0</v>
      </c>
      <c r="P456" s="35">
        <f t="shared" si="438"/>
        <v>6.0222899999999999</v>
      </c>
      <c r="Q456">
        <f t="shared" si="424"/>
        <v>84</v>
      </c>
      <c r="R456" s="45">
        <f>1000*VLOOKUP(Q456, '[1]Mortality (Interventions) H'!$B$264:$AV$384, 46)</f>
        <v>110.54517296070301</v>
      </c>
      <c r="S456" s="46">
        <f>VLOOKUP(I456, '[1]Lapse Rates'!$A$4:$F$24, 5)</f>
        <v>0</v>
      </c>
      <c r="T456" s="33">
        <f t="shared" si="443"/>
        <v>0.3924946806921818</v>
      </c>
      <c r="U456" s="33">
        <f t="shared" si="434"/>
        <v>4.3388392363273139E-2</v>
      </c>
      <c r="V456" s="39">
        <f t="shared" si="431"/>
        <v>0</v>
      </c>
      <c r="W456" s="32">
        <f t="shared" si="435"/>
        <v>0.34910628832890866</v>
      </c>
      <c r="X456" s="31"/>
      <c r="Y456" s="5">
        <f t="shared" si="440"/>
        <v>0</v>
      </c>
      <c r="Z456" s="5">
        <f t="shared" si="440"/>
        <v>2.3637167905857193</v>
      </c>
      <c r="AA456" s="5">
        <f t="shared" si="436"/>
        <v>0</v>
      </c>
      <c r="AB456" s="5">
        <f t="shared" si="425"/>
        <v>2.1024193091403034</v>
      </c>
      <c r="AC456" s="32"/>
      <c r="AD456" s="5">
        <f>$W456*J456</f>
        <v>8739.441652406671</v>
      </c>
      <c r="AE456" s="5">
        <f t="shared" si="426"/>
        <v>-87.394416524066713</v>
      </c>
      <c r="AF456" s="5">
        <f t="shared" si="426"/>
        <v>-1022.7323410405907</v>
      </c>
      <c r="AG456" s="5">
        <f t="shared" si="444"/>
        <v>-26129.74814454162</v>
      </c>
      <c r="AH456" s="5">
        <f t="shared" si="445"/>
        <v>-18500.433249699607</v>
      </c>
      <c r="AI456" s="42">
        <f t="shared" si="439"/>
        <v>0</v>
      </c>
      <c r="AJ456" s="42">
        <f t="shared" si="442"/>
        <v>848.99771445724002</v>
      </c>
      <c r="AK456" s="42">
        <f t="shared" si="446"/>
        <v>-17651.435535242366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384281.20341392065</v>
      </c>
      <c r="AE459" s="21">
        <f t="shared" ref="AE459:AK459" si="447">SUM(AE436:AE456)</f>
        <v>-13360.179487817511</v>
      </c>
      <c r="AF459" s="21">
        <f t="shared" si="447"/>
        <v>-42845.042754892464</v>
      </c>
      <c r="AG459" s="21">
        <f t="shared" si="447"/>
        <v>-370562.70987628005</v>
      </c>
      <c r="AH459" s="21">
        <f t="shared" si="447"/>
        <v>-42486.728705069298</v>
      </c>
      <c r="AI459" s="21">
        <f t="shared" si="447"/>
        <v>0</v>
      </c>
      <c r="AJ459" s="21">
        <f t="shared" si="447"/>
        <v>34922.728202576312</v>
      </c>
      <c r="AK459" s="21">
        <f t="shared" si="447"/>
        <v>-7564.0005024929778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200220.08437503205</v>
      </c>
      <c r="AE461" s="21">
        <f t="shared" ref="AE461:AK461" si="448">AE436+NPV($D$6,AE437:AE456)</f>
        <v>-11541.526884941406</v>
      </c>
      <c r="AF461" s="21">
        <f t="shared" si="448"/>
        <v>-21562.277698994028</v>
      </c>
      <c r="AG461" s="21">
        <f t="shared" si="448"/>
        <v>-133697.10789622253</v>
      </c>
      <c r="AH461" s="21">
        <f t="shared" si="448"/>
        <v>33419.171894874089</v>
      </c>
      <c r="AI461" s="21">
        <f t="shared" si="448"/>
        <v>0</v>
      </c>
      <c r="AJ461" s="21">
        <f t="shared" si="448"/>
        <v>17040.153699502458</v>
      </c>
      <c r="AK461" s="21">
        <f t="shared" si="448"/>
        <v>50459.325594376547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290549.32959969365</v>
      </c>
      <c r="AE463" s="21">
        <f t="shared" ref="AE463:AK463" si="449">AE436+NPV($D$7,AE437:AE456)</f>
        <v>-12431.499364954503</v>
      </c>
      <c r="AF463" s="21">
        <f t="shared" si="449"/>
        <v>-31977.172312940485</v>
      </c>
      <c r="AG463" s="21">
        <f t="shared" si="449"/>
        <v>-242902.11955817376</v>
      </c>
      <c r="AH463" s="21">
        <f t="shared" si="449"/>
        <v>3238.5383636248953</v>
      </c>
      <c r="AI463" s="21">
        <f t="shared" si="449"/>
        <v>0</v>
      </c>
      <c r="AJ463" s="21">
        <f t="shared" si="449"/>
        <v>25816.390833584243</v>
      </c>
      <c r="AK463" s="21">
        <f t="shared" si="449"/>
        <v>29054.929197209127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BE7E9-8888-2B42-96F5-6B0BE2CE1340}">
  <sheetPr codeName="Sheet14"/>
  <dimension ref="A1:R22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2" max="3" width="10.83203125" style="60"/>
    <col min="4" max="4" width="13" style="60" customWidth="1"/>
    <col min="5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ht="80" x14ac:dyDescent="0.2"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hidden="1" outlineLevel="1" x14ac:dyDescent="0.15">
      <c r="A3">
        <f>A2+1</f>
        <v>2</v>
      </c>
    </row>
    <row r="4" spans="1:17" hidden="1" outlineLevel="1" x14ac:dyDescent="0.15">
      <c r="A4">
        <f t="shared" ref="A4:A66" si="0">A3+1</f>
        <v>3</v>
      </c>
    </row>
    <row r="5" spans="1:17" hidden="1" outlineLevel="1" x14ac:dyDescent="0.15">
      <c r="A5">
        <f t="shared" si="0"/>
        <v>4</v>
      </c>
    </row>
    <row r="6" spans="1:17" hidden="1" outlineLevel="1" x14ac:dyDescent="0.15">
      <c r="A6">
        <f t="shared" si="0"/>
        <v>5</v>
      </c>
    </row>
    <row r="7" spans="1:17" hidden="1" outlineLevel="1" x14ac:dyDescent="0.15">
      <c r="A7">
        <f t="shared" si="0"/>
        <v>6</v>
      </c>
    </row>
    <row r="8" spans="1:17" hidden="1" outlineLevel="1" x14ac:dyDescent="0.15">
      <c r="A8">
        <f t="shared" si="0"/>
        <v>7</v>
      </c>
    </row>
    <row r="9" spans="1:17" hidden="1" outlineLevel="1" x14ac:dyDescent="0.15">
      <c r="A9">
        <f t="shared" si="0"/>
        <v>8</v>
      </c>
    </row>
    <row r="10" spans="1:17" hidden="1" outlineLevel="1" x14ac:dyDescent="0.15">
      <c r="A10">
        <f t="shared" si="0"/>
        <v>9</v>
      </c>
    </row>
    <row r="11" spans="1:17" hidden="1" outlineLevel="1" x14ac:dyDescent="0.15">
      <c r="A11">
        <f t="shared" si="0"/>
        <v>10</v>
      </c>
    </row>
    <row r="12" spans="1:17" hidden="1" outlineLevel="1" x14ac:dyDescent="0.15">
      <c r="A12">
        <f t="shared" si="0"/>
        <v>11</v>
      </c>
    </row>
    <row r="13" spans="1:17" hidden="1" outlineLevel="1" x14ac:dyDescent="0.15">
      <c r="A13">
        <f t="shared" si="0"/>
        <v>12</v>
      </c>
    </row>
    <row r="14" spans="1:17" hidden="1" outlineLevel="1" x14ac:dyDescent="0.15">
      <c r="A14">
        <f t="shared" si="0"/>
        <v>13</v>
      </c>
    </row>
    <row r="15" spans="1:17" hidden="1" outlineLevel="1" x14ac:dyDescent="0.15">
      <c r="A15">
        <f t="shared" si="0"/>
        <v>14</v>
      </c>
    </row>
    <row r="16" spans="1:17" hidden="1" outlineLevel="1" x14ac:dyDescent="0.15">
      <c r="A16">
        <f t="shared" si="0"/>
        <v>15</v>
      </c>
    </row>
    <row r="17" spans="1:16" hidden="1" outlineLevel="1" x14ac:dyDescent="0.15">
      <c r="A17">
        <f t="shared" si="0"/>
        <v>16</v>
      </c>
    </row>
    <row r="18" spans="1:16" hidden="1" outlineLevel="1" x14ac:dyDescent="0.15">
      <c r="A18">
        <f t="shared" si="0"/>
        <v>17</v>
      </c>
    </row>
    <row r="19" spans="1:16" collapsed="1" x14ac:dyDescent="0.15">
      <c r="A19">
        <f t="shared" si="0"/>
        <v>18</v>
      </c>
      <c r="B19" s="60">
        <v>667.22683252808554</v>
      </c>
      <c r="C19" s="60">
        <v>651.08483163563994</v>
      </c>
      <c r="D19" s="60">
        <v>607.93995772872142</v>
      </c>
      <c r="E19" s="60">
        <v>625.62104026015311</v>
      </c>
      <c r="F19" s="60">
        <v>648.09762708552512</v>
      </c>
      <c r="G19" s="60">
        <v>617.86604102712806</v>
      </c>
      <c r="H19" s="60">
        <v>631.13347502883289</v>
      </c>
      <c r="I19" s="60">
        <v>583.63086477970569</v>
      </c>
      <c r="J19" s="60">
        <v>600.82739646862763</v>
      </c>
      <c r="K19" s="60">
        <v>560.74755702449988</v>
      </c>
      <c r="L19" s="60">
        <v>600.28445140452698</v>
      </c>
      <c r="M19" s="60">
        <v>613.22077897219083</v>
      </c>
      <c r="N19" s="60">
        <v>585.09158769570035</v>
      </c>
      <c r="O19" s="60">
        <v>538.04367724951805</v>
      </c>
      <c r="P19" s="60">
        <v>568.61074560874931</v>
      </c>
    </row>
    <row r="20" spans="1:16" x14ac:dyDescent="0.15">
      <c r="A20">
        <f t="shared" si="0"/>
        <v>19</v>
      </c>
      <c r="B20" s="60">
        <v>706.55023141654863</v>
      </c>
      <c r="C20" s="60">
        <v>703.37728423989893</v>
      </c>
      <c r="D20" s="60">
        <v>657.28973696196533</v>
      </c>
      <c r="E20" s="60">
        <v>675.74742734358688</v>
      </c>
      <c r="F20" s="60">
        <v>686.04526443321299</v>
      </c>
      <c r="G20" s="60">
        <v>653.6745745406987</v>
      </c>
      <c r="H20" s="60">
        <v>667.51012772634579</v>
      </c>
      <c r="I20" s="60">
        <v>631.25558639502856</v>
      </c>
      <c r="J20" s="60">
        <v>649.20090862908307</v>
      </c>
      <c r="K20" s="60">
        <v>606.40007820766357</v>
      </c>
      <c r="L20" s="60">
        <v>634.84092754020071</v>
      </c>
      <c r="M20" s="60">
        <v>648.32554893366375</v>
      </c>
      <c r="N20" s="60">
        <v>618.21624934000795</v>
      </c>
      <c r="O20" s="60">
        <v>582.09937757025898</v>
      </c>
      <c r="P20" s="60">
        <v>600.5781086983344</v>
      </c>
    </row>
    <row r="21" spans="1:16" x14ac:dyDescent="0.15">
      <c r="A21">
        <f t="shared" si="0"/>
        <v>20</v>
      </c>
      <c r="B21" s="60">
        <v>747.32206883238302</v>
      </c>
      <c r="C21" s="60">
        <v>757.02428655457095</v>
      </c>
      <c r="D21" s="60">
        <v>707.96778785663003</v>
      </c>
      <c r="E21" s="60">
        <v>727.17421297342196</v>
      </c>
      <c r="F21" s="60">
        <v>725.39223169425338</v>
      </c>
      <c r="G21" s="60">
        <v>690.83487506615666</v>
      </c>
      <c r="H21" s="60">
        <v>705.22842273769788</v>
      </c>
      <c r="I21" s="60">
        <v>680.16272263999906</v>
      </c>
      <c r="J21" s="60">
        <v>698.83055181263796</v>
      </c>
      <c r="K21" s="60">
        <v>653.28298871421555</v>
      </c>
      <c r="L21" s="60">
        <v>670.70244864548135</v>
      </c>
      <c r="M21" s="60">
        <v>684.72554102053721</v>
      </c>
      <c r="N21" s="60">
        <v>652.59323482728632</v>
      </c>
      <c r="O21" s="60">
        <v>627.3438003555658</v>
      </c>
      <c r="P21" s="60">
        <v>633.75346892864093</v>
      </c>
    </row>
    <row r="22" spans="1:16" x14ac:dyDescent="0.15">
      <c r="A22">
        <f t="shared" si="0"/>
        <v>21</v>
      </c>
      <c r="B22" s="60">
        <v>789.80103464317676</v>
      </c>
      <c r="C22" s="60">
        <v>812.36451030722822</v>
      </c>
      <c r="D22" s="60">
        <v>760.82103215051313</v>
      </c>
      <c r="E22" s="60">
        <v>780.22567175485847</v>
      </c>
      <c r="F22" s="60">
        <v>766.38738569139912</v>
      </c>
      <c r="G22" s="60">
        <v>729.96734925970839</v>
      </c>
      <c r="H22" s="60">
        <v>744.52747349186041</v>
      </c>
      <c r="I22" s="60">
        <v>731.17037665932617</v>
      </c>
      <c r="J22" s="60">
        <v>750.02927934267154</v>
      </c>
      <c r="K22" s="60">
        <v>702.1809486183264</v>
      </c>
      <c r="L22" s="60">
        <v>708.46790173069053</v>
      </c>
      <c r="M22" s="60">
        <v>722.65165368922783</v>
      </c>
      <c r="N22" s="60">
        <v>688.7960942162988</v>
      </c>
      <c r="O22" s="60">
        <v>674.5339920156531</v>
      </c>
      <c r="P22" s="60">
        <v>668.69146870636678</v>
      </c>
    </row>
    <row r="23" spans="1:16" x14ac:dyDescent="0.15">
      <c r="A23">
        <f t="shared" si="0"/>
        <v>22</v>
      </c>
      <c r="B23" s="60">
        <v>834.24262035731965</v>
      </c>
      <c r="C23" s="60">
        <v>869.67112262545629</v>
      </c>
      <c r="D23" s="60">
        <v>815.67345283130805</v>
      </c>
      <c r="E23" s="60">
        <v>835.16452392645351</v>
      </c>
      <c r="F23" s="60">
        <v>809.27769305381491</v>
      </c>
      <c r="G23" s="60">
        <v>770.9907049270181</v>
      </c>
      <c r="H23" s="60">
        <v>785.64446328007068</v>
      </c>
      <c r="I23" s="60">
        <v>784.10917192427712</v>
      </c>
      <c r="J23" s="60">
        <v>803.05130498172639</v>
      </c>
      <c r="K23" s="60">
        <v>752.93212289265227</v>
      </c>
      <c r="L23" s="60">
        <v>748.0590925746784</v>
      </c>
      <c r="M23" s="60">
        <v>762.33312605178401</v>
      </c>
      <c r="N23" s="60">
        <v>726.75014826699476</v>
      </c>
      <c r="O23" s="60">
        <v>723.51419248033392</v>
      </c>
      <c r="P23" s="60">
        <v>705.32025894501248</v>
      </c>
    </row>
    <row r="24" spans="1:16" x14ac:dyDescent="0.15">
      <c r="A24">
        <f t="shared" si="0"/>
        <v>23</v>
      </c>
      <c r="B24" s="60">
        <v>880.96910903446326</v>
      </c>
      <c r="C24" s="60">
        <v>929.38177749997556</v>
      </c>
      <c r="D24" s="60">
        <v>872.92210868089296</v>
      </c>
      <c r="E24" s="60">
        <v>892.41052462536061</v>
      </c>
      <c r="F24" s="60">
        <v>854.37430058014104</v>
      </c>
      <c r="G24" s="60">
        <v>814.18788489338215</v>
      </c>
      <c r="H24" s="60">
        <v>828.87779902831744</v>
      </c>
      <c r="I24" s="60">
        <v>839.36244860939928</v>
      </c>
      <c r="J24" s="60">
        <v>858.30188142649615</v>
      </c>
      <c r="K24" s="60">
        <v>805.90415751801072</v>
      </c>
      <c r="L24" s="60">
        <v>789.74917833461529</v>
      </c>
      <c r="M24" s="60">
        <v>804.05804365872791</v>
      </c>
      <c r="N24" s="60">
        <v>766.71736005864136</v>
      </c>
      <c r="O24" s="60">
        <v>774.63933269158576</v>
      </c>
      <c r="P24" s="60">
        <v>743.89273437319935</v>
      </c>
    </row>
    <row r="25" spans="1:16" x14ac:dyDescent="0.15">
      <c r="A25">
        <f t="shared" si="0"/>
        <v>24</v>
      </c>
      <c r="B25" s="60">
        <v>930.62655609195861</v>
      </c>
      <c r="C25" s="60">
        <v>992.32545353459147</v>
      </c>
      <c r="D25" s="60">
        <v>933.36017010460625</v>
      </c>
      <c r="E25" s="60">
        <v>952.7590679747226</v>
      </c>
      <c r="F25" s="60">
        <v>902.30105683936586</v>
      </c>
      <c r="G25" s="60">
        <v>860.15609828382537</v>
      </c>
      <c r="H25" s="60">
        <v>874.82590754865373</v>
      </c>
      <c r="I25" s="60">
        <v>897.69621469689503</v>
      </c>
      <c r="J25" s="60">
        <v>916.5491790546904</v>
      </c>
      <c r="K25" s="60">
        <v>861.83195582049416</v>
      </c>
      <c r="L25" s="60">
        <v>834.11480418934457</v>
      </c>
      <c r="M25" s="60">
        <v>848.40423527570601</v>
      </c>
      <c r="N25" s="60">
        <v>809.25083715276764</v>
      </c>
      <c r="O25" s="60">
        <v>828.61910684476175</v>
      </c>
      <c r="P25" s="60">
        <v>784.9429335664546</v>
      </c>
    </row>
    <row r="26" spans="1:16" x14ac:dyDescent="0.15">
      <c r="A26">
        <f t="shared" si="0"/>
        <v>25</v>
      </c>
      <c r="B26" s="60">
        <v>984.48104690492107</v>
      </c>
      <c r="C26" s="60">
        <v>1060.2353627174275</v>
      </c>
      <c r="D26" s="60">
        <v>998.61937507171717</v>
      </c>
      <c r="E26" s="60">
        <v>1017.871638091937</v>
      </c>
      <c r="F26" s="60">
        <v>954.27985838194047</v>
      </c>
      <c r="G26" s="60">
        <v>910.04722275351207</v>
      </c>
      <c r="H26" s="60">
        <v>924.66017571923135</v>
      </c>
      <c r="I26" s="60">
        <v>960.68518993131158</v>
      </c>
      <c r="J26" s="60">
        <v>979.39661630367266</v>
      </c>
      <c r="K26" s="60">
        <v>922.22506972034762</v>
      </c>
      <c r="L26" s="60">
        <v>882.26764019550751</v>
      </c>
      <c r="M26" s="60">
        <v>896.50219541619447</v>
      </c>
      <c r="N26" s="60">
        <v>855.4162909970845</v>
      </c>
      <c r="O26" s="60">
        <v>886.91031172173382</v>
      </c>
      <c r="P26" s="60">
        <v>829.49936051826057</v>
      </c>
    </row>
    <row r="27" spans="1:16" x14ac:dyDescent="0.15">
      <c r="A27">
        <f t="shared" si="0"/>
        <v>26</v>
      </c>
      <c r="B27" s="60">
        <v>1043.0460193923991</v>
      </c>
      <c r="C27" s="60">
        <v>1133.7252334618854</v>
      </c>
      <c r="D27" s="60">
        <v>1069.2909385682456</v>
      </c>
      <c r="E27" s="60">
        <v>1088.3372878705563</v>
      </c>
      <c r="F27" s="60">
        <v>1010.8065879302289</v>
      </c>
      <c r="G27" s="60">
        <v>964.33854699214032</v>
      </c>
      <c r="H27" s="60">
        <v>978.85638900788842</v>
      </c>
      <c r="I27" s="60">
        <v>1028.9004735072922</v>
      </c>
      <c r="J27" s="60">
        <v>1047.4132226501356</v>
      </c>
      <c r="K27" s="60">
        <v>987.63156123777662</v>
      </c>
      <c r="L27" s="60">
        <v>934.66861614702282</v>
      </c>
      <c r="M27" s="60">
        <v>948.81141218065147</v>
      </c>
      <c r="N27" s="60">
        <v>905.65592714995773</v>
      </c>
      <c r="O27" s="60">
        <v>950.04232048991616</v>
      </c>
      <c r="P27" s="60">
        <v>877.98903975209623</v>
      </c>
    </row>
    <row r="28" spans="1:16" x14ac:dyDescent="0.15">
      <c r="A28">
        <f t="shared" si="0"/>
        <v>27</v>
      </c>
      <c r="B28" s="60">
        <v>1106.3151605036196</v>
      </c>
      <c r="C28" s="60">
        <v>1212.666958907748</v>
      </c>
      <c r="D28" s="60">
        <v>1145.2733661739767</v>
      </c>
      <c r="E28" s="60">
        <v>1164.0344204171224</v>
      </c>
      <c r="F28" s="60">
        <v>1071.8757887969189</v>
      </c>
      <c r="G28" s="60">
        <v>1023.0390864731534</v>
      </c>
      <c r="H28" s="60">
        <v>1037.4099944456452</v>
      </c>
      <c r="I28" s="60">
        <v>1102.2450478868805</v>
      </c>
      <c r="J28" s="60">
        <v>1120.4826164270028</v>
      </c>
      <c r="K28" s="60">
        <v>1057.9594224368118</v>
      </c>
      <c r="L28" s="60">
        <v>991.32700979862534</v>
      </c>
      <c r="M28" s="60">
        <v>1005.3280363097557</v>
      </c>
      <c r="N28" s="60">
        <v>959.97919882944586</v>
      </c>
      <c r="O28" s="60">
        <v>1017.9271373244603</v>
      </c>
      <c r="P28" s="60">
        <v>930.42154471757226</v>
      </c>
    </row>
    <row r="29" spans="1:16" x14ac:dyDescent="0.15">
      <c r="A29">
        <f t="shared" si="0"/>
        <v>28</v>
      </c>
      <c r="B29" s="60">
        <v>1177.4165756032489</v>
      </c>
      <c r="C29" s="60">
        <v>1301.313463072609</v>
      </c>
      <c r="D29" s="60">
        <v>1230.5643059634806</v>
      </c>
      <c r="E29" s="60">
        <v>1249.0393485717386</v>
      </c>
      <c r="F29" s="60">
        <v>1140.5060917372837</v>
      </c>
      <c r="G29" s="60">
        <v>1088.9892000617704</v>
      </c>
      <c r="H29" s="60">
        <v>1103.2145179092145</v>
      </c>
      <c r="I29" s="60">
        <v>1184.5764121231036</v>
      </c>
      <c r="J29" s="60">
        <v>1202.538177269643</v>
      </c>
      <c r="K29" s="60">
        <v>1136.9060136470021</v>
      </c>
      <c r="L29" s="60">
        <v>1054.9836339781389</v>
      </c>
      <c r="M29" s="60">
        <v>1068.8443283109521</v>
      </c>
      <c r="N29" s="60">
        <v>1021.0133414971084</v>
      </c>
      <c r="O29" s="60">
        <v>1094.1325174359899</v>
      </c>
      <c r="P29" s="60">
        <v>989.33217544681952</v>
      </c>
    </row>
    <row r="30" spans="1:16" x14ac:dyDescent="0.15">
      <c r="A30">
        <f t="shared" si="0"/>
        <v>29</v>
      </c>
      <c r="B30" s="60">
        <v>1257.4577135818809</v>
      </c>
      <c r="C30" s="60">
        <v>1400.9861105948087</v>
      </c>
      <c r="D30" s="60">
        <v>1326.4318812661247</v>
      </c>
      <c r="E30" s="60">
        <v>1344.620031979804</v>
      </c>
      <c r="F30" s="60">
        <v>1217.7669633518892</v>
      </c>
      <c r="G30" s="60">
        <v>1163.2141619913455</v>
      </c>
      <c r="H30" s="60">
        <v>1177.295942879505</v>
      </c>
      <c r="I30" s="60">
        <v>1277.1193467021174</v>
      </c>
      <c r="J30" s="60">
        <v>1294.8045563556946</v>
      </c>
      <c r="K30" s="60">
        <v>1225.646485940598</v>
      </c>
      <c r="L30" s="60">
        <v>1126.6286826028463</v>
      </c>
      <c r="M30" s="60">
        <v>1140.3510284503702</v>
      </c>
      <c r="N30" s="60">
        <v>1089.7082114979071</v>
      </c>
      <c r="O30" s="60">
        <v>1179.7933734577048</v>
      </c>
      <c r="P30" s="60">
        <v>1055.6380997431661</v>
      </c>
    </row>
    <row r="31" spans="1:16" x14ac:dyDescent="0.15">
      <c r="A31">
        <f t="shared" si="0"/>
        <v>30</v>
      </c>
      <c r="B31" s="60">
        <v>1347.1921279566077</v>
      </c>
      <c r="C31" s="60">
        <v>1512.5525016587735</v>
      </c>
      <c r="D31" s="60">
        <v>1433.7094414682283</v>
      </c>
      <c r="E31" s="60">
        <v>1451.6089157787985</v>
      </c>
      <c r="F31" s="60">
        <v>1304.3861149538423</v>
      </c>
      <c r="G31" s="60">
        <v>1246.4124187911059</v>
      </c>
      <c r="H31" s="60">
        <v>1260.3524010862659</v>
      </c>
      <c r="I31" s="60">
        <v>1380.6786303176145</v>
      </c>
      <c r="J31" s="60">
        <v>1398.0856944499458</v>
      </c>
      <c r="K31" s="60">
        <v>1324.9529172868313</v>
      </c>
      <c r="L31" s="60">
        <v>1206.9365412488391</v>
      </c>
      <c r="M31" s="60">
        <v>1220.5222896107091</v>
      </c>
      <c r="N31" s="60">
        <v>1166.7107229097248</v>
      </c>
      <c r="O31" s="60">
        <v>1275.6552712852213</v>
      </c>
      <c r="P31" s="60">
        <v>1129.9639630103504</v>
      </c>
    </row>
    <row r="32" spans="1:16" x14ac:dyDescent="0.15">
      <c r="A32">
        <f t="shared" si="0"/>
        <v>31</v>
      </c>
      <c r="B32" s="60">
        <v>1447.4450996840101</v>
      </c>
      <c r="C32" s="60">
        <v>1636.9295396707485</v>
      </c>
      <c r="D32" s="60">
        <v>1553.9069946460818</v>
      </c>
      <c r="E32" s="60">
        <v>1570.8863100591022</v>
      </c>
      <c r="F32" s="60">
        <v>1401.1607955248048</v>
      </c>
      <c r="G32" s="60">
        <v>1339.8762434453954</v>
      </c>
      <c r="H32" s="60">
        <v>1353.1490307231259</v>
      </c>
      <c r="I32" s="60">
        <v>1496.7140463971016</v>
      </c>
      <c r="J32" s="60">
        <v>1513.2321931891818</v>
      </c>
      <c r="K32" s="60">
        <v>1436.2274544793297</v>
      </c>
      <c r="L32" s="60">
        <v>1297.1558188727392</v>
      </c>
      <c r="M32" s="60">
        <v>1310.0972002929525</v>
      </c>
      <c r="N32" s="60">
        <v>1253.2194407203717</v>
      </c>
      <c r="O32" s="60">
        <v>1383.073531079898</v>
      </c>
      <c r="P32" s="60">
        <v>1213.4677209196077</v>
      </c>
    </row>
    <row r="33" spans="1:16" x14ac:dyDescent="0.15">
      <c r="A33">
        <f t="shared" si="0"/>
        <v>32</v>
      </c>
      <c r="B33" s="60">
        <v>1558.6010498742326</v>
      </c>
      <c r="C33" s="60">
        <v>1774.4193345520321</v>
      </c>
      <c r="D33" s="60">
        <v>1686.8554987830073</v>
      </c>
      <c r="E33" s="60">
        <v>1702.7435901974029</v>
      </c>
      <c r="F33" s="60">
        <v>1508.4630292781499</v>
      </c>
      <c r="G33" s="60">
        <v>1443.5700418230347</v>
      </c>
      <c r="H33" s="60">
        <v>1456.0435921499291</v>
      </c>
      <c r="I33" s="60">
        <v>1625.0627117554909</v>
      </c>
      <c r="J33" s="60">
        <v>1640.5266291787552</v>
      </c>
      <c r="K33" s="60">
        <v>1559.3142305252663</v>
      </c>
      <c r="L33" s="60">
        <v>1397.252450859484</v>
      </c>
      <c r="M33" s="60">
        <v>1409.4219048628975</v>
      </c>
      <c r="N33" s="60">
        <v>1349.2020225930353</v>
      </c>
      <c r="O33" s="60">
        <v>1501.8979482954921</v>
      </c>
      <c r="P33" s="60">
        <v>1306.1184058679848</v>
      </c>
    </row>
    <row r="34" spans="1:16" x14ac:dyDescent="0.15">
      <c r="A34">
        <f t="shared" si="0"/>
        <v>33</v>
      </c>
      <c r="B34" s="60">
        <v>1682.0293889267841</v>
      </c>
      <c r="C34" s="60">
        <v>1926.5859089274743</v>
      </c>
      <c r="D34" s="60">
        <v>1834.0410468129737</v>
      </c>
      <c r="E34" s="60">
        <v>1848.6829410617395</v>
      </c>
      <c r="F34" s="60">
        <v>1627.6160401696122</v>
      </c>
      <c r="G34" s="60">
        <v>1558.7521843172894</v>
      </c>
      <c r="H34" s="60">
        <v>1570.3063660673879</v>
      </c>
      <c r="I34" s="60">
        <v>1767.1610363911323</v>
      </c>
      <c r="J34" s="60">
        <v>1781.4209544160274</v>
      </c>
      <c r="K34" s="60">
        <v>1695.5926635608578</v>
      </c>
      <c r="L34" s="60">
        <v>1508.4422535732069</v>
      </c>
      <c r="M34" s="60">
        <v>1519.7237168353813</v>
      </c>
      <c r="N34" s="60">
        <v>1455.8255157349249</v>
      </c>
      <c r="O34" s="60">
        <v>1633.4616092266965</v>
      </c>
      <c r="P34" s="60">
        <v>1409.0434934663472</v>
      </c>
    </row>
    <row r="35" spans="1:16" x14ac:dyDescent="0.15">
      <c r="A35">
        <f t="shared" si="0"/>
        <v>34</v>
      </c>
      <c r="B35" s="60">
        <v>1819.7049014557126</v>
      </c>
      <c r="C35" s="60">
        <v>2095.7847539100153</v>
      </c>
      <c r="D35" s="60">
        <v>1997.7395577918376</v>
      </c>
      <c r="E35" s="60">
        <v>2010.9653711487927</v>
      </c>
      <c r="F35" s="60">
        <v>1760.5274177971028</v>
      </c>
      <c r="G35" s="60">
        <v>1687.2656219813623</v>
      </c>
      <c r="H35" s="60">
        <v>1697.7679793390298</v>
      </c>
      <c r="I35" s="60">
        <v>1925.2077763896509</v>
      </c>
      <c r="J35" s="60">
        <v>1938.0995058270389</v>
      </c>
      <c r="K35" s="60">
        <v>1847.1731056292299</v>
      </c>
      <c r="L35" s="60">
        <v>1632.5053424503058</v>
      </c>
      <c r="M35" s="60">
        <v>1642.7708378307286</v>
      </c>
      <c r="N35" s="60">
        <v>1574.798077189301</v>
      </c>
      <c r="O35" s="60">
        <v>1779.80323433849</v>
      </c>
      <c r="P35" s="60">
        <v>1523.8927835800378</v>
      </c>
    </row>
    <row r="36" spans="1:16" x14ac:dyDescent="0.15">
      <c r="A36">
        <f t="shared" si="0"/>
        <v>35</v>
      </c>
      <c r="B36" s="60">
        <v>1972.8377230051512</v>
      </c>
      <c r="C36" s="60">
        <v>2283.3127936190835</v>
      </c>
      <c r="D36" s="60">
        <v>2179.2254539847809</v>
      </c>
      <c r="E36" s="60">
        <v>2190.8379828947513</v>
      </c>
      <c r="F36" s="60">
        <v>1908.367316096994</v>
      </c>
      <c r="G36" s="60">
        <v>1830.2556511857813</v>
      </c>
      <c r="H36" s="60">
        <v>1839.5527310148218</v>
      </c>
      <c r="I36" s="60">
        <v>2100.4358445004364</v>
      </c>
      <c r="J36" s="60">
        <v>2111.7688197003145</v>
      </c>
      <c r="K36" s="60">
        <v>2015.2407508286312</v>
      </c>
      <c r="L36" s="60">
        <v>1770.5489739940926</v>
      </c>
      <c r="M36" s="60">
        <v>1779.6502491776425</v>
      </c>
      <c r="N36" s="60">
        <v>1707.1833039480548</v>
      </c>
      <c r="O36" s="60">
        <v>1942.0691432121891</v>
      </c>
      <c r="P36" s="60">
        <v>1651.6943993349723</v>
      </c>
    </row>
    <row r="37" spans="1:16" x14ac:dyDescent="0.15">
      <c r="A37">
        <f t="shared" si="0"/>
        <v>36</v>
      </c>
      <c r="B37" s="60">
        <v>2143.7122091002657</v>
      </c>
      <c r="C37" s="60">
        <v>2491.8372626410633</v>
      </c>
      <c r="D37" s="60">
        <v>2381.082484600744</v>
      </c>
      <c r="E37" s="60">
        <v>2390.8625174062286</v>
      </c>
      <c r="F37" s="60">
        <v>2073.3432456817463</v>
      </c>
      <c r="G37" s="60">
        <v>1989.859544511675</v>
      </c>
      <c r="H37" s="60">
        <v>1997.7798756499487</v>
      </c>
      <c r="I37" s="60">
        <v>2295.3425439078746</v>
      </c>
      <c r="J37" s="60">
        <v>2304.9049366036693</v>
      </c>
      <c r="K37" s="60">
        <v>2202.1937564964037</v>
      </c>
      <c r="L37" s="60">
        <v>1924.638299087575</v>
      </c>
      <c r="M37" s="60">
        <v>1932.4096942707947</v>
      </c>
      <c r="N37" s="60">
        <v>1854.9636847383513</v>
      </c>
      <c r="O37" s="60">
        <v>2122.5769751454409</v>
      </c>
      <c r="P37" s="60">
        <v>1794.3637407769647</v>
      </c>
    </row>
    <row r="38" spans="1:16" x14ac:dyDescent="0.15">
      <c r="A38">
        <f t="shared" si="0"/>
        <v>37</v>
      </c>
      <c r="B38" s="60">
        <v>2334.4330338338818</v>
      </c>
      <c r="C38" s="60">
        <v>2723.7142444674555</v>
      </c>
      <c r="D38" s="60">
        <v>2605.6089120097577</v>
      </c>
      <c r="E38" s="60">
        <v>2613.3042369707787</v>
      </c>
      <c r="F38" s="60">
        <v>2257.4903713734971</v>
      </c>
      <c r="G38" s="60">
        <v>2168.058535191703</v>
      </c>
      <c r="H38" s="60">
        <v>2174.4049355813531</v>
      </c>
      <c r="I38" s="60">
        <v>2512.1510534360295</v>
      </c>
      <c r="J38" s="60">
        <v>2519.6991782246387</v>
      </c>
      <c r="K38" s="60">
        <v>2410.1690261178942</v>
      </c>
      <c r="L38" s="60">
        <v>2096.6887825646909</v>
      </c>
      <c r="M38" s="60">
        <v>2102.9398117853598</v>
      </c>
      <c r="N38" s="60">
        <v>2019.9792087680398</v>
      </c>
      <c r="O38" s="60">
        <v>2323.3934329026383</v>
      </c>
      <c r="P38" s="60">
        <v>1953.6794603022295</v>
      </c>
    </row>
    <row r="39" spans="1:16" x14ac:dyDescent="0.15">
      <c r="A39">
        <f t="shared" si="0"/>
        <v>38</v>
      </c>
      <c r="B39" s="60">
        <v>2545.2082470690098</v>
      </c>
      <c r="C39" s="60">
        <v>2978.8433063990924</v>
      </c>
      <c r="D39" s="60">
        <v>2852.7601546564229</v>
      </c>
      <c r="E39" s="60">
        <v>2858.0733368916599</v>
      </c>
      <c r="F39" s="60">
        <v>2461.0134557249457</v>
      </c>
      <c r="G39" s="60">
        <v>2365.0874151512435</v>
      </c>
      <c r="H39" s="60">
        <v>2369.6285071074085</v>
      </c>
      <c r="I39" s="60">
        <v>2750.8233658546883</v>
      </c>
      <c r="J39" s="60">
        <v>2756.0699400305925</v>
      </c>
      <c r="K39" s="60">
        <v>2639.135619191024</v>
      </c>
      <c r="L39" s="60">
        <v>2286.9304060604286</v>
      </c>
      <c r="M39" s="60">
        <v>2291.4375989309115</v>
      </c>
      <c r="N39" s="60">
        <v>2202.4540556303996</v>
      </c>
      <c r="O39" s="60">
        <v>2544.4929965812194</v>
      </c>
      <c r="P39" s="60">
        <v>2129.8608098898303</v>
      </c>
    </row>
    <row r="40" spans="1:16" x14ac:dyDescent="0.15">
      <c r="A40">
        <f t="shared" si="0"/>
        <v>39</v>
      </c>
      <c r="B40" s="60">
        <v>2777.1885959369715</v>
      </c>
      <c r="C40" s="60">
        <v>3258.3389431266964</v>
      </c>
      <c r="D40" s="60">
        <v>3123.6512399718144</v>
      </c>
      <c r="E40" s="60">
        <v>3126.2457723180555</v>
      </c>
      <c r="F40" s="60">
        <v>2685.0277872865995</v>
      </c>
      <c r="G40" s="60">
        <v>2582.0508011273255</v>
      </c>
      <c r="H40" s="60">
        <v>2584.5249229308461</v>
      </c>
      <c r="I40" s="60">
        <v>3012.4414196784392</v>
      </c>
      <c r="J40" s="60">
        <v>3015.0615120906891</v>
      </c>
      <c r="K40" s="60">
        <v>2890.1371271095318</v>
      </c>
      <c r="L40" s="60">
        <v>2496.4332311911403</v>
      </c>
      <c r="M40" s="60">
        <v>2498.9439145896263</v>
      </c>
      <c r="N40" s="60">
        <v>2403.4184265669969</v>
      </c>
      <c r="O40" s="60">
        <v>2786.8876739715861</v>
      </c>
      <c r="P40" s="60">
        <v>2323.9054519721021</v>
      </c>
    </row>
    <row r="41" spans="1:16" x14ac:dyDescent="0.15">
      <c r="A41">
        <f t="shared" si="0"/>
        <v>40</v>
      </c>
      <c r="B41" s="60">
        <v>3032.912825917052</v>
      </c>
      <c r="C41" s="60">
        <v>3565.0753238380162</v>
      </c>
      <c r="D41" s="60">
        <v>3421.0779943242201</v>
      </c>
      <c r="E41" s="60">
        <v>3420.5856952786876</v>
      </c>
      <c r="F41" s="60">
        <v>2931.9891350849357</v>
      </c>
      <c r="G41" s="60">
        <v>2821.3348409181172</v>
      </c>
      <c r="H41" s="60">
        <v>2821.4546011905641</v>
      </c>
      <c r="I41" s="60">
        <v>3299.7102313291921</v>
      </c>
      <c r="J41" s="60">
        <v>3299.348436667889</v>
      </c>
      <c r="K41" s="60">
        <v>3165.7741708137355</v>
      </c>
      <c r="L41" s="60">
        <v>2727.5048896628227</v>
      </c>
      <c r="M41" s="60">
        <v>2727.7416024363579</v>
      </c>
      <c r="N41" s="60">
        <v>2625.0897836253685</v>
      </c>
      <c r="O41" s="60">
        <v>3053.093256407707</v>
      </c>
      <c r="P41" s="60">
        <v>2537.9575220323877</v>
      </c>
    </row>
    <row r="42" spans="1:16" x14ac:dyDescent="0.15">
      <c r="A42">
        <f t="shared" si="0"/>
        <v>41</v>
      </c>
      <c r="B42" s="60">
        <v>3317.0474011197339</v>
      </c>
      <c r="C42" s="60">
        <v>3904.4297334734292</v>
      </c>
      <c r="D42" s="60">
        <v>3752.0883043969147</v>
      </c>
      <c r="E42" s="60">
        <v>3746.2652884093327</v>
      </c>
      <c r="F42" s="60">
        <v>3206.4116393409759</v>
      </c>
      <c r="G42" s="60">
        <v>3088.9003793361844</v>
      </c>
      <c r="H42" s="60">
        <v>3084.7566348437308</v>
      </c>
      <c r="I42" s="60">
        <v>3619.4541542876932</v>
      </c>
      <c r="J42" s="60">
        <v>3613.935785034002</v>
      </c>
      <c r="K42" s="60">
        <v>3472.6136051584272</v>
      </c>
      <c r="L42" s="60">
        <v>2985.9126541471296</v>
      </c>
      <c r="M42" s="60">
        <v>2982.027322826616</v>
      </c>
      <c r="N42" s="60">
        <v>2873.0128441268876</v>
      </c>
      <c r="O42" s="60">
        <v>3349.4665333825819</v>
      </c>
      <c r="P42" s="60">
        <v>2777.3805824792139</v>
      </c>
    </row>
    <row r="43" spans="1:16" x14ac:dyDescent="0.15">
      <c r="A43">
        <f t="shared" si="0"/>
        <v>42</v>
      </c>
      <c r="B43" s="60">
        <v>3631.3117663483858</v>
      </c>
      <c r="C43" s="60">
        <v>4278.077626974462</v>
      </c>
      <c r="D43" s="60">
        <v>4116.8551745060058</v>
      </c>
      <c r="E43" s="60">
        <v>4104.9050945597664</v>
      </c>
      <c r="F43" s="60">
        <v>3509.963957553055</v>
      </c>
      <c r="G43" s="60">
        <v>3385.1088190487349</v>
      </c>
      <c r="H43" s="60">
        <v>3376.0408032751329</v>
      </c>
      <c r="I43" s="60">
        <v>3971.8452918077637</v>
      </c>
      <c r="J43" s="60">
        <v>3960.3987624511406</v>
      </c>
      <c r="K43" s="60">
        <v>3810.8260393108749</v>
      </c>
      <c r="L43" s="60">
        <v>3272.0096515749415</v>
      </c>
      <c r="M43" s="60">
        <v>3263.3625679394695</v>
      </c>
      <c r="N43" s="60">
        <v>3147.5308867837175</v>
      </c>
      <c r="O43" s="60">
        <v>3676.1767157355312</v>
      </c>
      <c r="P43" s="60">
        <v>3042.5096474133711</v>
      </c>
    </row>
    <row r="44" spans="1:16" x14ac:dyDescent="0.15">
      <c r="A44">
        <f t="shared" si="0"/>
        <v>43</v>
      </c>
      <c r="B44" s="60">
        <v>3976.9039420660883</v>
      </c>
      <c r="C44" s="60">
        <v>4687.2336598717693</v>
      </c>
      <c r="D44" s="60">
        <v>4516.4723678141709</v>
      </c>
      <c r="E44" s="60">
        <v>4497.6746141906406</v>
      </c>
      <c r="F44" s="60">
        <v>3843.8066780394379</v>
      </c>
      <c r="G44" s="60">
        <v>3711.0210294908225</v>
      </c>
      <c r="H44" s="60">
        <v>3696.4245234173554</v>
      </c>
      <c r="I44" s="60">
        <v>4357.9432801610828</v>
      </c>
      <c r="J44" s="60">
        <v>4339.870002289249</v>
      </c>
      <c r="K44" s="60">
        <v>4181.4317504199917</v>
      </c>
      <c r="L44" s="60">
        <v>3586.8235884537071</v>
      </c>
      <c r="M44" s="60">
        <v>3572.8295048717473</v>
      </c>
      <c r="N44" s="60">
        <v>3449.6333680593966</v>
      </c>
      <c r="O44" s="60">
        <v>4034.2116332758255</v>
      </c>
      <c r="P44" s="60">
        <v>3334.3029452992446</v>
      </c>
    </row>
    <row r="45" spans="1:16" x14ac:dyDescent="0.15">
      <c r="A45">
        <f t="shared" si="0"/>
        <v>44</v>
      </c>
      <c r="B45" s="60">
        <v>4356.5118069483524</v>
      </c>
      <c r="C45" s="60">
        <v>5134.7030209930208</v>
      </c>
      <c r="D45" s="60">
        <v>4953.7234587581961</v>
      </c>
      <c r="E45" s="60">
        <v>4927.2810745126744</v>
      </c>
      <c r="F45" s="60">
        <v>4210.5457482102765</v>
      </c>
      <c r="G45" s="60">
        <v>4069.2139810034259</v>
      </c>
      <c r="H45" s="60">
        <v>4048.4189634864269</v>
      </c>
      <c r="I45" s="60">
        <v>4780.4490230225701</v>
      </c>
      <c r="J45" s="60">
        <v>4754.9763163431517</v>
      </c>
      <c r="K45" s="60">
        <v>4587.0358692458458</v>
      </c>
      <c r="L45" s="60">
        <v>3932.851984478451</v>
      </c>
      <c r="M45" s="60">
        <v>3912.8618307513098</v>
      </c>
      <c r="N45" s="60">
        <v>3781.7260619667459</v>
      </c>
      <c r="O45" s="60">
        <v>4426.0982816798423</v>
      </c>
      <c r="P45" s="60">
        <v>3655.0912640203519</v>
      </c>
    </row>
    <row r="46" spans="1:16" x14ac:dyDescent="0.15">
      <c r="A46">
        <f t="shared" si="0"/>
        <v>45</v>
      </c>
      <c r="B46" s="60">
        <v>4772.6708427793383</v>
      </c>
      <c r="C46" s="60">
        <v>5623.1479493023244</v>
      </c>
      <c r="D46" s="60">
        <v>5431.2420224415837</v>
      </c>
      <c r="E46" s="60">
        <v>5396.2918234486051</v>
      </c>
      <c r="F46" s="60">
        <v>4612.6388700523294</v>
      </c>
      <c r="G46" s="60">
        <v>4462.1132182429756</v>
      </c>
      <c r="H46" s="60">
        <v>4434.3921207844269</v>
      </c>
      <c r="I46" s="60">
        <v>5241.9163586967397</v>
      </c>
      <c r="J46" s="60">
        <v>5208.2073036471911</v>
      </c>
      <c r="K46" s="60">
        <v>5030.1000234922212</v>
      </c>
      <c r="L46" s="60">
        <v>4312.4451833109533</v>
      </c>
      <c r="M46" s="60">
        <v>4285.7540743783793</v>
      </c>
      <c r="N46" s="60">
        <v>4146.0725178667635</v>
      </c>
      <c r="O46" s="60">
        <v>4854.2223874213214</v>
      </c>
      <c r="P46" s="60">
        <v>4007.0671197312226</v>
      </c>
    </row>
    <row r="47" spans="1:16" x14ac:dyDescent="0.15">
      <c r="A47">
        <f t="shared" si="0"/>
        <v>46</v>
      </c>
      <c r="B47" s="60">
        <v>5229.3327973244041</v>
      </c>
      <c r="C47" s="60">
        <v>6156.8347820603785</v>
      </c>
      <c r="D47" s="60">
        <v>5953.2393372542019</v>
      </c>
      <c r="E47" s="60">
        <v>5908.8211022529067</v>
      </c>
      <c r="F47" s="60">
        <v>5053.9161699108427</v>
      </c>
      <c r="G47" s="60">
        <v>4893.4921064456967</v>
      </c>
      <c r="H47" s="60">
        <v>4858.0340616857393</v>
      </c>
      <c r="I47" s="60">
        <v>5746.4289989572617</v>
      </c>
      <c r="J47" s="60">
        <v>5703.5525918653511</v>
      </c>
      <c r="K47" s="60">
        <v>5514.5604175802855</v>
      </c>
      <c r="L47" s="60">
        <v>4729.259341996998</v>
      </c>
      <c r="M47" s="60">
        <v>4695.0816411615406</v>
      </c>
      <c r="N47" s="60">
        <v>4546.1936423114403</v>
      </c>
      <c r="O47" s="60">
        <v>5322.399952583256</v>
      </c>
      <c r="P47" s="60">
        <v>4393.6411946878152</v>
      </c>
    </row>
    <row r="48" spans="1:16" x14ac:dyDescent="0.15">
      <c r="A48">
        <f t="shared" si="0"/>
        <v>47</v>
      </c>
      <c r="B48" s="60">
        <v>5728.8299069778486</v>
      </c>
      <c r="C48" s="60">
        <v>6738.1469730169174</v>
      </c>
      <c r="D48" s="60">
        <v>6522.0833179779665</v>
      </c>
      <c r="E48" s="60">
        <v>6467.1676749039998</v>
      </c>
      <c r="F48" s="60">
        <v>5536.6397665688864</v>
      </c>
      <c r="G48" s="60">
        <v>5365.5903281277406</v>
      </c>
      <c r="H48" s="60">
        <v>5321.5249114908183</v>
      </c>
      <c r="I48" s="60">
        <v>6296.2831744611867</v>
      </c>
      <c r="J48" s="60">
        <v>6243.2415432897724</v>
      </c>
      <c r="K48" s="60">
        <v>6042.6304061179335</v>
      </c>
      <c r="L48" s="60">
        <v>5185.4655507541383</v>
      </c>
      <c r="M48" s="60">
        <v>5142.9579560893653</v>
      </c>
      <c r="N48" s="60">
        <v>4984.1812884090905</v>
      </c>
      <c r="O48" s="60">
        <v>5832.7758827947928</v>
      </c>
      <c r="P48" s="60">
        <v>4816.8404147206693</v>
      </c>
    </row>
    <row r="49" spans="1:16" x14ac:dyDescent="0.15">
      <c r="A49">
        <f t="shared" si="0"/>
        <v>48</v>
      </c>
      <c r="B49" s="60">
        <v>6272.8044195227549</v>
      </c>
      <c r="C49" s="60">
        <v>7368.4720893690001</v>
      </c>
      <c r="D49" s="60">
        <v>7139.2183758220508</v>
      </c>
      <c r="E49" s="60">
        <v>7072.6823770931742</v>
      </c>
      <c r="F49" s="60">
        <v>6062.4097021988455</v>
      </c>
      <c r="G49" s="60">
        <v>5880.0369742054563</v>
      </c>
      <c r="H49" s="60">
        <v>5826.4153467199249</v>
      </c>
      <c r="I49" s="60">
        <v>6892.8890470721481</v>
      </c>
      <c r="J49" s="60">
        <v>6828.594000280902</v>
      </c>
      <c r="K49" s="60">
        <v>6615.6796071368271</v>
      </c>
      <c r="L49" s="60">
        <v>5682.6491868342882</v>
      </c>
      <c r="M49" s="60">
        <v>5630.8925953271164</v>
      </c>
      <c r="N49" s="60">
        <v>5461.5697195840821</v>
      </c>
      <c r="O49" s="60">
        <v>6386.6865041050442</v>
      </c>
      <c r="P49" s="60">
        <v>5278.1567701193098</v>
      </c>
    </row>
    <row r="50" spans="1:16" x14ac:dyDescent="0.15">
      <c r="A50">
        <f t="shared" si="0"/>
        <v>49</v>
      </c>
      <c r="B50" s="60">
        <v>6862.865598488258</v>
      </c>
      <c r="C50" s="60">
        <v>8049.1493219092354</v>
      </c>
      <c r="D50" s="60">
        <v>7806.0529537492248</v>
      </c>
      <c r="E50" s="60">
        <v>7726.6701813360905</v>
      </c>
      <c r="F50" s="60">
        <v>6632.7949662981473</v>
      </c>
      <c r="G50" s="60">
        <v>6438.4386345916773</v>
      </c>
      <c r="H50" s="60">
        <v>6374.2270753020875</v>
      </c>
      <c r="I50" s="60">
        <v>7537.6222486085435</v>
      </c>
      <c r="J50" s="60">
        <v>7460.8859593384395</v>
      </c>
      <c r="K50" s="60">
        <v>7235.0447352315896</v>
      </c>
      <c r="L50" s="60">
        <v>6222.3744715653183</v>
      </c>
      <c r="M50" s="60">
        <v>6160.3678651266546</v>
      </c>
      <c r="N50" s="60">
        <v>5979.873525258532</v>
      </c>
      <c r="O50" s="60">
        <v>6985.4355585847006</v>
      </c>
      <c r="P50" s="60">
        <v>5779.0638710861103</v>
      </c>
    </row>
    <row r="51" spans="1:16" x14ac:dyDescent="0.15">
      <c r="A51">
        <f t="shared" si="0"/>
        <v>50</v>
      </c>
      <c r="B51" s="60">
        <v>7504.3630772365022</v>
      </c>
      <c r="C51" s="60">
        <v>8785.957581638113</v>
      </c>
      <c r="D51" s="60">
        <v>8528.3146740255943</v>
      </c>
      <c r="E51" s="60">
        <v>8434.7063300350001</v>
      </c>
      <c r="F51" s="60">
        <v>7252.9837541910429</v>
      </c>
      <c r="G51" s="60">
        <v>7045.9245606182012</v>
      </c>
      <c r="H51" s="60">
        <v>6969.9622686274361</v>
      </c>
      <c r="I51" s="60">
        <v>8236.037853767084</v>
      </c>
      <c r="J51" s="60">
        <v>8145.5256876714893</v>
      </c>
      <c r="K51" s="60">
        <v>7906.0813525087233</v>
      </c>
      <c r="L51" s="60">
        <v>6809.6136744270052</v>
      </c>
      <c r="M51" s="60">
        <v>6736.2333728473786</v>
      </c>
      <c r="N51" s="60">
        <v>6543.8836633663932</v>
      </c>
      <c r="O51" s="60">
        <v>7634.215388764218</v>
      </c>
      <c r="P51" s="60">
        <v>6324.2042150090519</v>
      </c>
    </row>
    <row r="52" spans="1:16" x14ac:dyDescent="0.15">
      <c r="A52">
        <f t="shared" si="0"/>
        <v>51</v>
      </c>
      <c r="B52" s="60">
        <v>8202.7838873012479</v>
      </c>
      <c r="C52" s="60">
        <v>9584.6774708758931</v>
      </c>
      <c r="D52" s="60">
        <v>9315.1581833497366</v>
      </c>
      <c r="E52" s="60">
        <v>9202.3792803181095</v>
      </c>
      <c r="F52" s="60">
        <v>7928.3057113901532</v>
      </c>
      <c r="G52" s="60">
        <v>7711.0532636488397</v>
      </c>
      <c r="H52" s="60">
        <v>7618.7668739293586</v>
      </c>
      <c r="I52" s="60">
        <v>8997.0603476988217</v>
      </c>
      <c r="J52" s="60">
        <v>8887.943336056851</v>
      </c>
      <c r="K52" s="60">
        <v>8637.4432576480121</v>
      </c>
      <c r="L52" s="60">
        <v>7452.6908385754077</v>
      </c>
      <c r="M52" s="60">
        <v>7363.4844806107403</v>
      </c>
      <c r="N52" s="60">
        <v>7161.6506281196553</v>
      </c>
      <c r="O52" s="60">
        <v>8341.4547746362714</v>
      </c>
      <c r="P52" s="60">
        <v>6921.4026687191727</v>
      </c>
    </row>
    <row r="53" spans="1:16" x14ac:dyDescent="0.15">
      <c r="A53">
        <f t="shared" si="0"/>
        <v>52</v>
      </c>
      <c r="B53" s="60">
        <v>8965.4933685798078</v>
      </c>
      <c r="C53" s="60">
        <v>10453.202157351361</v>
      </c>
      <c r="D53" s="60">
        <v>10171.419262308507</v>
      </c>
      <c r="E53" s="60">
        <v>10037.318737036123</v>
      </c>
      <c r="F53" s="60">
        <v>8665.9142679941124</v>
      </c>
      <c r="G53" s="60">
        <v>8438.0773097809961</v>
      </c>
      <c r="H53" s="60">
        <v>8327.5486221221254</v>
      </c>
      <c r="I53" s="60">
        <v>9825.3699824571977</v>
      </c>
      <c r="J53" s="60">
        <v>9695.5516751719842</v>
      </c>
      <c r="K53" s="60">
        <v>9433.6325047260743</v>
      </c>
      <c r="L53" s="60">
        <v>8155.7260279906541</v>
      </c>
      <c r="M53" s="60">
        <v>8048.8269254378229</v>
      </c>
      <c r="N53" s="60">
        <v>7837.1417471618261</v>
      </c>
      <c r="O53" s="60">
        <v>9111.5105014664859</v>
      </c>
      <c r="P53" s="60">
        <v>7574.501878418464</v>
      </c>
    </row>
    <row r="54" spans="1:16" x14ac:dyDescent="0.15">
      <c r="A54">
        <f t="shared" si="0"/>
        <v>53</v>
      </c>
      <c r="B54" s="60">
        <v>9799.5139244243728</v>
      </c>
      <c r="C54" s="60">
        <v>11398.669014689545</v>
      </c>
      <c r="D54" s="60">
        <v>11104.054167521172</v>
      </c>
      <c r="E54" s="60">
        <v>10946.461531353507</v>
      </c>
      <c r="F54" s="60">
        <v>9472.6531991167849</v>
      </c>
      <c r="G54" s="60">
        <v>9233.6641506768883</v>
      </c>
      <c r="H54" s="60">
        <v>9102.941581744526</v>
      </c>
      <c r="I54" s="60">
        <v>10727.75741310326</v>
      </c>
      <c r="J54" s="60">
        <v>10575.119717319467</v>
      </c>
      <c r="K54" s="60">
        <v>10301.243164565822</v>
      </c>
      <c r="L54" s="60">
        <v>8925.2135523489251</v>
      </c>
      <c r="M54" s="60">
        <v>8798.7206663875113</v>
      </c>
      <c r="N54" s="60">
        <v>8576.6484353315809</v>
      </c>
      <c r="O54" s="60">
        <v>9950.8132122815314</v>
      </c>
      <c r="P54" s="60">
        <v>8289.6251036814647</v>
      </c>
    </row>
    <row r="55" spans="1:16" x14ac:dyDescent="0.15">
      <c r="A55">
        <f t="shared" si="0"/>
        <v>54</v>
      </c>
      <c r="B55" s="60">
        <v>10712.676752810787</v>
      </c>
      <c r="C55" s="60">
        <v>12428.967293195661</v>
      </c>
      <c r="D55" s="60">
        <v>12120.998561440761</v>
      </c>
      <c r="E55" s="60">
        <v>11937.49505266135</v>
      </c>
      <c r="F55" s="60">
        <v>10356.168112816036</v>
      </c>
      <c r="G55" s="60">
        <v>10105.471364587111</v>
      </c>
      <c r="H55" s="60">
        <v>9952.3719968973346</v>
      </c>
      <c r="I55" s="60">
        <v>11711.983255177998</v>
      </c>
      <c r="J55" s="60">
        <v>11534.164341942889</v>
      </c>
      <c r="K55" s="60">
        <v>11247.828007228438</v>
      </c>
      <c r="L55" s="60">
        <v>9768.6232774299879</v>
      </c>
      <c r="M55" s="60">
        <v>9620.4086914626514</v>
      </c>
      <c r="N55" s="60">
        <v>9387.4193964162805</v>
      </c>
      <c r="O55" s="60">
        <v>10866.739971430561</v>
      </c>
      <c r="P55" s="60">
        <v>9073.8368372280111</v>
      </c>
    </row>
    <row r="56" spans="1:16" x14ac:dyDescent="0.15">
      <c r="A56">
        <f t="shared" si="0"/>
        <v>55</v>
      </c>
      <c r="B56" s="60">
        <v>11717.049854274917</v>
      </c>
      <c r="C56" s="60">
        <v>13556.636196778954</v>
      </c>
      <c r="D56" s="60">
        <v>13234.792554976451</v>
      </c>
      <c r="E56" s="60">
        <v>13022.626626515763</v>
      </c>
      <c r="F56" s="60">
        <v>11328.237299567032</v>
      </c>
      <c r="G56" s="60">
        <v>11065.245869233573</v>
      </c>
      <c r="H56" s="60">
        <v>10887.276320439441</v>
      </c>
      <c r="I56" s="60">
        <v>12790.303124616643</v>
      </c>
      <c r="J56" s="60">
        <v>12584.613714952589</v>
      </c>
      <c r="K56" s="60">
        <v>12285.305300621634</v>
      </c>
      <c r="L56" s="60">
        <v>10697.411353496653</v>
      </c>
      <c r="M56" s="60">
        <v>10525.042312229603</v>
      </c>
      <c r="N56" s="60">
        <v>10280.568670918485</v>
      </c>
      <c r="O56" s="60">
        <v>11870.927412130814</v>
      </c>
      <c r="P56" s="60">
        <v>9937.9664967210738</v>
      </c>
    </row>
    <row r="57" spans="1:16" x14ac:dyDescent="0.15">
      <c r="A57">
        <f t="shared" si="0"/>
        <v>56</v>
      </c>
      <c r="B57" s="60">
        <v>12822.250284928248</v>
      </c>
      <c r="C57" s="60">
        <v>14791.083610450272</v>
      </c>
      <c r="D57" s="60">
        <v>14454.959540989927</v>
      </c>
      <c r="E57" s="60">
        <v>14211.095742811502</v>
      </c>
      <c r="F57" s="60">
        <v>12398.299945896033</v>
      </c>
      <c r="G57" s="60">
        <v>12122.482286237373</v>
      </c>
      <c r="H57" s="60">
        <v>11916.877295178154</v>
      </c>
      <c r="I57" s="60">
        <v>13972.088797633643</v>
      </c>
      <c r="J57" s="60">
        <v>13735.558832813467</v>
      </c>
      <c r="K57" s="60">
        <v>13422.859467795044</v>
      </c>
      <c r="L57" s="60">
        <v>11720.883816494486</v>
      </c>
      <c r="M57" s="60">
        <v>11521.659311375462</v>
      </c>
      <c r="N57" s="60">
        <v>11265.175228838983</v>
      </c>
      <c r="O57" s="60">
        <v>12972.395959060934</v>
      </c>
      <c r="P57" s="60">
        <v>10890.899956377298</v>
      </c>
    </row>
    <row r="58" spans="1:16" x14ac:dyDescent="0.15">
      <c r="A58">
        <f t="shared" si="0"/>
        <v>57</v>
      </c>
      <c r="B58" s="60">
        <v>14038.1174960643</v>
      </c>
      <c r="C58" s="60">
        <v>16141.712298258046</v>
      </c>
      <c r="D58" s="60">
        <v>15791.075562879265</v>
      </c>
      <c r="E58" s="60">
        <v>15512.19385482918</v>
      </c>
      <c r="F58" s="60">
        <v>13576.05142149956</v>
      </c>
      <c r="G58" s="60">
        <v>13286.972311465895</v>
      </c>
      <c r="H58" s="60">
        <v>13050.691571830768</v>
      </c>
      <c r="I58" s="60">
        <v>15266.809167511399</v>
      </c>
      <c r="J58" s="60">
        <v>14996.186094550796</v>
      </c>
      <c r="K58" s="60">
        <v>14669.819636082271</v>
      </c>
      <c r="L58" s="60">
        <v>12848.672040690211</v>
      </c>
      <c r="M58" s="60">
        <v>12619.618843960072</v>
      </c>
      <c r="N58" s="60">
        <v>12350.672799233533</v>
      </c>
      <c r="O58" s="60">
        <v>14180.349107592911</v>
      </c>
      <c r="P58" s="60">
        <v>11941.899975533346</v>
      </c>
    </row>
    <row r="59" spans="1:16" x14ac:dyDescent="0.15">
      <c r="A59">
        <f t="shared" si="0"/>
        <v>58</v>
      </c>
      <c r="B59" s="60">
        <v>15379.149276953864</v>
      </c>
      <c r="C59" s="60">
        <v>17623.344135103784</v>
      </c>
      <c r="D59" s="60">
        <v>17258.019182852404</v>
      </c>
      <c r="E59" s="60">
        <v>16940.45827365846</v>
      </c>
      <c r="F59" s="60">
        <v>14875.727698410859</v>
      </c>
      <c r="G59" s="60">
        <v>14572.956277390942</v>
      </c>
      <c r="H59" s="60">
        <v>14302.636288583553</v>
      </c>
      <c r="I59" s="60">
        <v>16689.092514980704</v>
      </c>
      <c r="J59" s="60">
        <v>16380.785632714067</v>
      </c>
      <c r="K59" s="60">
        <v>16040.508531416399</v>
      </c>
      <c r="L59" s="60">
        <v>14094.741034293482</v>
      </c>
      <c r="M59" s="60">
        <v>13832.56498766738</v>
      </c>
      <c r="N59" s="60">
        <v>13550.694702317218</v>
      </c>
      <c r="O59" s="60">
        <v>15508.845682356132</v>
      </c>
      <c r="P59" s="60">
        <v>13104.317704007557</v>
      </c>
    </row>
    <row r="60" spans="1:16" x14ac:dyDescent="0.15">
      <c r="A60">
        <f t="shared" si="0"/>
        <v>59</v>
      </c>
      <c r="B60" s="60">
        <v>16856.019221700015</v>
      </c>
      <c r="C60" s="60">
        <v>19246.32411227611</v>
      </c>
      <c r="D60" s="60">
        <v>18866.332254744775</v>
      </c>
      <c r="E60" s="60">
        <v>18506.147523637839</v>
      </c>
      <c r="F60" s="60">
        <v>16307.891534961444</v>
      </c>
      <c r="G60" s="60">
        <v>15991.114987872732</v>
      </c>
      <c r="H60" s="60">
        <v>15683.127658228508</v>
      </c>
      <c r="I60" s="60">
        <v>18249.391973315</v>
      </c>
      <c r="J60" s="60">
        <v>17899.529606959139</v>
      </c>
      <c r="K60" s="60">
        <v>17545.25813574074</v>
      </c>
      <c r="L60" s="60">
        <v>15469.636562625677</v>
      </c>
      <c r="M60" s="60">
        <v>15170.781982494151</v>
      </c>
      <c r="N60" s="60">
        <v>14875.615650405287</v>
      </c>
      <c r="O60" s="60">
        <v>16968.104964672759</v>
      </c>
      <c r="P60" s="60">
        <v>14388.37509512758</v>
      </c>
    </row>
    <row r="61" spans="1:16" x14ac:dyDescent="0.15">
      <c r="A61">
        <f t="shared" si="0"/>
        <v>60</v>
      </c>
      <c r="B61" s="60">
        <v>18477.504757216127</v>
      </c>
      <c r="C61" s="60">
        <v>21018.568824127608</v>
      </c>
      <c r="D61" s="60">
        <v>20624.326985242395</v>
      </c>
      <c r="E61" s="60">
        <v>20217.246453387794</v>
      </c>
      <c r="F61" s="60">
        <v>17881.321402489328</v>
      </c>
      <c r="G61" s="60">
        <v>17550.494148888702</v>
      </c>
      <c r="H61" s="60">
        <v>17200.925800201643</v>
      </c>
      <c r="I61" s="60">
        <v>19956.048882791692</v>
      </c>
      <c r="J61" s="60">
        <v>19560.440270701631</v>
      </c>
      <c r="K61" s="60">
        <v>19192.425682019621</v>
      </c>
      <c r="L61" s="60">
        <v>16982.368709392005</v>
      </c>
      <c r="M61" s="60">
        <v>16642.995796399038</v>
      </c>
      <c r="N61" s="60">
        <v>16334.383706259103</v>
      </c>
      <c r="O61" s="60">
        <v>18566.479317453468</v>
      </c>
      <c r="P61" s="60">
        <v>15802.955240543928</v>
      </c>
    </row>
    <row r="62" spans="1:16" x14ac:dyDescent="0.15">
      <c r="A62">
        <f t="shared" si="0"/>
        <v>61</v>
      </c>
      <c r="B62" s="60">
        <v>20243.891093860493</v>
      </c>
      <c r="C62" s="60">
        <v>22937.740069363404</v>
      </c>
      <c r="D62" s="60">
        <v>22521.179337449583</v>
      </c>
      <c r="E62" s="60">
        <v>22071.979901425988</v>
      </c>
      <c r="F62" s="60">
        <v>19596.653470522811</v>
      </c>
      <c r="G62" s="60">
        <v>19245.251996831226</v>
      </c>
      <c r="H62" s="60">
        <v>18857.043623418271</v>
      </c>
      <c r="I62" s="60">
        <v>21799.072801153419</v>
      </c>
      <c r="J62" s="60">
        <v>21362.17793657264</v>
      </c>
      <c r="K62" s="60">
        <v>20972.940595064894</v>
      </c>
      <c r="L62" s="60">
        <v>18627.676796473599</v>
      </c>
      <c r="M62" s="60">
        <v>18250.505802892116</v>
      </c>
      <c r="N62" s="60">
        <v>17922.377031948748</v>
      </c>
      <c r="O62" s="60">
        <v>20295.619385024074</v>
      </c>
      <c r="P62" s="60">
        <v>17343.930589084364</v>
      </c>
    </row>
    <row r="63" spans="1:16" x14ac:dyDescent="0.15">
      <c r="A63">
        <f t="shared" si="0"/>
        <v>62</v>
      </c>
      <c r="B63" s="60">
        <v>22162.415509247374</v>
      </c>
      <c r="C63" s="60">
        <v>25010.101983268232</v>
      </c>
      <c r="D63" s="60">
        <v>24570.88721464375</v>
      </c>
      <c r="E63" s="60">
        <v>24076.816645703653</v>
      </c>
      <c r="F63" s="60">
        <v>21461.25135057007</v>
      </c>
      <c r="G63" s="60">
        <v>21088.648156945914</v>
      </c>
      <c r="H63" s="60">
        <v>20658.966215721415</v>
      </c>
      <c r="I63" s="60">
        <v>23792.309422443683</v>
      </c>
      <c r="J63" s="60">
        <v>23311.360346189354</v>
      </c>
      <c r="K63" s="60">
        <v>22900.459800542736</v>
      </c>
      <c r="L63" s="60">
        <v>20418.680649997699</v>
      </c>
      <c r="M63" s="60">
        <v>20000.876933338393</v>
      </c>
      <c r="N63" s="60">
        <v>19652.535443398479</v>
      </c>
      <c r="O63" s="60">
        <v>22169.015530571611</v>
      </c>
      <c r="P63" s="60">
        <v>19024.079808858201</v>
      </c>
    </row>
    <row r="64" spans="1:16" x14ac:dyDescent="0.15">
      <c r="A64">
        <f t="shared" si="0"/>
        <v>63</v>
      </c>
      <c r="B64" s="60">
        <v>24249.063411362658</v>
      </c>
      <c r="C64" s="60">
        <v>27252.191684707584</v>
      </c>
      <c r="D64" s="60">
        <v>26790.025421828956</v>
      </c>
      <c r="E64" s="60">
        <v>26248.113053501114</v>
      </c>
      <c r="F64" s="60">
        <v>23490.973069986288</v>
      </c>
      <c r="G64" s="60">
        <v>23096.562445700252</v>
      </c>
      <c r="H64" s="60">
        <v>22622.38533974763</v>
      </c>
      <c r="I64" s="60">
        <v>25952.173146308731</v>
      </c>
      <c r="J64" s="60">
        <v>25424.184046372255</v>
      </c>
      <c r="K64" s="60">
        <v>24991.198070613391</v>
      </c>
      <c r="L64" s="60">
        <v>22371.110252754643</v>
      </c>
      <c r="M64" s="60">
        <v>21909.64789426998</v>
      </c>
      <c r="N64" s="60">
        <v>21540.397660609269</v>
      </c>
      <c r="O64" s="60">
        <v>24202.705639458953</v>
      </c>
      <c r="P64" s="60">
        <v>20858.767935361793</v>
      </c>
    </row>
    <row r="65" spans="1:16" x14ac:dyDescent="0.15">
      <c r="A65">
        <f t="shared" si="0"/>
        <v>64</v>
      </c>
      <c r="B65" s="60">
        <v>26512.636339358913</v>
      </c>
      <c r="C65" s="60">
        <v>29671.583046053263</v>
      </c>
      <c r="D65" s="60">
        <v>29186.554681251982</v>
      </c>
      <c r="E65" s="60">
        <v>28593.753984269952</v>
      </c>
      <c r="F65" s="60">
        <v>25694.84318121825</v>
      </c>
      <c r="G65" s="60">
        <v>25278.31122589482</v>
      </c>
      <c r="H65" s="60">
        <v>24756.556141799079</v>
      </c>
      <c r="I65" s="60">
        <v>28286.864056000133</v>
      </c>
      <c r="J65" s="60">
        <v>27708.770899575822</v>
      </c>
      <c r="K65" s="60">
        <v>27253.611274615538</v>
      </c>
      <c r="L65" s="60">
        <v>24494.456980405394</v>
      </c>
      <c r="M65" s="60">
        <v>23986.239331986853</v>
      </c>
      <c r="N65" s="60">
        <v>23595.629021482739</v>
      </c>
      <c r="O65" s="60">
        <v>26405.338199997484</v>
      </c>
      <c r="P65" s="60">
        <v>22857.781643366474</v>
      </c>
    </row>
    <row r="66" spans="1:16" x14ac:dyDescent="0.15">
      <c r="A66">
        <f t="shared" si="0"/>
        <v>65</v>
      </c>
      <c r="B66" s="60">
        <v>28965.062606718839</v>
      </c>
      <c r="C66" s="60">
        <v>32279.755627733746</v>
      </c>
      <c r="D66" s="60">
        <v>31772.318838040104</v>
      </c>
      <c r="E66" s="60">
        <v>31125.371271998938</v>
      </c>
      <c r="F66" s="60">
        <v>28084.936345933416</v>
      </c>
      <c r="G66" s="60">
        <v>27646.258256210633</v>
      </c>
      <c r="H66" s="60">
        <v>27073.702875913652</v>
      </c>
      <c r="I66" s="60">
        <v>30808.333037242392</v>
      </c>
      <c r="J66" s="60">
        <v>30176.869925223931</v>
      </c>
      <c r="K66" s="60">
        <v>29699.764752854539</v>
      </c>
      <c r="L66" s="60">
        <v>26801.190684778921</v>
      </c>
      <c r="M66" s="60">
        <v>26242.980831790359</v>
      </c>
      <c r="N66" s="60">
        <v>25830.800148315291</v>
      </c>
      <c r="O66" s="60">
        <v>28789.059114910822</v>
      </c>
      <c r="P66" s="60">
        <v>25033.756035276143</v>
      </c>
    </row>
    <row r="102" spans="13:16" x14ac:dyDescent="0.15">
      <c r="M102" s="63"/>
      <c r="P102" s="63"/>
    </row>
    <row r="222" spans="8:8" x14ac:dyDescent="0.15">
      <c r="H222" s="6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3D880-D63D-EF46-8757-78E68DABD57A}">
  <sheetPr codeName="Sheet15"/>
  <dimension ref="A1:A419"/>
  <sheetViews>
    <sheetView workbookViewId="0">
      <selection activeCell="P53" sqref="P53"/>
    </sheetView>
  </sheetViews>
  <sheetFormatPr baseColWidth="10" defaultColWidth="11.5" defaultRowHeight="13" x14ac:dyDescent="0.15"/>
  <sheetData>
    <row r="1" spans="1:1" x14ac:dyDescent="0.15">
      <c r="A1" t="s">
        <v>261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262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263</v>
      </c>
    </row>
    <row r="15" spans="1:1" x14ac:dyDescent="0.15">
      <c r="A15" t="s">
        <v>74</v>
      </c>
    </row>
    <row r="16" spans="1:1" x14ac:dyDescent="0.15">
      <c r="A16" t="s">
        <v>264</v>
      </c>
    </row>
    <row r="17" spans="1:1" x14ac:dyDescent="0.15">
      <c r="A17" t="s">
        <v>74</v>
      </c>
    </row>
    <row r="18" spans="1:1" x14ac:dyDescent="0.15">
      <c r="A18" t="s">
        <v>265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266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267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262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263</v>
      </c>
    </row>
    <row r="43" spans="1:1" x14ac:dyDescent="0.15">
      <c r="A43" t="s">
        <v>74</v>
      </c>
    </row>
    <row r="44" spans="1:1" x14ac:dyDescent="0.15">
      <c r="A44" t="s">
        <v>268</v>
      </c>
    </row>
    <row r="45" spans="1:1" x14ac:dyDescent="0.15">
      <c r="A45" t="s">
        <v>74</v>
      </c>
    </row>
    <row r="46" spans="1:1" x14ac:dyDescent="0.15">
      <c r="A46" t="s">
        <v>269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270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271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262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263</v>
      </c>
    </row>
    <row r="71" spans="1:1" x14ac:dyDescent="0.15">
      <c r="A71" t="s">
        <v>74</v>
      </c>
    </row>
    <row r="72" spans="1:1" x14ac:dyDescent="0.15">
      <c r="A72" t="s">
        <v>272</v>
      </c>
    </row>
    <row r="73" spans="1:1" x14ac:dyDescent="0.15">
      <c r="A73" t="s">
        <v>74</v>
      </c>
    </row>
    <row r="74" spans="1:1" x14ac:dyDescent="0.15">
      <c r="A74" t="s">
        <v>273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274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275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262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263</v>
      </c>
    </row>
    <row r="99" spans="1:1" x14ac:dyDescent="0.15">
      <c r="A99" t="s">
        <v>74</v>
      </c>
    </row>
    <row r="100" spans="1:1" x14ac:dyDescent="0.15">
      <c r="A100" t="s">
        <v>276</v>
      </c>
    </row>
    <row r="101" spans="1:1" x14ac:dyDescent="0.15">
      <c r="A101" t="s">
        <v>74</v>
      </c>
    </row>
    <row r="102" spans="1:1" x14ac:dyDescent="0.15">
      <c r="A102" t="s">
        <v>277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278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279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262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263</v>
      </c>
    </row>
    <row r="127" spans="1:1" x14ac:dyDescent="0.15">
      <c r="A127" t="s">
        <v>74</v>
      </c>
    </row>
    <row r="128" spans="1:1" x14ac:dyDescent="0.15">
      <c r="A128" t="s">
        <v>280</v>
      </c>
    </row>
    <row r="129" spans="1:1" x14ac:dyDescent="0.15">
      <c r="A129" t="s">
        <v>74</v>
      </c>
    </row>
    <row r="130" spans="1:1" x14ac:dyDescent="0.15">
      <c r="A130" t="s">
        <v>281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282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283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262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263</v>
      </c>
    </row>
    <row r="155" spans="1:1" x14ac:dyDescent="0.15">
      <c r="A155" t="s">
        <v>74</v>
      </c>
    </row>
    <row r="156" spans="1:1" x14ac:dyDescent="0.15">
      <c r="A156" t="s">
        <v>284</v>
      </c>
    </row>
    <row r="157" spans="1:1" x14ac:dyDescent="0.15">
      <c r="A157" t="s">
        <v>74</v>
      </c>
    </row>
    <row r="158" spans="1:1" x14ac:dyDescent="0.15">
      <c r="A158" t="s">
        <v>285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286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287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262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263</v>
      </c>
    </row>
    <row r="183" spans="1:1" x14ac:dyDescent="0.15">
      <c r="A183" t="s">
        <v>74</v>
      </c>
    </row>
    <row r="184" spans="1:1" x14ac:dyDescent="0.15">
      <c r="A184" t="s">
        <v>288</v>
      </c>
    </row>
    <row r="185" spans="1:1" x14ac:dyDescent="0.15">
      <c r="A185" t="s">
        <v>74</v>
      </c>
    </row>
    <row r="186" spans="1:1" x14ac:dyDescent="0.15">
      <c r="A186" t="s">
        <v>289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290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291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262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263</v>
      </c>
    </row>
    <row r="211" spans="1:1" x14ac:dyDescent="0.15">
      <c r="A211" t="s">
        <v>74</v>
      </c>
    </row>
    <row r="212" spans="1:1" x14ac:dyDescent="0.15">
      <c r="A212" t="s">
        <v>292</v>
      </c>
    </row>
    <row r="213" spans="1:1" x14ac:dyDescent="0.15">
      <c r="A213" t="s">
        <v>74</v>
      </c>
    </row>
    <row r="214" spans="1:1" x14ac:dyDescent="0.15">
      <c r="A214" t="s">
        <v>293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294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295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262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263</v>
      </c>
    </row>
    <row r="239" spans="1:1" x14ac:dyDescent="0.15">
      <c r="A239" t="s">
        <v>74</v>
      </c>
    </row>
    <row r="240" spans="1:1" x14ac:dyDescent="0.15">
      <c r="A240" t="s">
        <v>296</v>
      </c>
    </row>
    <row r="241" spans="1:1" x14ac:dyDescent="0.15">
      <c r="A241" t="s">
        <v>74</v>
      </c>
    </row>
    <row r="242" spans="1:1" x14ac:dyDescent="0.15">
      <c r="A242" t="s">
        <v>297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298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299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262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263</v>
      </c>
    </row>
    <row r="267" spans="1:1" x14ac:dyDescent="0.15">
      <c r="A267" t="s">
        <v>74</v>
      </c>
    </row>
    <row r="268" spans="1:1" x14ac:dyDescent="0.15">
      <c r="A268" t="s">
        <v>300</v>
      </c>
    </row>
    <row r="269" spans="1:1" x14ac:dyDescent="0.15">
      <c r="A269" t="s">
        <v>74</v>
      </c>
    </row>
    <row r="270" spans="1:1" x14ac:dyDescent="0.15">
      <c r="A270" t="s">
        <v>301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302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303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262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263</v>
      </c>
    </row>
    <row r="295" spans="1:1" x14ac:dyDescent="0.15">
      <c r="A295" t="s">
        <v>74</v>
      </c>
    </row>
    <row r="296" spans="1:1" x14ac:dyDescent="0.15">
      <c r="A296" t="s">
        <v>304</v>
      </c>
    </row>
    <row r="297" spans="1:1" x14ac:dyDescent="0.15">
      <c r="A297" t="s">
        <v>74</v>
      </c>
    </row>
    <row r="298" spans="1:1" x14ac:dyDescent="0.15">
      <c r="A298" t="s">
        <v>305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306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307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262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263</v>
      </c>
    </row>
    <row r="323" spans="1:1" x14ac:dyDescent="0.15">
      <c r="A323" t="s">
        <v>74</v>
      </c>
    </row>
    <row r="324" spans="1:1" x14ac:dyDescent="0.15">
      <c r="A324" t="s">
        <v>308</v>
      </c>
    </row>
    <row r="325" spans="1:1" x14ac:dyDescent="0.15">
      <c r="A325" t="s">
        <v>74</v>
      </c>
    </row>
    <row r="326" spans="1:1" x14ac:dyDescent="0.15">
      <c r="A326" t="s">
        <v>309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310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311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262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263</v>
      </c>
    </row>
    <row r="351" spans="1:1" x14ac:dyDescent="0.15">
      <c r="A351" t="s">
        <v>74</v>
      </c>
    </row>
    <row r="352" spans="1:1" x14ac:dyDescent="0.15">
      <c r="A352" t="s">
        <v>312</v>
      </c>
    </row>
    <row r="353" spans="1:1" x14ac:dyDescent="0.15">
      <c r="A353" t="s">
        <v>74</v>
      </c>
    </row>
    <row r="354" spans="1:1" x14ac:dyDescent="0.15">
      <c r="A354" t="s">
        <v>313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314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315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262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263</v>
      </c>
    </row>
    <row r="379" spans="1:1" x14ac:dyDescent="0.15">
      <c r="A379" t="s">
        <v>74</v>
      </c>
    </row>
    <row r="380" spans="1:1" x14ac:dyDescent="0.15">
      <c r="A380" t="s">
        <v>316</v>
      </c>
    </row>
    <row r="381" spans="1:1" x14ac:dyDescent="0.15">
      <c r="A381" t="s">
        <v>74</v>
      </c>
    </row>
    <row r="382" spans="1:1" x14ac:dyDescent="0.15">
      <c r="A382" t="s">
        <v>317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318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319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262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263</v>
      </c>
    </row>
    <row r="407" spans="1:1" x14ac:dyDescent="0.15">
      <c r="A407" t="s">
        <v>74</v>
      </c>
    </row>
    <row r="408" spans="1:1" x14ac:dyDescent="0.15">
      <c r="A408" t="s">
        <v>320</v>
      </c>
    </row>
    <row r="409" spans="1:1" x14ac:dyDescent="0.15">
      <c r="A409" t="s">
        <v>74</v>
      </c>
    </row>
    <row r="410" spans="1:1" x14ac:dyDescent="0.15">
      <c r="A410" t="s">
        <v>321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322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2E0-E84C-4A41-B2A5-DD1BF59A0D1C}">
  <sheetPr codeName="Sheet16"/>
  <dimension ref="A1:AV463"/>
  <sheetViews>
    <sheetView workbookViewId="0">
      <pane ySplit="3" topLeftCell="A4" activePane="bottomLeft" state="frozen"/>
      <selection pane="bottomLeft" activeCell="H17" sqref="H17"/>
    </sheetView>
  </sheetViews>
  <sheetFormatPr baseColWidth="10" defaultColWidth="10.6640625" defaultRowHeight="13" x14ac:dyDescent="0.15"/>
  <cols>
    <col min="2" max="2" width="12.6640625" customWidth="1"/>
    <col min="6" max="6" width="10" customWidth="1"/>
    <col min="7" max="7" width="15.5" customWidth="1"/>
    <col min="8" max="8" width="18.5" customWidth="1"/>
    <col min="11" max="11" width="12.5" customWidth="1"/>
    <col min="13" max="13" width="9.5" customWidth="1"/>
    <col min="14" max="16" width="11.1640625" customWidth="1"/>
    <col min="17" max="17" width="6.83203125" customWidth="1"/>
    <col min="18" max="18" width="17.6640625" customWidth="1"/>
    <col min="20" max="20" width="15.83203125" customWidth="1"/>
    <col min="22" max="22" width="15.6640625" customWidth="1"/>
    <col min="23" max="23" width="8.1640625" customWidth="1"/>
    <col min="24" max="24" width="5.6640625" customWidth="1"/>
    <col min="25" max="28" width="10.6640625" customWidth="1"/>
    <col min="29" max="29" width="5.6640625" customWidth="1"/>
    <col min="31" max="31" width="11.33203125" customWidth="1"/>
    <col min="38" max="38" width="20.1640625" customWidth="1"/>
    <col min="39" max="39" width="13.83203125" customWidth="1"/>
    <col min="44" max="44" width="11.1640625" customWidth="1"/>
    <col min="48" max="48" width="9.5" bestFit="1" customWidth="1"/>
  </cols>
  <sheetData>
    <row r="1" spans="1:48" ht="16" x14ac:dyDescent="0.2">
      <c r="A1" s="38" t="s">
        <v>323</v>
      </c>
      <c r="AD1" s="90" t="s">
        <v>1</v>
      </c>
      <c r="AE1" s="91"/>
      <c r="AF1" s="91"/>
      <c r="AG1" s="91"/>
      <c r="AH1" s="91"/>
      <c r="AI1" s="91"/>
      <c r="AJ1" s="92"/>
      <c r="AK1" s="92"/>
    </row>
    <row r="2" spans="1:48" ht="15" x14ac:dyDescent="0.2">
      <c r="J2" s="27" t="s">
        <v>2</v>
      </c>
      <c r="K2" s="27"/>
      <c r="L2" s="27"/>
      <c r="M2" s="27"/>
      <c r="N2" s="27"/>
      <c r="O2" s="27"/>
      <c r="P2" s="27"/>
      <c r="R2" s="86" t="s">
        <v>3</v>
      </c>
      <c r="S2" s="87"/>
      <c r="T2" s="87"/>
      <c r="U2" s="87"/>
      <c r="V2" s="88"/>
      <c r="W2" s="89"/>
      <c r="Y2" s="93" t="s">
        <v>4</v>
      </c>
      <c r="Z2" s="94"/>
      <c r="AA2" s="94"/>
      <c r="AB2" s="94"/>
      <c r="AD2" s="1" t="s">
        <v>5</v>
      </c>
      <c r="AE2" s="1" t="s">
        <v>6</v>
      </c>
      <c r="AF2" s="1" t="s">
        <v>7</v>
      </c>
      <c r="AG2" s="1" t="s">
        <v>8</v>
      </c>
      <c r="AH2" s="1"/>
      <c r="AI2" s="1" t="s">
        <v>9</v>
      </c>
      <c r="AJ2" s="1" t="s">
        <v>10</v>
      </c>
      <c r="AK2" s="1" t="s">
        <v>11</v>
      </c>
    </row>
    <row r="3" spans="1:48" ht="28" x14ac:dyDescent="0.15">
      <c r="G3" t="s">
        <v>12</v>
      </c>
      <c r="H3" s="40">
        <v>30445.418716506967</v>
      </c>
      <c r="I3" s="74" t="s">
        <v>13</v>
      </c>
      <c r="J3" s="1" t="s">
        <v>14</v>
      </c>
      <c r="K3" s="1" t="s">
        <v>15</v>
      </c>
      <c r="L3" s="1" t="s">
        <v>16</v>
      </c>
      <c r="M3" s="75" t="s">
        <v>17</v>
      </c>
      <c r="N3" s="76" t="s">
        <v>18</v>
      </c>
      <c r="O3" s="76" t="s">
        <v>19</v>
      </c>
      <c r="P3" s="76" t="s">
        <v>20</v>
      </c>
      <c r="Q3" s="75"/>
      <c r="R3" s="75" t="s">
        <v>21</v>
      </c>
      <c r="S3" s="75" t="s">
        <v>22</v>
      </c>
      <c r="T3" s="75" t="s">
        <v>23</v>
      </c>
      <c r="U3" s="75" t="s">
        <v>24</v>
      </c>
      <c r="V3" s="75" t="s">
        <v>25</v>
      </c>
      <c r="W3" s="75" t="s">
        <v>26</v>
      </c>
      <c r="X3" s="75"/>
      <c r="Y3" s="75" t="s">
        <v>27</v>
      </c>
      <c r="Z3" s="75" t="s">
        <v>28</v>
      </c>
      <c r="AA3" s="75" t="s">
        <v>29</v>
      </c>
      <c r="AB3" s="75" t="s">
        <v>30</v>
      </c>
      <c r="AC3" s="75"/>
      <c r="AD3" s="77" t="s">
        <v>31</v>
      </c>
      <c r="AE3" s="77" t="s">
        <v>32</v>
      </c>
      <c r="AF3" s="77" t="s">
        <v>33</v>
      </c>
      <c r="AG3" s="77" t="s">
        <v>34</v>
      </c>
      <c r="AH3" s="77" t="s">
        <v>35</v>
      </c>
      <c r="AI3" s="77" t="s">
        <v>36</v>
      </c>
      <c r="AJ3" s="77" t="s">
        <v>37</v>
      </c>
      <c r="AK3" s="77" t="s">
        <v>38</v>
      </c>
      <c r="AL3" s="6" t="s">
        <v>39</v>
      </c>
      <c r="AM3" s="1"/>
      <c r="AN3" s="1"/>
    </row>
    <row r="4" spans="1:48" x14ac:dyDescent="0.15">
      <c r="A4" s="43" t="s">
        <v>40</v>
      </c>
      <c r="B4" s="15">
        <v>65</v>
      </c>
      <c r="C4" s="15"/>
      <c r="D4" s="15"/>
      <c r="G4" s="48" t="s">
        <v>100</v>
      </c>
      <c r="H4" s="1"/>
      <c r="I4" s="1">
        <v>0</v>
      </c>
      <c r="J4" s="11">
        <f>H$3</f>
        <v>30445.418716506967</v>
      </c>
      <c r="K4" s="11">
        <f>J4*C10</f>
        <v>12178.167486602788</v>
      </c>
      <c r="L4" s="24">
        <f>$C$14</f>
        <v>4446.5122453109761</v>
      </c>
      <c r="M4" s="11">
        <f t="shared" ref="M4:M24" si="0">$E$11</f>
        <v>602229</v>
      </c>
      <c r="N4" s="78">
        <v>0</v>
      </c>
      <c r="O4" s="35">
        <f>M4*N4/1000</f>
        <v>0</v>
      </c>
      <c r="P4" s="35">
        <f>$H$14*M4/1000</f>
        <v>6.0222899999999999</v>
      </c>
      <c r="Q4">
        <f>I4</f>
        <v>0</v>
      </c>
      <c r="T4" s="55">
        <v>1</v>
      </c>
      <c r="U4" s="32"/>
      <c r="V4" s="32"/>
      <c r="W4" s="32">
        <f>T4-SUM(U4:V4)</f>
        <v>1</v>
      </c>
      <c r="X4" s="32"/>
      <c r="Y4" s="5"/>
      <c r="Z4" s="5"/>
      <c r="AA4" s="5">
        <f t="shared" ref="AA4:AA24" si="1">O4*W4</f>
        <v>0</v>
      </c>
      <c r="AB4" s="5">
        <f>P4*W4</f>
        <v>6.0222899999999999</v>
      </c>
      <c r="AC4" s="32"/>
      <c r="AD4" s="5">
        <f>$W4*J4</f>
        <v>30445.418716506967</v>
      </c>
      <c r="AE4" s="5">
        <f>-$W4*K4</f>
        <v>-12178.167486602788</v>
      </c>
      <c r="AF4" s="5">
        <f>-$W4*L4</f>
        <v>-4446.5122453109761</v>
      </c>
      <c r="AG4" s="5"/>
      <c r="AH4" s="5">
        <f>SUM(AD4:AG4)</f>
        <v>13820.738984593201</v>
      </c>
      <c r="AI4" s="42">
        <f>Y4-AA4</f>
        <v>0</v>
      </c>
      <c r="AJ4" s="42"/>
      <c r="AK4" s="42">
        <f>SUM(AH4:AJ4)</f>
        <v>13820.738984593201</v>
      </c>
      <c r="AM4" s="36">
        <f>AK31</f>
        <v>33734.288030855474</v>
      </c>
      <c r="AO4" s="25"/>
      <c r="AP4" s="25"/>
      <c r="AQ4" s="20"/>
      <c r="AR4" s="20"/>
      <c r="AS4" s="29"/>
      <c r="AT4" s="29"/>
      <c r="AU4" s="20"/>
    </row>
    <row r="5" spans="1:48" ht="15" x14ac:dyDescent="0.2">
      <c r="H5" s="26"/>
      <c r="I5" s="2">
        <f>I4+1</f>
        <v>1</v>
      </c>
      <c r="J5" s="11">
        <f t="shared" ref="J5:J24" si="2">H$3</f>
        <v>30445.418716506967</v>
      </c>
      <c r="K5" s="11"/>
      <c r="L5" s="24"/>
      <c r="M5" s="11">
        <f t="shared" si="0"/>
        <v>602229</v>
      </c>
      <c r="N5" s="28">
        <f>$N$4</f>
        <v>0</v>
      </c>
      <c r="O5" s="35">
        <f t="shared" ref="O5:O24" si="3">M5*N5/1000</f>
        <v>0</v>
      </c>
      <c r="P5" s="35">
        <f t="shared" ref="P5:P24" si="4">$H$14*M5/1000</f>
        <v>6.0222899999999999</v>
      </c>
      <c r="Q5">
        <f>B4</f>
        <v>65</v>
      </c>
      <c r="R5" s="45">
        <f>1000*VLOOKUP(Q5, '[1]Mortality (Interventions) H'!$B$392:$AV$512, 4)</f>
        <v>20.04601129709345</v>
      </c>
      <c r="S5" s="46">
        <f>AVERAGE(VLOOKUP(I4,'[1]Lapse Rates'!$A$4:$F$24,6),VLOOKUP(I5,'[1]Lapse Rates'!$A$4:$F$24,6))</f>
        <v>1.1402544E-3</v>
      </c>
      <c r="T5" s="56">
        <f>W4</f>
        <v>1</v>
      </c>
      <c r="U5" s="33">
        <f>T5*R5/1000</f>
        <v>2.004601129709345E-2</v>
      </c>
      <c r="V5" s="39">
        <f>MIN(S5*T5,T5-U5)</f>
        <v>1.1402544E-3</v>
      </c>
      <c r="W5" s="32">
        <f>T5-SUM(U5:V5)</f>
        <v>0.97881373430290652</v>
      </c>
      <c r="X5" s="32"/>
      <c r="Y5" s="5">
        <f>AA4</f>
        <v>0</v>
      </c>
      <c r="Z5" s="5">
        <f>AB4</f>
        <v>6.0222899999999999</v>
      </c>
      <c r="AA5" s="5">
        <f t="shared" si="1"/>
        <v>0</v>
      </c>
      <c r="AB5" s="5">
        <f t="shared" ref="AB5:AB24" si="5">P5*W5</f>
        <v>5.8947001639550507</v>
      </c>
      <c r="AC5" s="32"/>
      <c r="AD5" s="5">
        <f t="shared" ref="AD5:AD24" si="6">$W5*J5</f>
        <v>29800.393986319788</v>
      </c>
      <c r="AE5" s="5">
        <f t="shared" ref="AE5:AF20" si="7">-$W5*K5</f>
        <v>0</v>
      </c>
      <c r="AF5" s="5">
        <f t="shared" si="7"/>
        <v>0</v>
      </c>
      <c r="AG5" s="5">
        <f>-U5*M5</f>
        <v>-12072.289337437291</v>
      </c>
      <c r="AH5" s="5">
        <f>SUM(AD5:AG5)</f>
        <v>17728.104648882498</v>
      </c>
      <c r="AI5" s="42">
        <f>-M5*$W4*(N5-N4)/1000</f>
        <v>0</v>
      </c>
      <c r="AJ5" s="42">
        <f>$D$6*SUM(Y5:Z5,AD5:AE5)</f>
        <v>2924.0094367069714</v>
      </c>
      <c r="AK5" s="42">
        <f t="shared" ref="AK5:AK14" si="8">SUM(AH5:AJ5)</f>
        <v>20652.11408558947</v>
      </c>
      <c r="AL5" s="48"/>
      <c r="AM5" s="47"/>
      <c r="AO5" s="25"/>
      <c r="AP5" s="25"/>
      <c r="AQ5" s="20"/>
      <c r="AR5" s="20"/>
      <c r="AS5" s="29"/>
      <c r="AT5" s="29"/>
      <c r="AU5" s="20"/>
    </row>
    <row r="6" spans="1:48" ht="15" x14ac:dyDescent="0.2">
      <c r="A6" s="12" t="s">
        <v>42</v>
      </c>
      <c r="B6" s="12"/>
      <c r="C6" s="12"/>
      <c r="D6" s="79">
        <v>9.8100000000000007E-2</v>
      </c>
      <c r="E6" s="7"/>
      <c r="F6" s="7"/>
      <c r="G6" s="7"/>
      <c r="H6" s="1"/>
      <c r="I6" s="2">
        <f t="shared" ref="I6:I24" si="9">I5+1</f>
        <v>2</v>
      </c>
      <c r="J6" s="11">
        <f t="shared" si="2"/>
        <v>30445.418716506967</v>
      </c>
      <c r="K6" s="11">
        <f t="shared" ref="K6:K24" si="10">J6*$C$11</f>
        <v>304.4541871650697</v>
      </c>
      <c r="L6" s="24">
        <f>$C$15</f>
        <v>3533.1496838157664</v>
      </c>
      <c r="M6" s="11">
        <f t="shared" si="0"/>
        <v>602229</v>
      </c>
      <c r="N6" s="28">
        <f t="shared" ref="N6:N24" si="11">$N$4</f>
        <v>0</v>
      </c>
      <c r="O6" s="35">
        <f t="shared" si="3"/>
        <v>0</v>
      </c>
      <c r="P6" s="35">
        <f t="shared" si="4"/>
        <v>6.0222899999999999</v>
      </c>
      <c r="Q6">
        <f>Q5+1</f>
        <v>66</v>
      </c>
      <c r="R6" s="45">
        <f>1000*VLOOKUP(Q6, '[1]Mortality (Interventions) H'!$B$392:$AV$512, 4)</f>
        <v>21.896547276074752</v>
      </c>
      <c r="S6" s="46">
        <f>VLOOKUP(I6, '[1]Lapse Rates'!$A$4:$F$24, 6)</f>
        <v>1.1150343000000001E-3</v>
      </c>
      <c r="T6" s="56">
        <f t="shared" ref="T6:T24" si="12">W5</f>
        <v>0.97881373430290652</v>
      </c>
      <c r="U6" s="33">
        <f>T6*R6/1000</f>
        <v>2.1432641207634866E-2</v>
      </c>
      <c r="V6" s="39">
        <f t="shared" ref="V6:V24" si="13">MIN(S6*T6,T6-U6)</f>
        <v>1.0914108870588276E-3</v>
      </c>
      <c r="W6" s="32">
        <f>T6-SUM(U6:V6)</f>
        <v>0.95628968220821287</v>
      </c>
      <c r="X6" s="32"/>
      <c r="Y6" s="5">
        <f t="shared" ref="Y6:Z21" si="14">AA5</f>
        <v>0</v>
      </c>
      <c r="Z6" s="5">
        <f t="shared" si="14"/>
        <v>5.8947001639550507</v>
      </c>
      <c r="AA6" s="5">
        <f>O6*W6</f>
        <v>0</v>
      </c>
      <c r="AB6" s="5">
        <f t="shared" si="5"/>
        <v>5.759053790265698</v>
      </c>
      <c r="AC6" s="32"/>
      <c r="AD6" s="5">
        <f t="shared" si="6"/>
        <v>29114.639789104425</v>
      </c>
      <c r="AE6" s="5">
        <f t="shared" si="7"/>
        <v>-291.14639789104427</v>
      </c>
      <c r="AF6" s="5">
        <f t="shared" si="7"/>
        <v>-3378.7145883302269</v>
      </c>
      <c r="AG6" s="5">
        <f t="shared" ref="AG6:AG24" si="15">-U6*M6</f>
        <v>-12907.358081832737</v>
      </c>
      <c r="AH6" s="5">
        <f t="shared" ref="AH6:AH13" si="16">SUM(AD6:AG6)</f>
        <v>12537.420721050419</v>
      </c>
      <c r="AI6" s="42">
        <f>-M6*($W5*N6-$W4*N5)/1000</f>
        <v>0</v>
      </c>
      <c r="AJ6" s="42">
        <f t="shared" ref="AJ6:AJ24" si="17">$D$6*SUM(Y6:Z6,AD6:AE6)</f>
        <v>2828.1629717641167</v>
      </c>
      <c r="AK6" s="42">
        <f>SUM(AH6:AJ6)</f>
        <v>15365.583692814536</v>
      </c>
      <c r="AL6" s="48" t="s">
        <v>43</v>
      </c>
      <c r="AM6" s="54">
        <f>AK31/AD31</f>
        <v>0.10000000433092049</v>
      </c>
      <c r="AO6" s="25"/>
      <c r="AP6" s="25"/>
      <c r="AQ6" s="20"/>
      <c r="AR6" s="20"/>
      <c r="AS6" s="29"/>
      <c r="AT6" s="29"/>
      <c r="AU6" s="20"/>
    </row>
    <row r="7" spans="1:48" ht="15" x14ac:dyDescent="0.2">
      <c r="A7" s="15" t="s">
        <v>44</v>
      </c>
      <c r="B7" s="15"/>
      <c r="C7" s="50"/>
      <c r="D7" s="9">
        <f xml:space="preserve"> (1+6.7%)/(1+2.95%)-1</f>
        <v>3.6425449247207142E-2</v>
      </c>
      <c r="E7" s="7"/>
      <c r="F7" s="7"/>
      <c r="G7" s="7"/>
      <c r="H7" s="1"/>
      <c r="I7" s="2">
        <f t="shared" si="9"/>
        <v>3</v>
      </c>
      <c r="J7" s="11">
        <f t="shared" si="2"/>
        <v>30445.418716506967</v>
      </c>
      <c r="K7" s="11">
        <f t="shared" si="10"/>
        <v>304.4541871650697</v>
      </c>
      <c r="L7" s="24">
        <f t="shared" ref="L7:L24" si="18">$C$15</f>
        <v>3533.1496838157664</v>
      </c>
      <c r="M7" s="11">
        <f t="shared" si="0"/>
        <v>602229</v>
      </c>
      <c r="N7" s="28">
        <f t="shared" si="11"/>
        <v>0</v>
      </c>
      <c r="O7" s="35">
        <f t="shared" si="3"/>
        <v>0</v>
      </c>
      <c r="P7" s="35">
        <f>$H$14*M7/1000</f>
        <v>6.0222899999999999</v>
      </c>
      <c r="Q7">
        <f t="shared" ref="Q7:Q24" si="19">Q6+1</f>
        <v>67</v>
      </c>
      <c r="R7" s="45">
        <f>1000*VLOOKUP(Q7, '[1]Mortality (Interventions) H'!$B$392:$AV$512, 4)</f>
        <v>23.856248290159222</v>
      </c>
      <c r="S7" s="46">
        <f>VLOOKUP(I7, '[1]Lapse Rates'!$A$4:$F$24, 6)</f>
        <v>9.1335750000000001E-4</v>
      </c>
      <c r="T7" s="56">
        <f t="shared" si="12"/>
        <v>0.95628968220821287</v>
      </c>
      <c r="U7" s="33">
        <f t="shared" ref="U7:U24" si="20">T7*R7/1000</f>
        <v>2.2813484096076583E-2</v>
      </c>
      <c r="V7" s="39">
        <f t="shared" si="13"/>
        <v>8.7343435341748785E-4</v>
      </c>
      <c r="W7" s="32">
        <f t="shared" ref="W7:W24" si="21">T7-SUM(U7:V7)</f>
        <v>0.93260276375871876</v>
      </c>
      <c r="X7" s="32"/>
      <c r="Y7" s="5">
        <f t="shared" si="14"/>
        <v>0</v>
      </c>
      <c r="Z7" s="5">
        <f t="shared" si="14"/>
        <v>5.759053790265698</v>
      </c>
      <c r="AA7" s="5">
        <f t="shared" si="1"/>
        <v>0</v>
      </c>
      <c r="AB7" s="5">
        <f t="shared" si="5"/>
        <v>5.6164042981564943</v>
      </c>
      <c r="AC7" s="32"/>
      <c r="AD7" s="5">
        <f t="shared" si="6"/>
        <v>28393.481638805821</v>
      </c>
      <c r="AE7" s="5">
        <f t="shared" si="7"/>
        <v>-283.93481638805827</v>
      </c>
      <c r="AF7" s="5">
        <f>-$W7*L7</f>
        <v>-3295.025159899827</v>
      </c>
      <c r="AG7" s="5">
        <f t="shared" si="15"/>
        <v>-13738.941713696104</v>
      </c>
      <c r="AH7" s="5">
        <f t="shared" si="16"/>
        <v>11075.579948821834</v>
      </c>
      <c r="AI7" s="42">
        <f>-M7*($W6*N7-$W5*N6)/1000</f>
        <v>0</v>
      </c>
      <c r="AJ7" s="42">
        <f t="shared" si="17"/>
        <v>2758.1115064560076</v>
      </c>
      <c r="AK7" s="42">
        <f t="shared" si="8"/>
        <v>13833.691455277842</v>
      </c>
      <c r="AO7" s="25"/>
      <c r="AP7" s="25"/>
      <c r="AQ7" s="20"/>
      <c r="AR7" s="20"/>
      <c r="AS7" s="29"/>
      <c r="AT7" s="29"/>
      <c r="AU7" s="20"/>
    </row>
    <row r="8" spans="1:48" ht="15" x14ac:dyDescent="0.2">
      <c r="A8" s="15" t="s">
        <v>45</v>
      </c>
      <c r="B8" s="16"/>
      <c r="C8" s="50"/>
      <c r="D8" s="1"/>
      <c r="E8" s="1"/>
      <c r="F8" s="1"/>
      <c r="G8" s="1"/>
      <c r="H8" s="1"/>
      <c r="I8" s="2">
        <f t="shared" si="9"/>
        <v>4</v>
      </c>
      <c r="J8" s="11">
        <f t="shared" si="2"/>
        <v>30445.418716506967</v>
      </c>
      <c r="K8" s="11">
        <f t="shared" si="10"/>
        <v>304.4541871650697</v>
      </c>
      <c r="L8" s="24">
        <f t="shared" si="18"/>
        <v>3533.1496838157664</v>
      </c>
      <c r="M8" s="11">
        <f t="shared" si="0"/>
        <v>602229</v>
      </c>
      <c r="N8" s="28">
        <f t="shared" si="11"/>
        <v>0</v>
      </c>
      <c r="O8" s="35">
        <f t="shared" si="3"/>
        <v>0</v>
      </c>
      <c r="P8" s="35">
        <f t="shared" si="4"/>
        <v>6.0222899999999999</v>
      </c>
      <c r="Q8">
        <f t="shared" si="19"/>
        <v>68</v>
      </c>
      <c r="R8" s="45">
        <f>1000*VLOOKUP(Q8, '[1]Mortality (Interventions) H'!$B$392:$AV$512, 4)</f>
        <v>25.922789905584708</v>
      </c>
      <c r="S8" s="46">
        <f>VLOOKUP(I8, '[1]Lapse Rates'!$A$4:$F$24, 6)</f>
        <v>8.7679360000000005E-4</v>
      </c>
      <c r="T8" s="56">
        <f t="shared" si="12"/>
        <v>0.93260276375871876</v>
      </c>
      <c r="U8" s="33">
        <f t="shared" si="20"/>
        <v>2.4175665510284914E-2</v>
      </c>
      <c r="V8" s="39">
        <f t="shared" si="13"/>
        <v>8.1770013460595657E-4</v>
      </c>
      <c r="W8" s="32">
        <f t="shared" si="21"/>
        <v>0.9076093981138279</v>
      </c>
      <c r="X8" s="32"/>
      <c r="Y8" s="5">
        <f>AA7</f>
        <v>0</v>
      </c>
      <c r="Z8" s="5">
        <f t="shared" si="14"/>
        <v>5.6164042981564943</v>
      </c>
      <c r="AA8" s="5">
        <f t="shared" si="1"/>
        <v>0</v>
      </c>
      <c r="AB8" s="5">
        <f t="shared" si="5"/>
        <v>5.4658870021669248</v>
      </c>
      <c r="AC8" s="32"/>
      <c r="AD8" s="5">
        <f>$W8*J8</f>
        <v>27632.54815661236</v>
      </c>
      <c r="AE8" s="5">
        <f t="shared" si="7"/>
        <v>-276.32548156612364</v>
      </c>
      <c r="AF8" s="5">
        <f t="shared" si="7"/>
        <v>-3206.7198579740889</v>
      </c>
      <c r="AG8" s="5">
        <f t="shared" si="15"/>
        <v>-14559.286864593374</v>
      </c>
      <c r="AH8" s="5">
        <f t="shared" si="16"/>
        <v>9590.2159524787749</v>
      </c>
      <c r="AI8" s="42">
        <f t="shared" ref="AI8:AI24" si="22">-M8*($W7*N8-$W6*N7)/1000</f>
        <v>0</v>
      </c>
      <c r="AJ8" s="42">
        <f>$D$6*SUM(Y8:Z8,AD8:AE8)</f>
        <v>2684.196413683685</v>
      </c>
      <c r="AK8" s="42">
        <f t="shared" si="8"/>
        <v>12274.41236616246</v>
      </c>
      <c r="AO8" s="25"/>
      <c r="AP8" s="25"/>
      <c r="AQ8" s="20"/>
      <c r="AR8" s="20"/>
      <c r="AS8" s="29"/>
      <c r="AT8" s="29"/>
      <c r="AU8" s="20"/>
    </row>
    <row r="9" spans="1:48" ht="15" x14ac:dyDescent="0.2">
      <c r="A9" s="15"/>
      <c r="B9" s="16" t="s">
        <v>46</v>
      </c>
      <c r="C9" s="16" t="s">
        <v>47</v>
      </c>
      <c r="E9" s="1"/>
      <c r="F9" s="1"/>
      <c r="G9" s="1"/>
      <c r="H9" s="1"/>
      <c r="I9" s="2">
        <f t="shared" si="9"/>
        <v>5</v>
      </c>
      <c r="J9" s="11">
        <f t="shared" si="2"/>
        <v>30445.418716506967</v>
      </c>
      <c r="K9" s="11">
        <f t="shared" si="10"/>
        <v>304.4541871650697</v>
      </c>
      <c r="L9" s="24">
        <f t="shared" si="18"/>
        <v>3533.1496838157664</v>
      </c>
      <c r="M9" s="11">
        <f t="shared" si="0"/>
        <v>602229</v>
      </c>
      <c r="N9" s="28">
        <f t="shared" si="11"/>
        <v>0</v>
      </c>
      <c r="O9" s="35">
        <f t="shared" si="3"/>
        <v>0</v>
      </c>
      <c r="P9" s="35">
        <f t="shared" si="4"/>
        <v>6.0222899999999999</v>
      </c>
      <c r="Q9">
        <f t="shared" si="19"/>
        <v>69</v>
      </c>
      <c r="R9" s="45">
        <f>1000*VLOOKUP(Q9, '[1]Mortality (Interventions) H'!$B$392:$AV$512, 4)</f>
        <v>28.236985438026391</v>
      </c>
      <c r="S9" s="46">
        <f>VLOOKUP(I9, '[1]Lapse Rates'!$A$4:$F$24, 6)</f>
        <v>8.7786349999999995E-4</v>
      </c>
      <c r="T9" s="56">
        <f>W8</f>
        <v>0.9076093981138279</v>
      </c>
      <c r="U9" s="33">
        <f t="shared" si="20"/>
        <v>2.5628153357956054E-2</v>
      </c>
      <c r="V9" s="39">
        <f t="shared" si="13"/>
        <v>7.9675716286109835E-4</v>
      </c>
      <c r="W9" s="32">
        <f t="shared" si="21"/>
        <v>0.88118448759301071</v>
      </c>
      <c r="X9" s="32"/>
      <c r="Y9" s="5">
        <f t="shared" si="14"/>
        <v>0</v>
      </c>
      <c r="Z9" s="5">
        <f t="shared" si="14"/>
        <v>5.4658870021669248</v>
      </c>
      <c r="AA9" s="5">
        <f t="shared" si="1"/>
        <v>0</v>
      </c>
      <c r="AB9" s="5">
        <f t="shared" si="5"/>
        <v>5.3067485277865121</v>
      </c>
      <c r="AC9" s="32"/>
      <c r="AD9" s="5">
        <f t="shared" si="6"/>
        <v>26828.03069125985</v>
      </c>
      <c r="AE9" s="5">
        <f t="shared" si="7"/>
        <v>-268.28030691259852</v>
      </c>
      <c r="AF9" s="5">
        <f t="shared" si="7"/>
        <v>-3113.3566937226037</v>
      </c>
      <c r="AG9" s="5">
        <f t="shared" si="15"/>
        <v>-15434.017168608516</v>
      </c>
      <c r="AH9" s="5">
        <f t="shared" si="16"/>
        <v>8012.3765220161331</v>
      </c>
      <c r="AI9" s="42">
        <f t="shared" si="22"/>
        <v>0</v>
      </c>
      <c r="AJ9" s="42">
        <f t="shared" si="17"/>
        <v>2606.0477162193779</v>
      </c>
      <c r="AK9" s="42">
        <f t="shared" si="8"/>
        <v>10618.424238235511</v>
      </c>
      <c r="AO9" s="25"/>
      <c r="AP9" s="25"/>
      <c r="AQ9" s="20"/>
      <c r="AR9" s="20"/>
      <c r="AS9" s="29"/>
      <c r="AT9" s="29"/>
      <c r="AU9" s="20"/>
    </row>
    <row r="10" spans="1:48" ht="15" x14ac:dyDescent="0.2">
      <c r="A10" s="15"/>
      <c r="B10" s="16">
        <v>1</v>
      </c>
      <c r="C10" s="50">
        <v>0.4</v>
      </c>
      <c r="D10" s="1"/>
      <c r="E10" s="18" t="s">
        <v>48</v>
      </c>
      <c r="F10" s="16"/>
      <c r="G10" s="1"/>
      <c r="H10" s="1"/>
      <c r="I10" s="2">
        <f t="shared" si="9"/>
        <v>6</v>
      </c>
      <c r="J10" s="11">
        <f t="shared" si="2"/>
        <v>30445.418716506967</v>
      </c>
      <c r="K10" s="11">
        <f t="shared" si="10"/>
        <v>304.4541871650697</v>
      </c>
      <c r="L10" s="24">
        <f t="shared" si="18"/>
        <v>3533.1496838157664</v>
      </c>
      <c r="M10" s="11">
        <f t="shared" si="0"/>
        <v>602229</v>
      </c>
      <c r="N10" s="28">
        <f t="shared" si="11"/>
        <v>0</v>
      </c>
      <c r="O10" s="35">
        <f t="shared" si="3"/>
        <v>0</v>
      </c>
      <c r="P10" s="35">
        <f t="shared" si="4"/>
        <v>6.0222899999999999</v>
      </c>
      <c r="Q10">
        <f t="shared" si="19"/>
        <v>70</v>
      </c>
      <c r="R10" s="45">
        <f>1000*VLOOKUP(Q10, '[1]Mortality (Interventions) H'!$B$392:$AV$512, 4)</f>
        <v>30.832179584286791</v>
      </c>
      <c r="S10" s="46">
        <f>VLOOKUP(I10, '[1]Lapse Rates'!$A$4:$F$24, 6)</f>
        <v>8.7081910000000003E-4</v>
      </c>
      <c r="T10" s="56">
        <f t="shared" si="12"/>
        <v>0.88118448759301071</v>
      </c>
      <c r="U10" s="33">
        <f t="shared" si="20"/>
        <v>2.7168838368355441E-2</v>
      </c>
      <c r="V10" s="39">
        <f t="shared" si="13"/>
        <v>7.6735228241970677E-4</v>
      </c>
      <c r="W10" s="32">
        <f t="shared" si="21"/>
        <v>0.85324829694223558</v>
      </c>
      <c r="X10" s="32"/>
      <c r="Y10" s="5">
        <f t="shared" si="14"/>
        <v>0</v>
      </c>
      <c r="Z10" s="5">
        <f t="shared" si="14"/>
        <v>5.3067485277865121</v>
      </c>
      <c r="AA10" s="5">
        <f t="shared" si="1"/>
        <v>0</v>
      </c>
      <c r="AB10" s="5">
        <f t="shared" si="5"/>
        <v>5.1385086861922558</v>
      </c>
      <c r="AC10" s="32"/>
      <c r="AD10" s="5">
        <f t="shared" si="6"/>
        <v>25977.501669552832</v>
      </c>
      <c r="AE10" s="5">
        <f t="shared" si="7"/>
        <v>-259.77501669552834</v>
      </c>
      <c r="AF10" s="5">
        <f t="shared" si="7"/>
        <v>-3014.6539505578007</v>
      </c>
      <c r="AG10" s="5">
        <f>-U10*M10</f>
        <v>-16361.862361736328</v>
      </c>
      <c r="AH10" s="5">
        <f t="shared" si="16"/>
        <v>6341.2103405631769</v>
      </c>
      <c r="AI10" s="42">
        <f t="shared" si="22"/>
        <v>0</v>
      </c>
      <c r="AJ10" s="42">
        <f t="shared" si="17"/>
        <v>2523.4295766758778</v>
      </c>
      <c r="AK10" s="42">
        <f t="shared" si="8"/>
        <v>8864.6399172390556</v>
      </c>
      <c r="AO10" s="25"/>
      <c r="AP10" s="25"/>
      <c r="AQ10" s="20"/>
      <c r="AR10" s="20"/>
      <c r="AS10" s="29"/>
      <c r="AT10" s="29"/>
      <c r="AU10" s="20"/>
    </row>
    <row r="11" spans="1:48" ht="15" x14ac:dyDescent="0.2">
      <c r="A11" s="15"/>
      <c r="B11" s="17" t="s">
        <v>49</v>
      </c>
      <c r="C11" s="50">
        <v>0.01</v>
      </c>
      <c r="D11" s="1"/>
      <c r="E11" s="80">
        <v>602229</v>
      </c>
      <c r="F11" s="16"/>
      <c r="G11" s="1"/>
      <c r="H11" s="1"/>
      <c r="I11" s="2">
        <f t="shared" si="9"/>
        <v>7</v>
      </c>
      <c r="J11" s="11">
        <f t="shared" si="2"/>
        <v>30445.418716506967</v>
      </c>
      <c r="K11" s="11">
        <f t="shared" si="10"/>
        <v>304.4541871650697</v>
      </c>
      <c r="L11" s="24">
        <f t="shared" si="18"/>
        <v>3533.1496838157664</v>
      </c>
      <c r="M11" s="11">
        <f t="shared" si="0"/>
        <v>602229</v>
      </c>
      <c r="N11" s="28">
        <f t="shared" si="11"/>
        <v>0</v>
      </c>
      <c r="O11" s="35">
        <f t="shared" si="3"/>
        <v>0</v>
      </c>
      <c r="P11" s="35">
        <f t="shared" si="4"/>
        <v>6.0222899999999999</v>
      </c>
      <c r="Q11">
        <f t="shared" si="19"/>
        <v>71</v>
      </c>
      <c r="R11" s="45">
        <f>1000*VLOOKUP(Q11, '[1]Mortality (Interventions) H'!$B$392:$AV$512, 4)</f>
        <v>33.790949755130491</v>
      </c>
      <c r="S11" s="46">
        <f>VLOOKUP(I11, '[1]Lapse Rates'!$A$4:$F$24, 6)</f>
        <v>7.8743759999999998E-4</v>
      </c>
      <c r="T11" s="56">
        <f t="shared" si="12"/>
        <v>0.85324829694223558</v>
      </c>
      <c r="U11" s="33">
        <f t="shared" si="20"/>
        <v>2.8832070330625743E-2</v>
      </c>
      <c r="V11" s="39">
        <f t="shared" si="13"/>
        <v>6.7187979114828134E-4</v>
      </c>
      <c r="W11" s="32">
        <f t="shared" si="21"/>
        <v>0.8237443468204616</v>
      </c>
      <c r="X11" s="32"/>
      <c r="Y11" s="5">
        <f t="shared" si="14"/>
        <v>0</v>
      </c>
      <c r="Z11" s="5">
        <f t="shared" si="14"/>
        <v>5.1385086861922558</v>
      </c>
      <c r="AA11" s="5">
        <f t="shared" si="1"/>
        <v>0</v>
      </c>
      <c r="AB11" s="5">
        <f t="shared" si="5"/>
        <v>4.9608273424133973</v>
      </c>
      <c r="AC11" s="32"/>
      <c r="AD11" s="5">
        <f t="shared" si="6"/>
        <v>25079.241554304488</v>
      </c>
      <c r="AE11" s="5">
        <f t="shared" si="7"/>
        <v>-250.79241554304491</v>
      </c>
      <c r="AF11" s="5">
        <f t="shared" si="7"/>
        <v>-2910.4120785137388</v>
      </c>
      <c r="AG11" s="5">
        <f t="shared" si="15"/>
        <v>-17363.508883142411</v>
      </c>
      <c r="AH11" s="5">
        <f t="shared" si="16"/>
        <v>4554.5281771052942</v>
      </c>
      <c r="AI11" s="42">
        <f t="shared" si="22"/>
        <v>0</v>
      </c>
      <c r="AJ11" s="42">
        <f t="shared" si="17"/>
        <v>2436.1749482146133</v>
      </c>
      <c r="AK11" s="42">
        <f t="shared" si="8"/>
        <v>6990.7031253199075</v>
      </c>
      <c r="AO11" s="25"/>
      <c r="AP11" s="25"/>
      <c r="AQ11" s="20"/>
      <c r="AR11" s="20"/>
      <c r="AS11" s="29"/>
      <c r="AT11" s="29"/>
      <c r="AU11" s="20"/>
    </row>
    <row r="12" spans="1:48" ht="15" x14ac:dyDescent="0.2">
      <c r="A12" s="12" t="s">
        <v>50</v>
      </c>
      <c r="B12" s="14"/>
      <c r="C12" s="3"/>
      <c r="D12" s="1"/>
      <c r="E12" s="1"/>
      <c r="F12" s="1"/>
      <c r="G12" s="1"/>
      <c r="H12" s="1"/>
      <c r="I12" s="2">
        <f t="shared" si="9"/>
        <v>8</v>
      </c>
      <c r="J12" s="11">
        <f t="shared" si="2"/>
        <v>30445.418716506967</v>
      </c>
      <c r="K12" s="11">
        <f t="shared" si="10"/>
        <v>304.4541871650697</v>
      </c>
      <c r="L12" s="24">
        <f t="shared" si="18"/>
        <v>3533.1496838157664</v>
      </c>
      <c r="M12" s="11">
        <f t="shared" si="0"/>
        <v>602229</v>
      </c>
      <c r="N12" s="28">
        <f t="shared" si="11"/>
        <v>0</v>
      </c>
      <c r="O12" s="35">
        <f t="shared" si="3"/>
        <v>0</v>
      </c>
      <c r="P12" s="35">
        <f t="shared" si="4"/>
        <v>6.0222899999999999</v>
      </c>
      <c r="Q12">
        <f t="shared" si="19"/>
        <v>72</v>
      </c>
      <c r="R12" s="45">
        <f>1000*VLOOKUP(Q12, '[1]Mortality (Interventions) H'!$B$392:$AV$512, 4)</f>
        <v>37.187403789831649</v>
      </c>
      <c r="S12" s="46">
        <f>VLOOKUP(I12, '[1]Lapse Rates'!$A$4:$F$24, 6)</f>
        <v>7.0183349999999997E-4</v>
      </c>
      <c r="T12" s="56">
        <f t="shared" si="12"/>
        <v>0.8237443468204616</v>
      </c>
      <c r="U12" s="33">
        <f t="shared" si="20"/>
        <v>3.0632913644803628E-2</v>
      </c>
      <c r="V12" s="39">
        <f t="shared" si="13"/>
        <v>5.7813137803421836E-4</v>
      </c>
      <c r="W12" s="32">
        <f t="shared" si="21"/>
        <v>0.79253330179762371</v>
      </c>
      <c r="X12" s="32"/>
      <c r="Y12" s="5">
        <f t="shared" si="14"/>
        <v>0</v>
      </c>
      <c r="Z12" s="5">
        <f t="shared" si="14"/>
        <v>4.9608273424133973</v>
      </c>
      <c r="AA12" s="5">
        <f t="shared" si="1"/>
        <v>0</v>
      </c>
      <c r="AB12" s="5">
        <f t="shared" si="5"/>
        <v>4.7728653780828116</v>
      </c>
      <c r="AC12" s="32"/>
      <c r="AD12" s="5">
        <f t="shared" si="6"/>
        <v>24129.008220004438</v>
      </c>
      <c r="AE12" s="5">
        <f t="shared" si="7"/>
        <v>-241.2900822000444</v>
      </c>
      <c r="AF12" s="5">
        <f t="shared" si="7"/>
        <v>-2800.1387846597395</v>
      </c>
      <c r="AG12" s="5">
        <f t="shared" si="15"/>
        <v>-18448.028951396445</v>
      </c>
      <c r="AH12" s="5">
        <f t="shared" si="16"/>
        <v>2639.550401748209</v>
      </c>
      <c r="AI12" s="42">
        <f t="shared" si="22"/>
        <v>0</v>
      </c>
      <c r="AJ12" s="42">
        <f t="shared" si="17"/>
        <v>2343.8718064809018</v>
      </c>
      <c r="AK12" s="42">
        <f t="shared" si="8"/>
        <v>4983.4222082291108</v>
      </c>
      <c r="AO12" s="25"/>
      <c r="AP12" s="25"/>
      <c r="AQ12" s="20"/>
      <c r="AR12" s="20"/>
      <c r="AS12" s="29"/>
      <c r="AT12" s="29"/>
      <c r="AU12" s="20"/>
    </row>
    <row r="13" spans="1:48" ht="15" x14ac:dyDescent="0.2">
      <c r="A13" s="12"/>
      <c r="B13" s="13" t="s">
        <v>46</v>
      </c>
      <c r="C13" s="13" t="s">
        <v>47</v>
      </c>
      <c r="D13" s="1"/>
      <c r="E13" s="1"/>
      <c r="F13" s="1"/>
      <c r="G13" s="1"/>
      <c r="H13" s="1"/>
      <c r="I13" s="2">
        <f t="shared" si="9"/>
        <v>9</v>
      </c>
      <c r="J13" s="11">
        <f t="shared" si="2"/>
        <v>30445.418716506967</v>
      </c>
      <c r="K13" s="11">
        <f t="shared" si="10"/>
        <v>304.4541871650697</v>
      </c>
      <c r="L13" s="24">
        <f t="shared" si="18"/>
        <v>3533.1496838157664</v>
      </c>
      <c r="M13" s="11">
        <f t="shared" si="0"/>
        <v>602229</v>
      </c>
      <c r="N13" s="28">
        <f t="shared" si="11"/>
        <v>0</v>
      </c>
      <c r="O13" s="35">
        <f t="shared" si="3"/>
        <v>0</v>
      </c>
      <c r="P13" s="35">
        <f t="shared" si="4"/>
        <v>6.0222899999999999</v>
      </c>
      <c r="Q13">
        <f t="shared" si="19"/>
        <v>73</v>
      </c>
      <c r="R13" s="45">
        <f>1000*VLOOKUP(Q13, '[1]Mortality (Interventions) H'!$B$392:$AV$512, 4)</f>
        <v>41.086284071147922</v>
      </c>
      <c r="S13" s="46">
        <f>VLOOKUP(I13, '[1]Lapse Rates'!$A$4:$F$24, 6)</f>
        <v>6.5742610000000005E-4</v>
      </c>
      <c r="T13" s="56">
        <f t="shared" si="12"/>
        <v>0.79253330179762371</v>
      </c>
      <c r="U13" s="33">
        <f t="shared" si="20"/>
        <v>3.2562248373501974E-2</v>
      </c>
      <c r="V13" s="39">
        <f t="shared" si="13"/>
        <v>5.2103207772093477E-4</v>
      </c>
      <c r="W13" s="32">
        <f t="shared" si="21"/>
        <v>0.75945002134640083</v>
      </c>
      <c r="X13" s="32"/>
      <c r="Y13" s="5">
        <f t="shared" si="14"/>
        <v>0</v>
      </c>
      <c r="Z13" s="5">
        <f t="shared" si="14"/>
        <v>4.7728653780828116</v>
      </c>
      <c r="AA13" s="5">
        <f t="shared" si="1"/>
        <v>0</v>
      </c>
      <c r="AB13" s="5">
        <f t="shared" si="5"/>
        <v>4.5736282690542165</v>
      </c>
      <c r="AC13" s="32"/>
      <c r="AD13" s="5">
        <f t="shared" si="6"/>
        <v>23121.773894151327</v>
      </c>
      <c r="AE13" s="5">
        <f t="shared" si="7"/>
        <v>-231.21773894151329</v>
      </c>
      <c r="AF13" s="5">
        <f t="shared" si="7"/>
        <v>-2683.250602793913</v>
      </c>
      <c r="AG13" s="5">
        <f t="shared" si="15"/>
        <v>-19609.930275725721</v>
      </c>
      <c r="AH13" s="5">
        <f t="shared" si="16"/>
        <v>597.37527669018164</v>
      </c>
      <c r="AI13" s="42">
        <f t="shared" si="22"/>
        <v>0</v>
      </c>
      <c r="AJ13" s="42">
        <f t="shared" si="17"/>
        <v>2246.0317769196731</v>
      </c>
      <c r="AK13" s="42">
        <f t="shared" si="8"/>
        <v>2843.4070536098548</v>
      </c>
      <c r="AO13" s="25"/>
      <c r="AP13" s="25"/>
      <c r="AQ13" s="20"/>
      <c r="AR13" s="20"/>
      <c r="AS13" s="29"/>
      <c r="AT13" s="29"/>
      <c r="AU13" s="20"/>
      <c r="AV13" s="30"/>
    </row>
    <row r="14" spans="1:48" ht="15" x14ac:dyDescent="0.2">
      <c r="A14" s="12"/>
      <c r="B14" s="13">
        <v>1</v>
      </c>
      <c r="C14" s="10">
        <f>$H$3*0.14+$B$17</f>
        <v>4446.5122453109761</v>
      </c>
      <c r="D14" s="1"/>
      <c r="E14" s="81" t="s">
        <v>51</v>
      </c>
      <c r="F14" s="13"/>
      <c r="G14" s="13"/>
      <c r="H14" s="19">
        <v>0.01</v>
      </c>
      <c r="I14" s="2">
        <f t="shared" si="9"/>
        <v>10</v>
      </c>
      <c r="J14" s="11">
        <f t="shared" si="2"/>
        <v>30445.418716506967</v>
      </c>
      <c r="K14" s="11">
        <f t="shared" si="10"/>
        <v>304.4541871650697</v>
      </c>
      <c r="L14" s="24">
        <f t="shared" si="18"/>
        <v>3533.1496838157664</v>
      </c>
      <c r="M14" s="11">
        <f t="shared" si="0"/>
        <v>602229</v>
      </c>
      <c r="N14" s="28">
        <f t="shared" si="11"/>
        <v>0</v>
      </c>
      <c r="O14" s="35">
        <f t="shared" si="3"/>
        <v>0</v>
      </c>
      <c r="P14" s="35">
        <f t="shared" si="4"/>
        <v>6.0222899999999999</v>
      </c>
      <c r="Q14">
        <f t="shared" si="19"/>
        <v>74</v>
      </c>
      <c r="R14" s="45">
        <f>1000*VLOOKUP(Q14, '[1]Mortality (Interventions) H'!$B$392:$AV$512, 4)</f>
        <v>45.713586780955886</v>
      </c>
      <c r="S14" s="46">
        <f>VLOOKUP(I14, '[1]Lapse Rates'!$A$4:$F$24, 6)</f>
        <v>5.9033320000000003E-4</v>
      </c>
      <c r="T14" s="56">
        <f t="shared" si="12"/>
        <v>0.75945002134640083</v>
      </c>
      <c r="U14" s="33">
        <f t="shared" si="20"/>
        <v>3.4717184456617492E-2</v>
      </c>
      <c r="V14" s="39">
        <f t="shared" si="13"/>
        <v>4.4832856134148914E-4</v>
      </c>
      <c r="W14" s="32">
        <f t="shared" si="21"/>
        <v>0.72428450832844182</v>
      </c>
      <c r="X14" s="32"/>
      <c r="Y14" s="5">
        <f t="shared" si="14"/>
        <v>0</v>
      </c>
      <c r="Z14" s="5">
        <f t="shared" si="14"/>
        <v>4.5736282690542165</v>
      </c>
      <c r="AA14" s="5">
        <f t="shared" si="1"/>
        <v>0</v>
      </c>
      <c r="AB14" s="5">
        <f t="shared" si="5"/>
        <v>4.3618513516612918</v>
      </c>
      <c r="AC14" s="32"/>
      <c r="AD14" s="5">
        <f t="shared" si="6"/>
        <v>22051.14512593879</v>
      </c>
      <c r="AE14" s="5">
        <f t="shared" si="7"/>
        <v>-220.51145125938791</v>
      </c>
      <c r="AF14" s="5">
        <f t="shared" si="7"/>
        <v>-2559.0055815932919</v>
      </c>
      <c r="AG14" s="5">
        <f t="shared" si="15"/>
        <v>-20907.695278124294</v>
      </c>
      <c r="AH14" s="5">
        <f>SUM(AD14:AG14)</f>
        <v>-1636.0671850381841</v>
      </c>
      <c r="AI14" s="42">
        <f t="shared" si="22"/>
        <v>0</v>
      </c>
      <c r="AJ14" s="42">
        <f t="shared" si="17"/>
        <v>2142.0338364192439</v>
      </c>
      <c r="AK14" s="42">
        <f t="shared" si="8"/>
        <v>505.96665138105982</v>
      </c>
      <c r="AO14" s="25"/>
      <c r="AP14" s="25"/>
      <c r="AQ14" s="20"/>
      <c r="AR14" s="20"/>
      <c r="AS14" s="29"/>
      <c r="AT14" s="29"/>
      <c r="AU14" s="20"/>
    </row>
    <row r="15" spans="1:48" ht="15" x14ac:dyDescent="0.2">
      <c r="A15" s="12"/>
      <c r="B15" s="70" t="s">
        <v>49</v>
      </c>
      <c r="C15" s="10">
        <f>$H$3*0.11+$B$17</f>
        <v>3533.1496838157664</v>
      </c>
      <c r="D15" s="1"/>
      <c r="E15" s="1"/>
      <c r="F15" s="1"/>
      <c r="G15" s="1"/>
      <c r="H15" s="1"/>
      <c r="I15" s="2">
        <f t="shared" si="9"/>
        <v>11</v>
      </c>
      <c r="J15" s="11">
        <f t="shared" si="2"/>
        <v>30445.418716506967</v>
      </c>
      <c r="K15" s="11">
        <f t="shared" si="10"/>
        <v>304.4541871650697</v>
      </c>
      <c r="L15" s="24">
        <f t="shared" si="18"/>
        <v>3533.1496838157664</v>
      </c>
      <c r="M15" s="11">
        <f t="shared" si="0"/>
        <v>602229</v>
      </c>
      <c r="N15" s="28">
        <f t="shared" si="11"/>
        <v>0</v>
      </c>
      <c r="O15" s="35">
        <f t="shared" si="3"/>
        <v>0</v>
      </c>
      <c r="P15" s="35">
        <f t="shared" si="4"/>
        <v>6.0222899999999999</v>
      </c>
      <c r="Q15">
        <f t="shared" si="19"/>
        <v>75</v>
      </c>
      <c r="R15" s="45">
        <f>1000*VLOOKUP(Q15, '[1]Mortality (Interventions) H'!$B$392:$AV$512, 4)</f>
        <v>51.01868700104572</v>
      </c>
      <c r="S15" s="46">
        <f>VLOOKUP(I15, '[1]Lapse Rates'!$A$4:$F$24, 6)</f>
        <v>5.0522920000000001E-4</v>
      </c>
      <c r="T15" s="56">
        <f t="shared" si="12"/>
        <v>0.72428450832844182</v>
      </c>
      <c r="U15" s="33">
        <f t="shared" si="20"/>
        <v>3.6952044630115068E-2</v>
      </c>
      <c r="V15" s="39">
        <f t="shared" si="13"/>
        <v>3.6592968271517202E-4</v>
      </c>
      <c r="W15" s="32">
        <f t="shared" si="21"/>
        <v>0.68696653401561159</v>
      </c>
      <c r="X15" s="31"/>
      <c r="Y15" s="5">
        <f t="shared" si="14"/>
        <v>0</v>
      </c>
      <c r="Z15" s="5">
        <f t="shared" si="14"/>
        <v>4.3618513516612918</v>
      </c>
      <c r="AA15" s="5">
        <f t="shared" si="1"/>
        <v>0</v>
      </c>
      <c r="AB15" s="5">
        <f t="shared" si="5"/>
        <v>4.1371116881368772</v>
      </c>
      <c r="AC15" s="32"/>
      <c r="AD15" s="5">
        <f t="shared" si="6"/>
        <v>20914.98377233282</v>
      </c>
      <c r="AE15" s="5">
        <f t="shared" si="7"/>
        <v>-209.14983772332823</v>
      </c>
      <c r="AF15" s="5">
        <f t="shared" si="7"/>
        <v>-2427.1555924492709</v>
      </c>
      <c r="AG15" s="5">
        <f t="shared" si="15"/>
        <v>-22253.592885549566</v>
      </c>
      <c r="AH15" s="5">
        <f t="shared" ref="AH15:AH24" si="23">SUM(AD15:AG15)</f>
        <v>-3974.9145433893464</v>
      </c>
      <c r="AI15" s="42">
        <f t="shared" si="22"/>
        <v>0</v>
      </c>
      <c r="AJ15" s="42">
        <f t="shared" si="17"/>
        <v>2031.6702066027892</v>
      </c>
      <c r="AK15" s="42">
        <f t="shared" ref="AK15:AK24" si="24">SUM(AH15:AJ15)</f>
        <v>-1943.2443367865571</v>
      </c>
      <c r="AO15" s="25"/>
      <c r="AP15" s="25"/>
      <c r="AQ15" s="20"/>
      <c r="AR15" s="20"/>
      <c r="AS15" s="29"/>
      <c r="AT15" s="29"/>
      <c r="AU15" s="20"/>
    </row>
    <row r="16" spans="1:48" ht="15" x14ac:dyDescent="0.2">
      <c r="A16" s="48" t="s">
        <v>101</v>
      </c>
      <c r="B16" s="48" t="s">
        <v>102</v>
      </c>
      <c r="D16" s="1"/>
      <c r="E16" s="1"/>
      <c r="F16" s="1"/>
      <c r="G16" s="4"/>
      <c r="H16" s="1"/>
      <c r="I16" s="2">
        <f t="shared" si="9"/>
        <v>12</v>
      </c>
      <c r="J16" s="11">
        <f t="shared" si="2"/>
        <v>30445.418716506967</v>
      </c>
      <c r="K16" s="11">
        <f t="shared" si="10"/>
        <v>304.4541871650697</v>
      </c>
      <c r="L16" s="24">
        <f t="shared" si="18"/>
        <v>3533.1496838157664</v>
      </c>
      <c r="M16" s="11">
        <f t="shared" si="0"/>
        <v>602229</v>
      </c>
      <c r="N16" s="28">
        <f t="shared" si="11"/>
        <v>0</v>
      </c>
      <c r="O16" s="35">
        <f t="shared" si="3"/>
        <v>0</v>
      </c>
      <c r="P16" s="35">
        <f t="shared" si="4"/>
        <v>6.0222899999999999</v>
      </c>
      <c r="Q16">
        <f t="shared" si="19"/>
        <v>76</v>
      </c>
      <c r="R16" s="45">
        <f>1000*VLOOKUP(Q16, '[1]Mortality (Interventions) H'!$B$392:$AV$512, 4)</f>
        <v>57.073108097732344</v>
      </c>
      <c r="S16" s="46">
        <f>VLOOKUP(I16, '[1]Lapse Rates'!$A$4:$F$24, 6)</f>
        <v>4.8306569999999999E-4</v>
      </c>
      <c r="T16" s="56">
        <f t="shared" si="12"/>
        <v>0.68696653401561159</v>
      </c>
      <c r="U16" s="33">
        <f t="shared" si="20"/>
        <v>3.9207315255397522E-2</v>
      </c>
      <c r="V16" s="39">
        <f t="shared" si="13"/>
        <v>3.3184996963082523E-4</v>
      </c>
      <c r="W16" s="32">
        <f t="shared" si="21"/>
        <v>0.64742736879058327</v>
      </c>
      <c r="X16" s="31"/>
      <c r="Y16" s="5">
        <f t="shared" si="14"/>
        <v>0</v>
      </c>
      <c r="Z16" s="5">
        <f t="shared" si="14"/>
        <v>4.1371116881368772</v>
      </c>
      <c r="AA16" s="5">
        <f t="shared" si="1"/>
        <v>0</v>
      </c>
      <c r="AB16" s="5">
        <f t="shared" si="5"/>
        <v>3.8989953687938415</v>
      </c>
      <c r="AC16" s="32"/>
      <c r="AD16" s="5">
        <f t="shared" si="6"/>
        <v>19711.197331355681</v>
      </c>
      <c r="AE16" s="5">
        <f t="shared" si="7"/>
        <v>-197.11197331355683</v>
      </c>
      <c r="AF16" s="5">
        <f t="shared" si="7"/>
        <v>-2287.4578033361227</v>
      </c>
      <c r="AG16" s="5">
        <f t="shared" si="15"/>
        <v>-23611.782258942796</v>
      </c>
      <c r="AH16" s="5">
        <f t="shared" si="23"/>
        <v>-6385.1547042367929</v>
      </c>
      <c r="AI16" s="42">
        <f t="shared" si="22"/>
        <v>0</v>
      </c>
      <c r="AJ16" s="42">
        <f t="shared" si="17"/>
        <v>1914.737624280539</v>
      </c>
      <c r="AK16" s="42">
        <f t="shared" si="24"/>
        <v>-4470.4170799562544</v>
      </c>
      <c r="AO16" s="25"/>
      <c r="AP16" s="25"/>
      <c r="AQ16" s="20"/>
      <c r="AR16" s="20"/>
      <c r="AS16" s="29"/>
      <c r="AT16" s="29"/>
      <c r="AU16" s="20"/>
    </row>
    <row r="17" spans="1:47" ht="15" x14ac:dyDescent="0.2">
      <c r="A17" s="57" t="s">
        <v>103</v>
      </c>
      <c r="B17" s="65">
        <f>B23</f>
        <v>184.15362500000001</v>
      </c>
      <c r="D17" s="1"/>
      <c r="E17" s="74"/>
      <c r="F17" s="37"/>
      <c r="G17" s="4"/>
      <c r="H17" s="1"/>
      <c r="I17" s="2">
        <f t="shared" si="9"/>
        <v>13</v>
      </c>
      <c r="J17" s="11">
        <f t="shared" si="2"/>
        <v>30445.418716506967</v>
      </c>
      <c r="K17" s="11">
        <f t="shared" si="10"/>
        <v>304.4541871650697</v>
      </c>
      <c r="L17" s="24">
        <f t="shared" si="18"/>
        <v>3533.1496838157664</v>
      </c>
      <c r="M17" s="11">
        <f t="shared" si="0"/>
        <v>602229</v>
      </c>
      <c r="N17" s="28">
        <f t="shared" si="11"/>
        <v>0</v>
      </c>
      <c r="O17" s="35">
        <f t="shared" si="3"/>
        <v>0</v>
      </c>
      <c r="P17" s="35">
        <f t="shared" si="4"/>
        <v>6.0222899999999999</v>
      </c>
      <c r="Q17">
        <f t="shared" si="19"/>
        <v>77</v>
      </c>
      <c r="R17" s="45">
        <f>1000*VLOOKUP(Q17, '[1]Mortality (Interventions) H'!$B$392:$AV$512, 4)</f>
        <v>64.022856794154677</v>
      </c>
      <c r="S17" s="46">
        <f>VLOOKUP(I17, '[1]Lapse Rates'!$A$4:$F$24, 6)</f>
        <v>4.5965829999999999E-4</v>
      </c>
      <c r="T17" s="56">
        <f t="shared" si="12"/>
        <v>0.64742736879058327</v>
      </c>
      <c r="U17" s="33">
        <f t="shared" si="20"/>
        <v>4.1450149716695882E-2</v>
      </c>
      <c r="V17" s="39">
        <f t="shared" si="13"/>
        <v>2.9759536371175256E-4</v>
      </c>
      <c r="W17" s="32">
        <f t="shared" si="21"/>
        <v>0.60567962371017559</v>
      </c>
      <c r="X17" s="31"/>
      <c r="Y17" s="5">
        <f t="shared" si="14"/>
        <v>0</v>
      </c>
      <c r="Z17" s="5">
        <f t="shared" si="14"/>
        <v>3.8989953687938415</v>
      </c>
      <c r="AA17" s="5">
        <f t="shared" si="1"/>
        <v>0</v>
      </c>
      <c r="AB17" s="5">
        <f t="shared" si="5"/>
        <v>3.6475783410735532</v>
      </c>
      <c r="AC17" s="32"/>
      <c r="AD17" s="5">
        <f t="shared" si="6"/>
        <v>18440.169751912676</v>
      </c>
      <c r="AE17" s="5">
        <f t="shared" si="7"/>
        <v>-184.40169751912677</v>
      </c>
      <c r="AF17" s="5">
        <f t="shared" si="7"/>
        <v>-2139.9567710052593</v>
      </c>
      <c r="AG17" s="5">
        <f t="shared" si="15"/>
        <v>-24962.482213736042</v>
      </c>
      <c r="AH17" s="5">
        <f t="shared" si="23"/>
        <v>-8846.6709303477528</v>
      </c>
      <c r="AI17" s="42">
        <f t="shared" si="22"/>
        <v>0</v>
      </c>
      <c r="AJ17" s="42">
        <f t="shared" si="17"/>
        <v>1791.2733375816858</v>
      </c>
      <c r="AK17" s="42">
        <f t="shared" si="24"/>
        <v>-7055.3975927660667</v>
      </c>
      <c r="AO17" s="25"/>
      <c r="AP17" s="25"/>
      <c r="AQ17" s="20"/>
      <c r="AR17" s="20"/>
      <c r="AS17" s="29"/>
      <c r="AT17" s="29"/>
      <c r="AU17" s="20"/>
    </row>
    <row r="18" spans="1:47" ht="15" x14ac:dyDescent="0.2">
      <c r="A18" s="48"/>
      <c r="D18" s="1"/>
      <c r="E18" s="1"/>
      <c r="F18" s="1"/>
      <c r="G18" s="1"/>
      <c r="H18" s="1"/>
      <c r="I18" s="2">
        <f t="shared" si="9"/>
        <v>14</v>
      </c>
      <c r="J18" s="11">
        <f t="shared" si="2"/>
        <v>30445.418716506967</v>
      </c>
      <c r="K18" s="11">
        <f t="shared" si="10"/>
        <v>304.4541871650697</v>
      </c>
      <c r="L18" s="24">
        <f t="shared" si="18"/>
        <v>3533.1496838157664</v>
      </c>
      <c r="M18" s="11">
        <f t="shared" si="0"/>
        <v>602229</v>
      </c>
      <c r="N18" s="28">
        <f t="shared" si="11"/>
        <v>0</v>
      </c>
      <c r="O18" s="35">
        <f t="shared" si="3"/>
        <v>0</v>
      </c>
      <c r="P18" s="35">
        <f t="shared" si="4"/>
        <v>6.0222899999999999</v>
      </c>
      <c r="Q18">
        <f t="shared" si="19"/>
        <v>78</v>
      </c>
      <c r="R18" s="45">
        <f>1000*VLOOKUP(Q18, '[1]Mortality (Interventions) H'!$B$392:$AV$512, 4)</f>
        <v>71.728917483602388</v>
      </c>
      <c r="S18" s="46">
        <f>VLOOKUP(I18, '[1]Lapse Rates'!$A$4:$F$24, 6)</f>
        <v>3.6747819999999998E-4</v>
      </c>
      <c r="T18" s="56">
        <f t="shared" si="12"/>
        <v>0.60567962371017559</v>
      </c>
      <c r="U18" s="33">
        <f t="shared" si="20"/>
        <v>4.3444743750606529E-2</v>
      </c>
      <c r="V18" s="39">
        <f t="shared" si="13"/>
        <v>2.2257405789769262E-4</v>
      </c>
      <c r="W18" s="32">
        <f t="shared" si="21"/>
        <v>0.56201230590167139</v>
      </c>
      <c r="X18" s="31"/>
      <c r="Y18" s="5">
        <f t="shared" si="14"/>
        <v>0</v>
      </c>
      <c r="Z18" s="5">
        <f t="shared" si="14"/>
        <v>3.6475783410735532</v>
      </c>
      <c r="AA18" s="5">
        <f t="shared" si="1"/>
        <v>0</v>
      </c>
      <c r="AB18" s="5">
        <f t="shared" si="5"/>
        <v>3.3846010897085765</v>
      </c>
      <c r="AC18" s="32"/>
      <c r="AD18" s="5">
        <f t="shared" si="6"/>
        <v>17110.699977005985</v>
      </c>
      <c r="AE18" s="5">
        <f t="shared" si="7"/>
        <v>-171.10699977005987</v>
      </c>
      <c r="AF18" s="5">
        <f t="shared" si="7"/>
        <v>-1985.6736008970599</v>
      </c>
      <c r="AG18" s="5">
        <f t="shared" si="15"/>
        <v>-26163.684584184019</v>
      </c>
      <c r="AH18" s="5">
        <f t="shared" si="23"/>
        <v>-11209.765207845156</v>
      </c>
      <c r="AI18" s="42">
        <f t="shared" si="22"/>
        <v>0</v>
      </c>
      <c r="AJ18" s="42">
        <f t="shared" si="17"/>
        <v>1662.1318985021037</v>
      </c>
      <c r="AK18" s="42">
        <f t="shared" si="24"/>
        <v>-9547.6333093430512</v>
      </c>
      <c r="AO18" s="25"/>
      <c r="AP18" s="25"/>
      <c r="AQ18" s="20"/>
      <c r="AR18" s="20"/>
      <c r="AS18" s="29"/>
      <c r="AT18" s="29"/>
      <c r="AU18" s="20"/>
    </row>
    <row r="19" spans="1:47" ht="15" x14ac:dyDescent="0.2">
      <c r="A19" s="48"/>
      <c r="D19" s="1"/>
      <c r="E19" s="1"/>
      <c r="F19" s="37"/>
      <c r="G19" s="4"/>
      <c r="H19" s="4"/>
      <c r="I19" s="2">
        <f t="shared" si="9"/>
        <v>15</v>
      </c>
      <c r="J19" s="11">
        <f t="shared" si="2"/>
        <v>30445.418716506967</v>
      </c>
      <c r="K19" s="11">
        <f t="shared" si="10"/>
        <v>304.4541871650697</v>
      </c>
      <c r="L19" s="24">
        <f t="shared" si="18"/>
        <v>3533.1496838157664</v>
      </c>
      <c r="M19" s="11">
        <f t="shared" si="0"/>
        <v>602229</v>
      </c>
      <c r="N19" s="28">
        <f t="shared" si="11"/>
        <v>0</v>
      </c>
      <c r="O19" s="35">
        <f t="shared" si="3"/>
        <v>0</v>
      </c>
      <c r="P19" s="35">
        <f t="shared" si="4"/>
        <v>6.0222899999999999</v>
      </c>
      <c r="Q19">
        <f t="shared" si="19"/>
        <v>79</v>
      </c>
      <c r="R19" s="45">
        <f>1000*VLOOKUP(Q19, '[1]Mortality (Interventions) H'!$B$392:$AV$512, 4)</f>
        <v>80.229314199184799</v>
      </c>
      <c r="S19" s="46">
        <f>VLOOKUP(I19, '[1]Lapse Rates'!$A$4:$F$24, 6)</f>
        <v>3.9775519999999998E-4</v>
      </c>
      <c r="T19" s="56">
        <f t="shared" si="12"/>
        <v>0.56201230590167139</v>
      </c>
      <c r="U19" s="33">
        <f t="shared" si="20"/>
        <v>4.5089861873993553E-2</v>
      </c>
      <c r="V19" s="39">
        <f t="shared" si="13"/>
        <v>2.2354331713638048E-4</v>
      </c>
      <c r="W19" s="32">
        <f t="shared" si="21"/>
        <v>0.51669890071054148</v>
      </c>
      <c r="X19" s="31"/>
      <c r="Y19" s="5">
        <f t="shared" si="14"/>
        <v>0</v>
      </c>
      <c r="Z19" s="5">
        <f t="shared" si="14"/>
        <v>3.3846010897085765</v>
      </c>
      <c r="AA19" s="5">
        <f t="shared" si="1"/>
        <v>0</v>
      </c>
      <c r="AB19" s="5">
        <f t="shared" si="5"/>
        <v>3.1117106227600866</v>
      </c>
      <c r="AC19" s="32"/>
      <c r="AD19" s="5">
        <f t="shared" si="6"/>
        <v>15731.114382491294</v>
      </c>
      <c r="AE19" s="5">
        <f t="shared" si="7"/>
        <v>-157.31114382491296</v>
      </c>
      <c r="AF19" s="5">
        <f t="shared" si="7"/>
        <v>-1825.5745576734037</v>
      </c>
      <c r="AG19" s="5">
        <f t="shared" si="15"/>
        <v>-27154.422426513265</v>
      </c>
      <c r="AH19" s="5">
        <f t="shared" si="23"/>
        <v>-13406.193745520288</v>
      </c>
      <c r="AI19" s="42">
        <f t="shared" si="22"/>
        <v>0</v>
      </c>
      <c r="AJ19" s="42">
        <f t="shared" si="17"/>
        <v>1528.1221270800725</v>
      </c>
      <c r="AK19" s="42">
        <f t="shared" si="24"/>
        <v>-11878.071618440215</v>
      </c>
      <c r="AO19" s="25"/>
      <c r="AP19" s="25"/>
      <c r="AQ19" s="20"/>
      <c r="AR19" s="20"/>
      <c r="AS19" s="29"/>
      <c r="AT19" s="29"/>
      <c r="AU19" s="20"/>
    </row>
    <row r="20" spans="1:47" ht="15" x14ac:dyDescent="0.2">
      <c r="A20" s="48"/>
      <c r="D20" s="1"/>
      <c r="E20" s="1"/>
      <c r="F20" s="1"/>
      <c r="G20" s="1"/>
      <c r="H20" s="1"/>
      <c r="I20" s="2">
        <f t="shared" si="9"/>
        <v>16</v>
      </c>
      <c r="J20" s="11">
        <f t="shared" si="2"/>
        <v>30445.418716506967</v>
      </c>
      <c r="K20" s="11">
        <f t="shared" si="10"/>
        <v>304.4541871650697</v>
      </c>
      <c r="L20" s="24">
        <f t="shared" si="18"/>
        <v>3533.1496838157664</v>
      </c>
      <c r="M20" s="11">
        <f t="shared" si="0"/>
        <v>602229</v>
      </c>
      <c r="N20" s="28">
        <f t="shared" si="11"/>
        <v>0</v>
      </c>
      <c r="O20" s="35">
        <f t="shared" si="3"/>
        <v>0</v>
      </c>
      <c r="P20" s="35">
        <f t="shared" si="4"/>
        <v>6.0222899999999999</v>
      </c>
      <c r="Q20">
        <f t="shared" si="19"/>
        <v>80</v>
      </c>
      <c r="R20" s="45">
        <f>1000*VLOOKUP(Q20, '[1]Mortality (Interventions) H'!$B$392:$AV$512, 4)</f>
        <v>89.414412400437143</v>
      </c>
      <c r="S20" s="46">
        <f>VLOOKUP(I20, '[1]Lapse Rates'!$A$4:$F$24, 6)</f>
        <v>2.516404E-4</v>
      </c>
      <c r="T20" s="56">
        <f t="shared" si="12"/>
        <v>0.51669890071054148</v>
      </c>
      <c r="U20" s="33">
        <f t="shared" si="20"/>
        <v>4.620032859498488E-2</v>
      </c>
      <c r="V20" s="39">
        <f t="shared" si="13"/>
        <v>1.3002231805436093E-4</v>
      </c>
      <c r="W20" s="32">
        <f t="shared" si="21"/>
        <v>0.47036854979750226</v>
      </c>
      <c r="X20" s="31"/>
      <c r="Y20" s="5">
        <f t="shared" si="14"/>
        <v>0</v>
      </c>
      <c r="Z20" s="5">
        <f t="shared" si="14"/>
        <v>3.1117106227600866</v>
      </c>
      <c r="AA20" s="5">
        <f t="shared" si="1"/>
        <v>0</v>
      </c>
      <c r="AB20" s="5">
        <f t="shared" si="5"/>
        <v>2.83269581376</v>
      </c>
      <c r="AC20" s="32"/>
      <c r="AD20" s="5">
        <f t="shared" si="6"/>
        <v>14320.567449661114</v>
      </c>
      <c r="AE20" s="5">
        <f t="shared" si="7"/>
        <v>-143.20567449661115</v>
      </c>
      <c r="AF20" s="5">
        <f t="shared" si="7"/>
        <v>-1661.8824929939256</v>
      </c>
      <c r="AG20" s="5">
        <f t="shared" si="15"/>
        <v>-27823.177689429151</v>
      </c>
      <c r="AH20" s="5">
        <f>SUM(AD20:AG20)</f>
        <v>-15307.698407258573</v>
      </c>
      <c r="AI20" s="42">
        <f t="shared" si="22"/>
        <v>0</v>
      </c>
      <c r="AJ20" s="42">
        <f t="shared" si="17"/>
        <v>1391.1044489557305</v>
      </c>
      <c r="AK20" s="42">
        <f t="shared" si="24"/>
        <v>-13916.593958302843</v>
      </c>
      <c r="AO20" s="25"/>
      <c r="AP20" s="25"/>
      <c r="AQ20" s="20"/>
      <c r="AR20" s="20"/>
      <c r="AS20" s="29"/>
      <c r="AT20" s="29"/>
      <c r="AU20" s="20"/>
    </row>
    <row r="21" spans="1:47" ht="15" x14ac:dyDescent="0.2">
      <c r="A21" s="64" t="s">
        <v>104</v>
      </c>
      <c r="B21" s="64" t="s">
        <v>105</v>
      </c>
      <c r="D21" s="1"/>
      <c r="E21" s="1"/>
      <c r="F21" s="1"/>
      <c r="G21" s="4"/>
      <c r="H21" s="4"/>
      <c r="I21" s="2">
        <f t="shared" si="9"/>
        <v>17</v>
      </c>
      <c r="J21" s="11">
        <f t="shared" si="2"/>
        <v>30445.418716506967</v>
      </c>
      <c r="K21" s="11">
        <f t="shared" si="10"/>
        <v>304.4541871650697</v>
      </c>
      <c r="L21" s="24">
        <f t="shared" si="18"/>
        <v>3533.1496838157664</v>
      </c>
      <c r="M21" s="11">
        <f t="shared" si="0"/>
        <v>602229</v>
      </c>
      <c r="N21" s="28">
        <f t="shared" si="11"/>
        <v>0</v>
      </c>
      <c r="O21" s="35">
        <f t="shared" si="3"/>
        <v>0</v>
      </c>
      <c r="P21" s="35">
        <f t="shared" si="4"/>
        <v>6.0222899999999999</v>
      </c>
      <c r="Q21">
        <f t="shared" si="19"/>
        <v>81</v>
      </c>
      <c r="R21" s="45">
        <f>1000*VLOOKUP(Q21, '[1]Mortality (Interventions) H'!$B$392:$AV$512, 4)</f>
        <v>99.413569599048657</v>
      </c>
      <c r="S21" s="46">
        <f>VLOOKUP(I21, '[1]Lapse Rates'!$A$4:$F$24, 6)</f>
        <v>2.7508159999999998E-4</v>
      </c>
      <c r="T21" s="56">
        <f t="shared" si="12"/>
        <v>0.47036854979750226</v>
      </c>
      <c r="U21" s="33">
        <f t="shared" si="20"/>
        <v>4.6761016562497572E-2</v>
      </c>
      <c r="V21" s="39">
        <f t="shared" si="13"/>
        <v>1.2938973326797658E-4</v>
      </c>
      <c r="W21" s="32">
        <f t="shared" si="21"/>
        <v>0.42347814350173674</v>
      </c>
      <c r="X21" s="31"/>
      <c r="Y21" s="5">
        <f t="shared" si="14"/>
        <v>0</v>
      </c>
      <c r="Z21" s="5">
        <f t="shared" si="14"/>
        <v>2.83269581376</v>
      </c>
      <c r="AA21" s="5">
        <f t="shared" si="1"/>
        <v>0</v>
      </c>
      <c r="AB21" s="5">
        <f t="shared" si="5"/>
        <v>2.550308188829074</v>
      </c>
      <c r="AC21" s="32"/>
      <c r="AD21" s="5">
        <f t="shared" si="6"/>
        <v>12892.969396199398</v>
      </c>
      <c r="AE21" s="5">
        <f t="shared" ref="AE21:AF24" si="25">-$W21*K21</f>
        <v>-128.92969396199399</v>
      </c>
      <c r="AF21" s="5">
        <f t="shared" si="25"/>
        <v>-1496.2116688160488</v>
      </c>
      <c r="AG21" s="5">
        <f t="shared" si="15"/>
        <v>-28160.840243416351</v>
      </c>
      <c r="AH21" s="5">
        <f t="shared" si="23"/>
        <v>-16893.012209994995</v>
      </c>
      <c r="AI21" s="42">
        <f t="shared" si="22"/>
        <v>0</v>
      </c>
      <c r="AJ21" s="42">
        <f t="shared" si="17"/>
        <v>1252.4301822488194</v>
      </c>
      <c r="AK21" s="42">
        <f t="shared" si="24"/>
        <v>-15640.582027746175</v>
      </c>
      <c r="AO21" s="25"/>
      <c r="AP21" s="25"/>
      <c r="AQ21" s="20"/>
      <c r="AR21" s="20"/>
      <c r="AS21" s="29"/>
      <c r="AT21" s="29"/>
      <c r="AU21" s="20"/>
    </row>
    <row r="22" spans="1:47" ht="15" x14ac:dyDescent="0.2">
      <c r="A22" s="57" t="s">
        <v>106</v>
      </c>
      <c r="B22" s="69">
        <f>(217.5+1200)/[1]cost_sensitivities!$M$75</f>
        <v>-2.6024367854460486</v>
      </c>
      <c r="C22" s="8"/>
      <c r="F22" s="2"/>
      <c r="G22" s="8"/>
      <c r="I22" s="2">
        <f t="shared" si="9"/>
        <v>18</v>
      </c>
      <c r="J22" s="11">
        <f t="shared" si="2"/>
        <v>30445.418716506967</v>
      </c>
      <c r="K22" s="11">
        <f t="shared" si="10"/>
        <v>304.4541871650697</v>
      </c>
      <c r="L22" s="24">
        <f t="shared" si="18"/>
        <v>3533.1496838157664</v>
      </c>
      <c r="M22" s="11">
        <f t="shared" si="0"/>
        <v>602229</v>
      </c>
      <c r="N22" s="28">
        <f t="shared" si="11"/>
        <v>0</v>
      </c>
      <c r="O22" s="35">
        <f t="shared" si="3"/>
        <v>0</v>
      </c>
      <c r="P22" s="35">
        <f t="shared" si="4"/>
        <v>6.0222899999999999</v>
      </c>
      <c r="Q22">
        <f t="shared" si="19"/>
        <v>82</v>
      </c>
      <c r="R22" s="45">
        <f>1000*VLOOKUP(Q22, '[1]Mortality (Interventions) H'!$B$392:$AV$512, 4)</f>
        <v>110.57044266700025</v>
      </c>
      <c r="S22" s="46">
        <f>VLOOKUP(I22, '[1]Lapse Rates'!$A$4:$F$24, 6)</f>
        <v>2.0998619999999999E-4</v>
      </c>
      <c r="T22" s="56">
        <f t="shared" si="12"/>
        <v>0.42347814350173674</v>
      </c>
      <c r="U22" s="33">
        <f t="shared" si="20"/>
        <v>4.6824165786786484E-2</v>
      </c>
      <c r="V22" s="39">
        <f t="shared" si="13"/>
        <v>8.8924566136984383E-5</v>
      </c>
      <c r="W22" s="32">
        <f t="shared" si="21"/>
        <v>0.37656505314881328</v>
      </c>
      <c r="X22" s="31"/>
      <c r="Y22" s="5">
        <f t="shared" ref="Y22:Z24" si="26">AA21</f>
        <v>0</v>
      </c>
      <c r="Z22" s="5">
        <f t="shared" si="26"/>
        <v>2.550308188829074</v>
      </c>
      <c r="AA22" s="5">
        <f t="shared" si="1"/>
        <v>0</v>
      </c>
      <c r="AB22" s="5">
        <f t="shared" si="5"/>
        <v>2.2677839539275668</v>
      </c>
      <c r="AC22" s="32"/>
      <c r="AD22" s="5">
        <f t="shared" si="6"/>
        <v>11464.680717119321</v>
      </c>
      <c r="AE22" s="5">
        <f t="shared" si="25"/>
        <v>-114.64680717119322</v>
      </c>
      <c r="AF22" s="5">
        <f t="shared" si="25"/>
        <v>-1330.4606984687969</v>
      </c>
      <c r="AG22" s="5">
        <f t="shared" si="15"/>
        <v>-28198.870537610637</v>
      </c>
      <c r="AH22" s="5">
        <f t="shared" si="23"/>
        <v>-18179.297326131305</v>
      </c>
      <c r="AI22" s="42">
        <f t="shared" si="22"/>
        <v>0</v>
      </c>
      <c r="AJ22" s="42">
        <f t="shared" si="17"/>
        <v>1113.6885117992356</v>
      </c>
      <c r="AK22" s="42">
        <f t="shared" si="24"/>
        <v>-17065.60881433207</v>
      </c>
      <c r="AO22" s="25"/>
      <c r="AP22" s="25"/>
      <c r="AQ22" s="20"/>
      <c r="AR22" s="20"/>
      <c r="AS22" s="29"/>
      <c r="AT22" s="29"/>
      <c r="AU22" s="20"/>
    </row>
    <row r="23" spans="1:47" ht="15" x14ac:dyDescent="0.2">
      <c r="A23" s="57" t="s">
        <v>103</v>
      </c>
      <c r="B23" s="67">
        <f>(2177.5 + 0.0025*E11)/20</f>
        <v>184.15362500000001</v>
      </c>
      <c r="C23" s="8"/>
      <c r="F23" s="2"/>
      <c r="G23" s="8"/>
      <c r="I23" s="2">
        <f t="shared" si="9"/>
        <v>19</v>
      </c>
      <c r="J23" s="11">
        <f t="shared" si="2"/>
        <v>30445.418716506967</v>
      </c>
      <c r="K23" s="11">
        <f t="shared" si="10"/>
        <v>304.4541871650697</v>
      </c>
      <c r="L23" s="24">
        <f t="shared" si="18"/>
        <v>3533.1496838157664</v>
      </c>
      <c r="M23" s="11">
        <f t="shared" si="0"/>
        <v>602229</v>
      </c>
      <c r="N23" s="28">
        <f t="shared" si="11"/>
        <v>0</v>
      </c>
      <c r="O23" s="35">
        <f t="shared" si="3"/>
        <v>0</v>
      </c>
      <c r="P23" s="35">
        <f t="shared" si="4"/>
        <v>6.0222899999999999</v>
      </c>
      <c r="Q23">
        <f t="shared" si="19"/>
        <v>83</v>
      </c>
      <c r="R23" s="45">
        <f>1000*VLOOKUP(Q23, '[1]Mortality (Interventions) H'!$B$392:$AV$512, 4)</f>
        <v>123.00029590574871</v>
      </c>
      <c r="S23" s="46">
        <f>VLOOKUP(I23, '[1]Lapse Rates'!$A$4:$F$24, 6)</f>
        <v>1.6037285799999999E-2</v>
      </c>
      <c r="T23" s="56">
        <f t="shared" si="12"/>
        <v>0.37656505314881328</v>
      </c>
      <c r="U23" s="33">
        <f t="shared" si="20"/>
        <v>4.631761296506802E-2</v>
      </c>
      <c r="V23" s="39">
        <f t="shared" si="13"/>
        <v>6.0390813796397077E-3</v>
      </c>
      <c r="W23" s="32">
        <f t="shared" si="21"/>
        <v>0.32420835880410553</v>
      </c>
      <c r="X23" s="31"/>
      <c r="Y23" s="5">
        <f t="shared" si="26"/>
        <v>0</v>
      </c>
      <c r="Z23" s="5">
        <f t="shared" si="26"/>
        <v>2.2677839539275668</v>
      </c>
      <c r="AA23" s="5">
        <f t="shared" si="1"/>
        <v>0</v>
      </c>
      <c r="AB23" s="5">
        <f t="shared" si="5"/>
        <v>1.9524767571423767</v>
      </c>
      <c r="AC23" s="32"/>
      <c r="AD23" s="5">
        <f t="shared" si="6"/>
        <v>9870.6592351825202</v>
      </c>
      <c r="AE23" s="5">
        <f t="shared" si="25"/>
        <v>-98.706592351825222</v>
      </c>
      <c r="AF23" s="5">
        <f t="shared" si="25"/>
        <v>-1145.4766603991541</v>
      </c>
      <c r="AG23" s="5">
        <f t="shared" si="15"/>
        <v>-27893.809738339947</v>
      </c>
      <c r="AH23" s="5">
        <f>SUM(AD23:AG23)</f>
        <v>-19267.333755908407</v>
      </c>
      <c r="AI23" s="42">
        <f t="shared" si="22"/>
        <v>0</v>
      </c>
      <c r="AJ23" s="42">
        <f t="shared" si="17"/>
        <v>958.8510238675716</v>
      </c>
      <c r="AK23" s="42">
        <f t="shared" si="24"/>
        <v>-18308.482732040837</v>
      </c>
      <c r="AO23" s="25"/>
      <c r="AP23" s="25"/>
      <c r="AQ23" s="20"/>
      <c r="AR23" s="20"/>
      <c r="AS23" s="29"/>
      <c r="AT23" s="29"/>
      <c r="AU23" s="20"/>
    </row>
    <row r="24" spans="1:47" ht="15" x14ac:dyDescent="0.2">
      <c r="A24" s="57" t="s">
        <v>107</v>
      </c>
      <c r="B24" s="68">
        <f>(4*522.5+400)/[1]cost_sensitivities!$M$75</f>
        <v>-4.571476258032213</v>
      </c>
      <c r="C24" s="8"/>
      <c r="F24" s="2"/>
      <c r="G24" s="8"/>
      <c r="I24" s="2">
        <f t="shared" si="9"/>
        <v>20</v>
      </c>
      <c r="J24" s="11">
        <f t="shared" si="2"/>
        <v>30445.418716506967</v>
      </c>
      <c r="K24" s="11">
        <f t="shared" si="10"/>
        <v>304.4541871650697</v>
      </c>
      <c r="L24" s="24">
        <f t="shared" si="18"/>
        <v>3533.1496838157664</v>
      </c>
      <c r="M24" s="11">
        <f t="shared" si="0"/>
        <v>602229</v>
      </c>
      <c r="N24" s="28">
        <f t="shared" si="11"/>
        <v>0</v>
      </c>
      <c r="O24" s="35">
        <f t="shared" si="3"/>
        <v>0</v>
      </c>
      <c r="P24" s="35">
        <f t="shared" si="4"/>
        <v>6.0222899999999999</v>
      </c>
      <c r="Q24">
        <f t="shared" si="19"/>
        <v>84</v>
      </c>
      <c r="R24" s="45">
        <f>1000*VLOOKUP(Q24, '[1]Mortality (Interventions) H'!$B$392:$AV$512, 4)</f>
        <v>136.90014236058985</v>
      </c>
      <c r="S24" s="46">
        <f>VLOOKUP(I24, '[1]Lapse Rates'!$A$4:$F$24, 6)</f>
        <v>0</v>
      </c>
      <c r="T24" s="56">
        <f t="shared" si="12"/>
        <v>0.32420835880410553</v>
      </c>
      <c r="U24" s="33">
        <f t="shared" si="20"/>
        <v>4.4384170474775247E-2</v>
      </c>
      <c r="V24" s="39">
        <f t="shared" si="13"/>
        <v>0</v>
      </c>
      <c r="W24" s="32">
        <f t="shared" si="21"/>
        <v>0.27982418832933031</v>
      </c>
      <c r="X24" s="31"/>
      <c r="Y24" s="5">
        <f t="shared" si="26"/>
        <v>0</v>
      </c>
      <c r="Z24" s="5">
        <f t="shared" si="26"/>
        <v>1.9524767571423767</v>
      </c>
      <c r="AA24" s="5">
        <f t="shared" si="1"/>
        <v>0</v>
      </c>
      <c r="AB24" s="5">
        <f t="shared" si="5"/>
        <v>1.6851824111338427</v>
      </c>
      <c r="AC24" s="32"/>
      <c r="AD24" s="5">
        <f t="shared" si="6"/>
        <v>8519.3645806931636</v>
      </c>
      <c r="AE24" s="5">
        <f t="shared" si="25"/>
        <v>-85.193645806931642</v>
      </c>
      <c r="AF24" s="5">
        <f t="shared" si="25"/>
        <v>-988.66074251977682</v>
      </c>
      <c r="AG24" s="5">
        <f t="shared" si="15"/>
        <v>-26729.434600853423</v>
      </c>
      <c r="AH24" s="5">
        <f t="shared" si="23"/>
        <v>-19283.924408486968</v>
      </c>
      <c r="AI24" s="42">
        <f t="shared" si="22"/>
        <v>0</v>
      </c>
      <c r="AJ24" s="42">
        <f t="shared" si="17"/>
        <v>827.58370668221494</v>
      </c>
      <c r="AK24" s="42">
        <f t="shared" si="24"/>
        <v>-18456.340701804755</v>
      </c>
      <c r="AO24" s="25"/>
      <c r="AP24" s="25"/>
      <c r="AQ24" s="20"/>
      <c r="AR24" s="20"/>
      <c r="AS24" s="29"/>
      <c r="AT24" s="29"/>
      <c r="AU24" s="20"/>
    </row>
    <row r="25" spans="1:47" ht="15" x14ac:dyDescent="0.2">
      <c r="A25" s="57" t="s">
        <v>108</v>
      </c>
      <c r="B25" s="69">
        <f>(4*52.5+400)/[1]cost_sensitivities!$M$75</f>
        <v>-1.1199198865058835</v>
      </c>
      <c r="C25" s="8"/>
      <c r="F25" s="2"/>
      <c r="G25" s="8"/>
      <c r="I25" s="2"/>
      <c r="J25" s="31"/>
      <c r="K25" s="31"/>
      <c r="L25" s="31"/>
      <c r="M25" s="31"/>
      <c r="N25" s="31"/>
      <c r="O25" s="31"/>
      <c r="P25" s="31"/>
      <c r="Q25" s="44"/>
      <c r="R25" s="31"/>
      <c r="S25" s="31"/>
      <c r="T25" s="31"/>
      <c r="U25" s="31"/>
      <c r="V25" s="31"/>
      <c r="W25" s="31"/>
      <c r="X25" s="31"/>
      <c r="Y25" s="5"/>
      <c r="Z25" s="5"/>
      <c r="AA25" s="5"/>
      <c r="AB25" s="5"/>
      <c r="AO25" s="25"/>
      <c r="AP25" s="25"/>
      <c r="AQ25" s="20"/>
      <c r="AR25" s="20"/>
      <c r="AS25" s="29"/>
      <c r="AT25" s="29"/>
      <c r="AU25" s="20"/>
    </row>
    <row r="26" spans="1:47" ht="15" x14ac:dyDescent="0.2">
      <c r="A26" s="48"/>
      <c r="B26" s="41"/>
      <c r="C26" s="8"/>
      <c r="F26" s="2"/>
      <c r="G26" s="8"/>
      <c r="I26" s="2"/>
      <c r="J26" s="31"/>
      <c r="K26" s="31"/>
      <c r="L26" s="31"/>
      <c r="M26" s="31"/>
      <c r="N26" s="31"/>
      <c r="O26" s="31"/>
      <c r="P26" s="31"/>
      <c r="Q26" s="44"/>
      <c r="R26" s="31"/>
      <c r="S26" s="31"/>
      <c r="T26" s="31"/>
      <c r="U26" s="31"/>
      <c r="V26" s="31"/>
      <c r="W26" s="31"/>
      <c r="X26" s="31"/>
      <c r="Y26" s="5"/>
      <c r="Z26" s="5"/>
      <c r="AA26" s="5"/>
      <c r="AB26" s="5"/>
      <c r="AO26" s="25"/>
      <c r="AP26" s="25"/>
      <c r="AQ26" s="20"/>
      <c r="AR26" s="20"/>
      <c r="AS26" s="29"/>
      <c r="AT26" s="29"/>
      <c r="AU26" s="20"/>
    </row>
    <row r="27" spans="1:47" ht="15" x14ac:dyDescent="0.2">
      <c r="A27" s="48"/>
      <c r="B27" s="41"/>
      <c r="C27" s="8"/>
      <c r="F27" s="2"/>
      <c r="G27" s="8"/>
      <c r="I27" s="2"/>
      <c r="Q27" s="44"/>
      <c r="AC27" s="22" t="s">
        <v>56</v>
      </c>
      <c r="AD27" s="21">
        <f>SUM(AD4:AD24)</f>
        <v>441549.59003651509</v>
      </c>
      <c r="AE27" s="21">
        <f t="shared" ref="AE27:AJ27" si="27">SUM(AE4:AE24)</f>
        <v>-15991.205259939672</v>
      </c>
      <c r="AF27" s="21">
        <f t="shared" si="27"/>
        <v>-48696.300131915035</v>
      </c>
      <c r="AG27" s="21">
        <f t="shared" si="27"/>
        <v>-424355.01609486848</v>
      </c>
      <c r="AH27" s="21">
        <f>SUM(AH4:AH24)</f>
        <v>-47492.931450208045</v>
      </c>
      <c r="AI27" s="21">
        <f t="shared" si="27"/>
        <v>0</v>
      </c>
      <c r="AJ27" s="21">
        <f t="shared" si="27"/>
        <v>39963.663057141232</v>
      </c>
      <c r="AK27" s="21">
        <f>SUM(AK4:AK24)</f>
        <v>-7529.2683930668063</v>
      </c>
      <c r="AQ27" s="29"/>
      <c r="AR27" s="20"/>
      <c r="AS27" s="29"/>
      <c r="AT27" s="29"/>
      <c r="AU27" s="20"/>
    </row>
    <row r="28" spans="1:47" ht="15" x14ac:dyDescent="0.2">
      <c r="A28" s="48"/>
      <c r="B28" s="41"/>
      <c r="C28" s="8"/>
      <c r="F28" s="2"/>
      <c r="G28" s="8"/>
      <c r="Q28" s="44"/>
      <c r="AC28" s="23"/>
    </row>
    <row r="29" spans="1:47" x14ac:dyDescent="0.15">
      <c r="B29" s="2"/>
      <c r="C29" s="8"/>
      <c r="F29" s="2"/>
      <c r="G29" s="8"/>
      <c r="AC29" s="22" t="str">
        <f>"Present Value at "&amp;TEXT($D$6,"0.00%")&amp;":"</f>
        <v>Present Value at 9.81%:</v>
      </c>
      <c r="AD29" s="21">
        <f>AD4+NPV($D$6,AD5:AD24)</f>
        <v>235608.74390643637</v>
      </c>
      <c r="AE29" s="21">
        <f t="shared" ref="AE29:AK29" si="28">AE4+NPV($D$6,AE5:AE24)</f>
        <v>-13958.419316169691</v>
      </c>
      <c r="AF29" s="21">
        <f t="shared" si="28"/>
        <v>-25106.094060608772</v>
      </c>
      <c r="AG29" s="21">
        <f t="shared" si="28"/>
        <v>-158255.14680991048</v>
      </c>
      <c r="AH29" s="21">
        <f>AH4+NPV($D$6,AH5:AH24)</f>
        <v>38289.083719747454</v>
      </c>
      <c r="AI29" s="21">
        <f t="shared" si="28"/>
        <v>0</v>
      </c>
      <c r="AJ29" s="21">
        <f t="shared" si="28"/>
        <v>19956.01982822609</v>
      </c>
      <c r="AK29" s="21">
        <f t="shared" si="28"/>
        <v>58245.103547973529</v>
      </c>
    </row>
    <row r="30" spans="1:47" x14ac:dyDescent="0.15">
      <c r="B30" s="2"/>
      <c r="C30" s="8"/>
      <c r="F30" s="2"/>
      <c r="G30" s="8"/>
    </row>
    <row r="31" spans="1:47" x14ac:dyDescent="0.15">
      <c r="B31" s="2"/>
      <c r="C31" s="8"/>
      <c r="F31" s="2"/>
      <c r="G31" s="8"/>
      <c r="AC31" s="22" t="str">
        <f>"Present Value at "&amp;TEXT($D$7,"0.00%")&amp;":"</f>
        <v>Present Value at 3.64%:</v>
      </c>
      <c r="AD31" s="21">
        <f>AD4+NPV($D$7,AD5:AD24)</f>
        <v>337342.86569850345</v>
      </c>
      <c r="AE31" s="21">
        <f t="shared" ref="AE31:AJ31" si="29">AE4+NPV($D$7,AE5:AE24)</f>
        <v>-14959.611444624101</v>
      </c>
      <c r="AF31" s="21">
        <f t="shared" si="29"/>
        <v>-36724.793363205768</v>
      </c>
      <c r="AG31" s="21">
        <f t="shared" si="29"/>
        <v>-281764.19077138684</v>
      </c>
      <c r="AH31" s="21">
        <f t="shared" si="29"/>
        <v>3894.2701192869044</v>
      </c>
      <c r="AI31" s="21">
        <f t="shared" si="29"/>
        <v>0</v>
      </c>
      <c r="AJ31" s="21">
        <f t="shared" si="29"/>
        <v>29840.017911568586</v>
      </c>
      <c r="AK31" s="21">
        <f>AK4+NPV($D$7,AK5:AK24)</f>
        <v>33734.288030855474</v>
      </c>
      <c r="AL31" s="48"/>
      <c r="AM31" s="53"/>
    </row>
    <row r="32" spans="1:47" x14ac:dyDescent="0.15">
      <c r="B32" s="2"/>
      <c r="C32" s="8"/>
      <c r="F32" s="2"/>
      <c r="G32" s="8"/>
      <c r="AC32" s="31"/>
    </row>
    <row r="33" spans="1:39" x14ac:dyDescent="0.15">
      <c r="B33" s="2"/>
      <c r="C33" s="8"/>
      <c r="F33" s="2"/>
      <c r="G33" s="8"/>
    </row>
    <row r="34" spans="1:39" x14ac:dyDescent="0.15">
      <c r="B34" s="2"/>
      <c r="C34" s="8"/>
      <c r="F34" s="2"/>
      <c r="G34" s="8"/>
    </row>
    <row r="35" spans="1:39" x14ac:dyDescent="0.15">
      <c r="B35" s="2"/>
      <c r="C35" s="8"/>
      <c r="F35" s="2"/>
      <c r="G35" s="8"/>
    </row>
    <row r="36" spans="1:39" x14ac:dyDescent="0.15">
      <c r="A36" s="43" t="s">
        <v>40</v>
      </c>
      <c r="B36" s="15">
        <v>1</v>
      </c>
      <c r="C36" s="15"/>
      <c r="D36" s="15"/>
      <c r="G36" t="s">
        <v>12</v>
      </c>
      <c r="H36" s="40">
        <v>33928.159741708179</v>
      </c>
    </row>
    <row r="37" spans="1:39" x14ac:dyDescent="0.15">
      <c r="G37" s="49" t="s">
        <v>109</v>
      </c>
      <c r="I37" s="1">
        <v>0</v>
      </c>
      <c r="J37" s="11">
        <f>H$36</f>
        <v>33928.159741708179</v>
      </c>
      <c r="K37" s="11">
        <f>J37*$C$10</f>
        <v>13571.263896683273</v>
      </c>
      <c r="L37" s="24">
        <f>$C$46</f>
        <v>4747.3399270536993</v>
      </c>
      <c r="M37" s="11">
        <f t="shared" ref="M37:M57" si="30">$E$11</f>
        <v>602229</v>
      </c>
      <c r="N37" s="78">
        <f>0</f>
        <v>0</v>
      </c>
      <c r="O37" s="35">
        <f>M37*N37/1000</f>
        <v>0</v>
      </c>
      <c r="P37" s="35">
        <f>$H$14*M37/1000</f>
        <v>6.0222899999999999</v>
      </c>
      <c r="Q37">
        <f>Q4</f>
        <v>0</v>
      </c>
      <c r="T37" s="34">
        <v>1</v>
      </c>
      <c r="U37" s="32"/>
      <c r="V37" s="32"/>
      <c r="W37" s="32">
        <f>T37-SUM(U37:V37)</f>
        <v>1</v>
      </c>
      <c r="X37" s="32"/>
      <c r="Y37" s="5"/>
      <c r="Z37" s="5"/>
      <c r="AA37" s="5">
        <f>O37*W37</f>
        <v>0</v>
      </c>
      <c r="AB37" s="5">
        <f>P37*W37</f>
        <v>6.0222899999999999</v>
      </c>
      <c r="AC37" s="32"/>
      <c r="AD37" s="5">
        <f>$W37*J37</f>
        <v>33928.159741708179</v>
      </c>
      <c r="AE37" s="5">
        <f>-$W37*K37</f>
        <v>-13571.263896683273</v>
      </c>
      <c r="AF37" s="5">
        <f>-$W37*L37</f>
        <v>-4747.3399270536993</v>
      </c>
      <c r="AG37" s="5"/>
      <c r="AH37" s="5">
        <f>SUM(AD37:AG37)</f>
        <v>15609.555917971205</v>
      </c>
      <c r="AI37" s="42">
        <f>Y37-AA37</f>
        <v>0</v>
      </c>
      <c r="AJ37" s="42"/>
      <c r="AK37" s="42">
        <f>SUM(AH37:AJ37)</f>
        <v>15609.555917971205</v>
      </c>
      <c r="AL37" s="6" t="s">
        <v>39</v>
      </c>
      <c r="AM37" s="36">
        <f>AK64</f>
        <v>36146.56893319291</v>
      </c>
    </row>
    <row r="38" spans="1:39" ht="15" x14ac:dyDescent="0.2">
      <c r="A38" s="12" t="s">
        <v>42</v>
      </c>
      <c r="B38" s="12"/>
      <c r="C38" s="12"/>
      <c r="D38" s="79">
        <v>9.8100000000000007E-2</v>
      </c>
      <c r="E38" s="7"/>
      <c r="F38" s="7"/>
      <c r="G38" s="8"/>
      <c r="I38" s="2">
        <f>I37+1</f>
        <v>1</v>
      </c>
      <c r="J38" s="11">
        <f t="shared" ref="J38:J57" si="31">H$36</f>
        <v>33928.159741708179</v>
      </c>
      <c r="K38" s="11"/>
      <c r="L38" s="24"/>
      <c r="M38" s="11">
        <f t="shared" si="30"/>
        <v>602229</v>
      </c>
      <c r="N38" s="28">
        <f>$N$37</f>
        <v>0</v>
      </c>
      <c r="O38" s="35">
        <f t="shared" ref="O38:O57" si="32">M38*N38/1000</f>
        <v>0</v>
      </c>
      <c r="P38" s="35">
        <f>$H$14*M38/1000</f>
        <v>6.0222899999999999</v>
      </c>
      <c r="Q38">
        <f>Q5</f>
        <v>65</v>
      </c>
      <c r="R38" s="45">
        <f>1000*VLOOKUP(Q38, '[1]Mortality (Interventions) H'!$B$392:$AV$512, 7)</f>
        <v>23.84445790903818</v>
      </c>
      <c r="S38" s="46">
        <f>AVERAGE(VLOOKUP(I37,'[1]Lapse Rates'!$A$4:$F$24,6),VLOOKUP(I38,'[1]Lapse Rates'!$A$4:$F$24,6))</f>
        <v>1.1402544E-3</v>
      </c>
      <c r="T38" s="33">
        <f>W37</f>
        <v>1</v>
      </c>
      <c r="U38" s="33">
        <f>T38*R38/1000</f>
        <v>2.3844457909038181E-2</v>
      </c>
      <c r="V38" s="39">
        <f>MIN(S38*T38,T38-U38)</f>
        <v>1.1402544E-3</v>
      </c>
      <c r="W38" s="32">
        <f>T38-SUM(U38:V38)</f>
        <v>0.9750152876909618</v>
      </c>
      <c r="X38" s="32"/>
      <c r="Y38" s="5">
        <f>AA37</f>
        <v>0</v>
      </c>
      <c r="Z38" s="5">
        <f>AB37</f>
        <v>6.0222899999999999</v>
      </c>
      <c r="AA38" s="5">
        <f>O38*W38</f>
        <v>0</v>
      </c>
      <c r="AB38" s="5">
        <f t="shared" ref="AB38:AB57" si="33">P38*W38</f>
        <v>5.8718248169084024</v>
      </c>
      <c r="AC38" s="32"/>
      <c r="AD38" s="5">
        <f>$W38*J38</f>
        <v>33080.474431386509</v>
      </c>
      <c r="AE38" s="5">
        <f t="shared" ref="AE38:AF57" si="34">-$W38*K38</f>
        <v>0</v>
      </c>
      <c r="AF38" s="5">
        <f t="shared" si="34"/>
        <v>0</v>
      </c>
      <c r="AG38" s="5">
        <f t="shared" ref="AG38:AG43" si="35">-U38*M38</f>
        <v>-14359.824042102155</v>
      </c>
      <c r="AH38" s="5">
        <f t="shared" ref="AH38:AH46" si="36">SUM(AD38:AG38)</f>
        <v>18720.650389284354</v>
      </c>
      <c r="AI38" s="42">
        <f>-M38*$W37*(N38-N37)/1000</f>
        <v>0</v>
      </c>
      <c r="AJ38" s="42">
        <f>$D$6*SUM(Y38:Z38,AD38:AE38)</f>
        <v>3245.785328368017</v>
      </c>
      <c r="AK38" s="42">
        <f>SUM(AH38:AJ38)</f>
        <v>21966.43571765237</v>
      </c>
      <c r="AM38" s="47"/>
    </row>
    <row r="39" spans="1:39" ht="15" x14ac:dyDescent="0.2">
      <c r="A39" s="15" t="s">
        <v>44</v>
      </c>
      <c r="B39" s="15"/>
      <c r="C39" s="50"/>
      <c r="D39" s="9">
        <f xml:space="preserve"> (1+6.7%)/(1+2.95%)-1</f>
        <v>3.6425449247207142E-2</v>
      </c>
      <c r="E39" s="7"/>
      <c r="F39" s="7"/>
      <c r="G39" s="8"/>
      <c r="I39" s="2">
        <f t="shared" ref="I39:I57" si="37">I38+1</f>
        <v>2</v>
      </c>
      <c r="J39" s="11">
        <f t="shared" si="31"/>
        <v>33928.159741708179</v>
      </c>
      <c r="K39" s="11">
        <f t="shared" ref="K39:K57" si="38">J39*$C$11</f>
        <v>339.2815974170818</v>
      </c>
      <c r="L39" s="24">
        <f>$C$47</f>
        <v>3729.4951348024538</v>
      </c>
      <c r="M39" s="11">
        <f t="shared" si="30"/>
        <v>602229</v>
      </c>
      <c r="N39" s="28">
        <f t="shared" ref="N39:N57" si="39">$N$37</f>
        <v>0</v>
      </c>
      <c r="O39" s="35">
        <f t="shared" si="32"/>
        <v>0</v>
      </c>
      <c r="P39" s="35">
        <f>$H$14*M39/1000</f>
        <v>6.0222899999999999</v>
      </c>
      <c r="Q39">
        <f t="shared" ref="Q39:Q57" si="40">Q6</f>
        <v>66</v>
      </c>
      <c r="R39" s="45">
        <f>1000*VLOOKUP(Q39, '[1]Mortality (Interventions) H'!$B$392:$AV$512, 7)</f>
        <v>25.935946430614191</v>
      </c>
      <c r="S39" s="46">
        <f>VLOOKUP(I39, '[1]Lapse Rates'!$A$4:$F$24, 6)</f>
        <v>1.1150343000000001E-3</v>
      </c>
      <c r="T39" s="33">
        <f>W38</f>
        <v>0.9750152876909618</v>
      </c>
      <c r="U39" s="33">
        <f>T39*R39/1000</f>
        <v>2.5287944270582671E-2</v>
      </c>
      <c r="V39" s="39">
        <f t="shared" ref="V39:V57" si="41">MIN(S39*T39,T39-U39)</f>
        <v>1.0871754887997903E-3</v>
      </c>
      <c r="W39" s="32">
        <f>T39-SUM(U39:V39)</f>
        <v>0.94864016793157935</v>
      </c>
      <c r="X39" s="32"/>
      <c r="Y39" s="5">
        <f t="shared" ref="Y39:Z54" si="42">AA38</f>
        <v>0</v>
      </c>
      <c r="Z39" s="5">
        <f t="shared" si="42"/>
        <v>5.8718248169084024</v>
      </c>
      <c r="AA39" s="5">
        <f>O39*W39</f>
        <v>0</v>
      </c>
      <c r="AB39" s="5">
        <f t="shared" si="33"/>
        <v>5.712986196932671</v>
      </c>
      <c r="AC39" s="32"/>
      <c r="AD39" s="5">
        <f>$W39*J39</f>
        <v>32185.615154983498</v>
      </c>
      <c r="AE39" s="5">
        <f t="shared" si="34"/>
        <v>-321.85615154983498</v>
      </c>
      <c r="AF39" s="5">
        <f t="shared" si="34"/>
        <v>-3537.948890979008</v>
      </c>
      <c r="AG39" s="5">
        <f t="shared" si="35"/>
        <v>-15229.133390128731</v>
      </c>
      <c r="AH39" s="5">
        <f t="shared" si="36"/>
        <v>13096.676722325921</v>
      </c>
      <c r="AI39" s="42">
        <f>-M39*($W38*N39-$W37*N38)/1000</f>
        <v>0</v>
      </c>
      <c r="AJ39" s="42">
        <f>$D$6*SUM(Y39:Z39,AD39:AE39)</f>
        <v>3126.4107842513813</v>
      </c>
      <c r="AK39" s="42">
        <f>SUM(AH39:AJ39)</f>
        <v>16223.087506577303</v>
      </c>
      <c r="AL39" s="48" t="s">
        <v>43</v>
      </c>
      <c r="AM39" s="54">
        <f>AK64/AD64</f>
        <v>9.999997964883546E-2</v>
      </c>
    </row>
    <row r="40" spans="1:39" ht="15" x14ac:dyDescent="0.2">
      <c r="A40" s="15" t="s">
        <v>45</v>
      </c>
      <c r="B40" s="16"/>
      <c r="C40" s="50"/>
      <c r="D40" s="1"/>
      <c r="E40" s="1"/>
      <c r="F40" s="1"/>
      <c r="G40" s="8"/>
      <c r="I40" s="2">
        <f t="shared" si="37"/>
        <v>3</v>
      </c>
      <c r="J40" s="11">
        <f t="shared" si="31"/>
        <v>33928.159741708179</v>
      </c>
      <c r="K40" s="11">
        <f t="shared" si="38"/>
        <v>339.2815974170818</v>
      </c>
      <c r="L40" s="24">
        <f t="shared" ref="L40:L57" si="43">$C$47</f>
        <v>3729.4951348024538</v>
      </c>
      <c r="M40" s="11">
        <f t="shared" si="30"/>
        <v>602229</v>
      </c>
      <c r="N40" s="28">
        <f t="shared" si="39"/>
        <v>0</v>
      </c>
      <c r="O40" s="35">
        <f t="shared" si="32"/>
        <v>0</v>
      </c>
      <c r="P40" s="35">
        <f>$H$14*M40/1000</f>
        <v>6.0222899999999999</v>
      </c>
      <c r="Q40">
        <f t="shared" si="40"/>
        <v>67</v>
      </c>
      <c r="R40" s="45">
        <f>1000*VLOOKUP(Q40, '[1]Mortality (Interventions) H'!$B$392:$AV$512, 7)</f>
        <v>28.138652117440071</v>
      </c>
      <c r="S40" s="46">
        <f>VLOOKUP(I40, '[1]Lapse Rates'!$A$4:$F$24, 6)</f>
        <v>9.1335750000000001E-4</v>
      </c>
      <c r="T40" s="33">
        <f>W39</f>
        <v>0.94864016793157935</v>
      </c>
      <c r="U40" s="33">
        <f t="shared" ref="U40:U57" si="44">T40*R40/1000</f>
        <v>2.669345567005664E-2</v>
      </c>
      <c r="V40" s="39">
        <f t="shared" si="41"/>
        <v>8.6644761218156749E-4</v>
      </c>
      <c r="W40" s="32">
        <f t="shared" ref="W40:W57" si="45">T40-SUM(U40:V40)</f>
        <v>0.92108026464934112</v>
      </c>
      <c r="X40" s="32"/>
      <c r="Y40" s="5">
        <f t="shared" si="42"/>
        <v>0</v>
      </c>
      <c r="Z40" s="5">
        <f t="shared" si="42"/>
        <v>5.712986196932671</v>
      </c>
      <c r="AA40" s="5">
        <f t="shared" ref="AA40:AA57" si="46">O40*W40</f>
        <v>0</v>
      </c>
      <c r="AB40" s="5">
        <f t="shared" si="33"/>
        <v>5.5470124669950804</v>
      </c>
      <c r="AC40" s="32"/>
      <c r="AD40" s="5">
        <f>$W40*J40</f>
        <v>31250.558353957691</v>
      </c>
      <c r="AE40" s="5">
        <f t="shared" si="34"/>
        <v>-312.50558353957689</v>
      </c>
      <c r="AF40" s="5">
        <f>-$W40*L40</f>
        <v>-3435.1643657722743</v>
      </c>
      <c r="AG40" s="5">
        <f t="shared" si="35"/>
        <v>-16075.57311472254</v>
      </c>
      <c r="AH40" s="5">
        <f t="shared" si="36"/>
        <v>11427.315289923301</v>
      </c>
      <c r="AI40" s="42">
        <f>-M40*($W39*N40-$W38*N39)/1000</f>
        <v>0</v>
      </c>
      <c r="AJ40" s="42">
        <f>$D$6*SUM(Y40:Z40,AD40:AE40)</f>
        <v>3035.5834207239363</v>
      </c>
      <c r="AK40" s="42">
        <f t="shared" ref="AK40:AK47" si="47">SUM(AH40:AJ40)</f>
        <v>14462.898710647238</v>
      </c>
    </row>
    <row r="41" spans="1:39" ht="15" x14ac:dyDescent="0.2">
      <c r="A41" s="15"/>
      <c r="B41" s="16" t="s">
        <v>46</v>
      </c>
      <c r="C41" s="16" t="s">
        <v>47</v>
      </c>
      <c r="E41" s="1"/>
      <c r="F41" s="1"/>
      <c r="G41" s="8"/>
      <c r="I41" s="2">
        <f t="shared" si="37"/>
        <v>4</v>
      </c>
      <c r="J41" s="11">
        <f t="shared" si="31"/>
        <v>33928.159741708179</v>
      </c>
      <c r="K41" s="11">
        <f t="shared" si="38"/>
        <v>339.2815974170818</v>
      </c>
      <c r="L41" s="24">
        <f t="shared" si="43"/>
        <v>3729.4951348024538</v>
      </c>
      <c r="M41" s="11">
        <f t="shared" si="30"/>
        <v>602229</v>
      </c>
      <c r="N41" s="28">
        <f t="shared" si="39"/>
        <v>0</v>
      </c>
      <c r="O41" s="35">
        <f t="shared" si="32"/>
        <v>0</v>
      </c>
      <c r="P41" s="35">
        <f t="shared" ref="P41:P57" si="48">$H$14*M41/1000</f>
        <v>6.0222899999999999</v>
      </c>
      <c r="Q41">
        <f t="shared" si="40"/>
        <v>68</v>
      </c>
      <c r="R41" s="45">
        <f>1000*VLOOKUP(Q41, '[1]Mortality (Interventions) H'!$B$392:$AV$512, 7)</f>
        <v>30.448451198170698</v>
      </c>
      <c r="S41" s="46">
        <f>VLOOKUP(I41, '[1]Lapse Rates'!$A$4:$F$24, 6)</f>
        <v>8.7679360000000005E-4</v>
      </c>
      <c r="T41" s="33">
        <f>W40</f>
        <v>0.92108026464934112</v>
      </c>
      <c r="U41" s="33">
        <f t="shared" si="44"/>
        <v>2.8045467487773614E-2</v>
      </c>
      <c r="V41" s="39">
        <f t="shared" si="41"/>
        <v>8.0759728113084859E-4</v>
      </c>
      <c r="W41" s="32">
        <f t="shared" si="45"/>
        <v>0.89222719988043664</v>
      </c>
      <c r="X41" s="32"/>
      <c r="Y41" s="5">
        <f>AA40</f>
        <v>0</v>
      </c>
      <c r="Z41" s="5">
        <f t="shared" si="42"/>
        <v>5.5470124669950804</v>
      </c>
      <c r="AA41" s="5">
        <f t="shared" si="46"/>
        <v>0</v>
      </c>
      <c r="AB41" s="5">
        <f t="shared" si="33"/>
        <v>5.373250943567955</v>
      </c>
      <c r="AC41" s="32"/>
      <c r="AD41" s="5">
        <f>$W41*J41</f>
        <v>30271.626963440449</v>
      </c>
      <c r="AE41" s="5">
        <f t="shared" si="34"/>
        <v>-302.71626963440445</v>
      </c>
      <c r="AF41" s="5">
        <f t="shared" si="34"/>
        <v>-3327.5570010925048</v>
      </c>
      <c r="AG41" s="5">
        <f t="shared" si="35"/>
        <v>-16889.793839694416</v>
      </c>
      <c r="AH41" s="5">
        <f t="shared" si="36"/>
        <v>9751.5598530191237</v>
      </c>
      <c r="AI41" s="42">
        <f t="shared" ref="AI41:AI57" si="49">-M41*($W40*N41-$W39*N40)/1000</f>
        <v>0</v>
      </c>
      <c r="AJ41" s="42">
        <f>$D$6*SUM(Y41:Z41,AD41:AE41)</f>
        <v>2940.4943009853855</v>
      </c>
      <c r="AK41" s="42">
        <f t="shared" si="47"/>
        <v>12692.054154004509</v>
      </c>
    </row>
    <row r="42" spans="1:39" ht="15" x14ac:dyDescent="0.2">
      <c r="A42" s="15"/>
      <c r="B42" s="16">
        <v>1</v>
      </c>
      <c r="C42" s="50">
        <v>0.4</v>
      </c>
      <c r="D42" s="1"/>
      <c r="E42" s="18" t="s">
        <v>48</v>
      </c>
      <c r="F42" s="16"/>
      <c r="G42" s="8"/>
      <c r="I42" s="2">
        <f t="shared" si="37"/>
        <v>5</v>
      </c>
      <c r="J42" s="11">
        <f t="shared" si="31"/>
        <v>33928.159741708179</v>
      </c>
      <c r="K42" s="11">
        <f t="shared" si="38"/>
        <v>339.2815974170818</v>
      </c>
      <c r="L42" s="24">
        <f t="shared" si="43"/>
        <v>3729.4951348024538</v>
      </c>
      <c r="M42" s="11">
        <f t="shared" si="30"/>
        <v>602229</v>
      </c>
      <c r="N42" s="28">
        <f t="shared" si="39"/>
        <v>0</v>
      </c>
      <c r="O42" s="35">
        <f t="shared" si="32"/>
        <v>0</v>
      </c>
      <c r="P42" s="35">
        <f t="shared" si="48"/>
        <v>6.0222899999999999</v>
      </c>
      <c r="Q42">
        <f t="shared" si="40"/>
        <v>69</v>
      </c>
      <c r="R42" s="45">
        <f>1000*VLOOKUP(Q42, '[1]Mortality (Interventions) H'!$B$392:$AV$512, 7)</f>
        <v>33.028716300236951</v>
      </c>
      <c r="S42" s="46">
        <f>VLOOKUP(I42, '[1]Lapse Rates'!$A$4:$F$24, 6)</f>
        <v>8.7786349999999995E-4</v>
      </c>
      <c r="T42" s="33">
        <f>W41</f>
        <v>0.89222719988043664</v>
      </c>
      <c r="U42" s="33">
        <f t="shared" si="44"/>
        <v>2.9469119060205749E-2</v>
      </c>
      <c r="V42" s="39">
        <f t="shared" si="41"/>
        <v>7.8325369248223966E-4</v>
      </c>
      <c r="W42" s="32">
        <f t="shared" si="45"/>
        <v>0.86197482712774864</v>
      </c>
      <c r="X42" s="32"/>
      <c r="Y42" s="5">
        <f t="shared" ref="Y42:Z57" si="50">AA41</f>
        <v>0</v>
      </c>
      <c r="Z42" s="5">
        <f t="shared" si="42"/>
        <v>5.373250943567955</v>
      </c>
      <c r="AA42" s="5">
        <f t="shared" si="46"/>
        <v>0</v>
      </c>
      <c r="AB42" s="5">
        <f t="shared" si="33"/>
        <v>5.1910623816631691</v>
      </c>
      <c r="AC42" s="32"/>
      <c r="AD42" s="5">
        <f t="shared" ref="AD42:AD57" si="51">$W42*J42</f>
        <v>29245.219628121547</v>
      </c>
      <c r="AE42" s="5">
        <f t="shared" si="34"/>
        <v>-292.45219628121549</v>
      </c>
      <c r="AF42" s="5">
        <f t="shared" si="34"/>
        <v>-3214.7309240951249</v>
      </c>
      <c r="AG42" s="5">
        <f t="shared" si="35"/>
        <v>-17747.158102508649</v>
      </c>
      <c r="AH42" s="5">
        <f t="shared" si="36"/>
        <v>7990.878405236559</v>
      </c>
      <c r="AI42" s="42">
        <f t="shared" si="49"/>
        <v>0</v>
      </c>
      <c r="AJ42" s="42">
        <f t="shared" ref="AJ42:AJ57" si="52">$D$6*SUM(Y42:Z42,AD42:AE42)</f>
        <v>2840.793600981101</v>
      </c>
      <c r="AK42" s="42">
        <f t="shared" si="47"/>
        <v>10831.672006217661</v>
      </c>
    </row>
    <row r="43" spans="1:39" ht="15" x14ac:dyDescent="0.2">
      <c r="A43" s="15"/>
      <c r="B43" s="17" t="s">
        <v>49</v>
      </c>
      <c r="C43" s="50">
        <v>0.01</v>
      </c>
      <c r="D43" s="1"/>
      <c r="E43" s="80">
        <v>500000</v>
      </c>
      <c r="F43" s="16"/>
      <c r="G43" s="8"/>
      <c r="I43" s="2">
        <f t="shared" si="37"/>
        <v>6</v>
      </c>
      <c r="J43" s="11">
        <f t="shared" si="31"/>
        <v>33928.159741708179</v>
      </c>
      <c r="K43" s="11">
        <f t="shared" si="38"/>
        <v>339.2815974170818</v>
      </c>
      <c r="L43" s="24">
        <f t="shared" si="43"/>
        <v>3729.4951348024538</v>
      </c>
      <c r="M43" s="11">
        <f t="shared" si="30"/>
        <v>602229</v>
      </c>
      <c r="N43" s="28">
        <f t="shared" si="39"/>
        <v>0</v>
      </c>
      <c r="O43" s="35">
        <f t="shared" si="32"/>
        <v>0</v>
      </c>
      <c r="P43" s="35">
        <f t="shared" si="48"/>
        <v>6.0222899999999999</v>
      </c>
      <c r="Q43">
        <f t="shared" si="40"/>
        <v>70</v>
      </c>
      <c r="R43" s="45">
        <f>1000*VLOOKUP(Q43, '[1]Mortality (Interventions) H'!$B$392:$AV$512, 7)</f>
        <v>35.914928242382857</v>
      </c>
      <c r="S43" s="46">
        <f>VLOOKUP(I43, '[1]Lapse Rates'!$A$4:$F$24, 6)</f>
        <v>8.7081910000000003E-4</v>
      </c>
      <c r="T43" s="33">
        <f t="shared" ref="T43:T57" si="53">W42</f>
        <v>0.86197482712774864</v>
      </c>
      <c r="U43" s="33">
        <f t="shared" si="44"/>
        <v>3.0957764063033463E-2</v>
      </c>
      <c r="V43" s="39">
        <f t="shared" si="41"/>
        <v>7.5062414318204172E-4</v>
      </c>
      <c r="W43" s="32">
        <f t="shared" si="45"/>
        <v>0.83026643892153318</v>
      </c>
      <c r="X43" s="32"/>
      <c r="Y43" s="5">
        <f t="shared" si="50"/>
        <v>0</v>
      </c>
      <c r="Z43" s="5">
        <f t="shared" si="42"/>
        <v>5.1910623816631691</v>
      </c>
      <c r="AA43" s="5">
        <f t="shared" si="46"/>
        <v>0</v>
      </c>
      <c r="AB43" s="5">
        <f t="shared" si="33"/>
        <v>5.0001052724527604</v>
      </c>
      <c r="AC43" s="32"/>
      <c r="AD43" s="5">
        <f t="shared" si="51"/>
        <v>28169.412367908975</v>
      </c>
      <c r="AE43" s="5">
        <f t="shared" si="34"/>
        <v>-281.69412367908973</v>
      </c>
      <c r="AF43" s="5">
        <f t="shared" si="34"/>
        <v>-3096.4746445476167</v>
      </c>
      <c r="AG43" s="5">
        <f t="shared" si="35"/>
        <v>-18643.663293916579</v>
      </c>
      <c r="AH43" s="5">
        <f t="shared" si="36"/>
        <v>6147.5803057656922</v>
      </c>
      <c r="AI43" s="42">
        <f t="shared" si="49"/>
        <v>0</v>
      </c>
      <c r="AJ43" s="42">
        <f t="shared" si="52"/>
        <v>2736.2944029785931</v>
      </c>
      <c r="AK43" s="42">
        <f t="shared" si="47"/>
        <v>8883.8747087442862</v>
      </c>
    </row>
    <row r="44" spans="1:39" ht="15" x14ac:dyDescent="0.2">
      <c r="A44" s="12" t="s">
        <v>50</v>
      </c>
      <c r="B44" s="14"/>
      <c r="C44" s="3"/>
      <c r="D44" s="1"/>
      <c r="E44" s="1"/>
      <c r="F44" s="1"/>
      <c r="G44" s="8"/>
      <c r="I44" s="2">
        <f t="shared" si="37"/>
        <v>7</v>
      </c>
      <c r="J44" s="11">
        <f t="shared" si="31"/>
        <v>33928.159741708179</v>
      </c>
      <c r="K44" s="11">
        <f t="shared" si="38"/>
        <v>339.2815974170818</v>
      </c>
      <c r="L44" s="24">
        <f t="shared" si="43"/>
        <v>3729.4951348024538</v>
      </c>
      <c r="M44" s="11">
        <f t="shared" si="30"/>
        <v>602229</v>
      </c>
      <c r="N44" s="28">
        <f t="shared" si="39"/>
        <v>0</v>
      </c>
      <c r="O44" s="35">
        <f t="shared" si="32"/>
        <v>0</v>
      </c>
      <c r="P44" s="35">
        <f t="shared" si="48"/>
        <v>6.0222899999999999</v>
      </c>
      <c r="Q44">
        <f t="shared" si="40"/>
        <v>71</v>
      </c>
      <c r="R44" s="45">
        <f>1000*VLOOKUP(Q44, '[1]Mortality (Interventions) H'!$B$392:$AV$512, 7)</f>
        <v>39.199094689422473</v>
      </c>
      <c r="S44" s="46">
        <f>VLOOKUP(I44, '[1]Lapse Rates'!$A$4:$F$24, 6)</f>
        <v>7.8743759999999998E-4</v>
      </c>
      <c r="T44" s="33">
        <f t="shared" si="53"/>
        <v>0.83026643892153318</v>
      </c>
      <c r="U44" s="33">
        <f t="shared" si="44"/>
        <v>3.254569275673478E-2</v>
      </c>
      <c r="V44" s="39">
        <f t="shared" si="41"/>
        <v>6.5378301202491862E-4</v>
      </c>
      <c r="W44" s="32">
        <f t="shared" si="45"/>
        <v>0.79706696315277348</v>
      </c>
      <c r="X44" s="32"/>
      <c r="Y44" s="5">
        <f t="shared" si="50"/>
        <v>0</v>
      </c>
      <c r="Z44" s="5">
        <f t="shared" si="42"/>
        <v>5.0001052724527604</v>
      </c>
      <c r="AA44" s="5">
        <f t="shared" si="46"/>
        <v>0</v>
      </c>
      <c r="AB44" s="5">
        <f t="shared" si="33"/>
        <v>4.8001684015253163</v>
      </c>
      <c r="AC44" s="32"/>
      <c r="AD44" s="5">
        <f t="shared" si="51"/>
        <v>27043.015250685527</v>
      </c>
      <c r="AE44" s="5">
        <f t="shared" si="34"/>
        <v>-270.43015250685528</v>
      </c>
      <c r="AF44" s="5">
        <f t="shared" si="34"/>
        <v>-2972.6573611900353</v>
      </c>
      <c r="AG44" s="5">
        <f t="shared" ref="AG44:AG57" si="54">-U44*M44</f>
        <v>-19599.960003195629</v>
      </c>
      <c r="AH44" s="5">
        <f t="shared" si="36"/>
        <v>4199.9677337930079</v>
      </c>
      <c r="AI44" s="42">
        <f t="shared" si="49"/>
        <v>0</v>
      </c>
      <c r="AJ44" s="42">
        <f t="shared" si="52"/>
        <v>2626.8811084585554</v>
      </c>
      <c r="AK44" s="42">
        <f t="shared" si="47"/>
        <v>6826.8488422515638</v>
      </c>
    </row>
    <row r="45" spans="1:39" ht="15" x14ac:dyDescent="0.2">
      <c r="A45" s="12"/>
      <c r="B45" s="13" t="s">
        <v>46</v>
      </c>
      <c r="C45" s="13" t="s">
        <v>47</v>
      </c>
      <c r="D45" s="1"/>
      <c r="E45" s="1"/>
      <c r="F45" s="1"/>
      <c r="G45" s="8"/>
      <c r="I45" s="2">
        <f t="shared" si="37"/>
        <v>8</v>
      </c>
      <c r="J45" s="11">
        <f t="shared" si="31"/>
        <v>33928.159741708179</v>
      </c>
      <c r="K45" s="11">
        <f t="shared" si="38"/>
        <v>339.2815974170818</v>
      </c>
      <c r="L45" s="24">
        <f t="shared" si="43"/>
        <v>3729.4951348024538</v>
      </c>
      <c r="M45" s="11">
        <f t="shared" si="30"/>
        <v>602229</v>
      </c>
      <c r="N45" s="28">
        <f t="shared" si="39"/>
        <v>0</v>
      </c>
      <c r="O45" s="35">
        <f t="shared" si="32"/>
        <v>0</v>
      </c>
      <c r="P45" s="35">
        <f t="shared" si="48"/>
        <v>6.0222899999999999</v>
      </c>
      <c r="Q45">
        <f t="shared" si="40"/>
        <v>72</v>
      </c>
      <c r="R45" s="45">
        <f>1000*VLOOKUP(Q45, '[1]Mortality (Interventions) H'!$B$392:$AV$512, 7)</f>
        <v>42.961926702266801</v>
      </c>
      <c r="S45" s="46">
        <f>VLOOKUP(I45, '[1]Lapse Rates'!$A$4:$F$24, 6)</f>
        <v>7.0183349999999997E-4</v>
      </c>
      <c r="T45" s="33">
        <f t="shared" si="53"/>
        <v>0.79706696315277348</v>
      </c>
      <c r="U45" s="33">
        <f t="shared" si="44"/>
        <v>3.4243532447767851E-2</v>
      </c>
      <c r="V45" s="39">
        <f t="shared" si="41"/>
        <v>5.59408296483882E-4</v>
      </c>
      <c r="W45" s="32">
        <f t="shared" si="45"/>
        <v>0.76226402240852176</v>
      </c>
      <c r="X45" s="32"/>
      <c r="Y45" s="5">
        <f t="shared" si="50"/>
        <v>0</v>
      </c>
      <c r="Z45" s="5">
        <f t="shared" si="42"/>
        <v>4.8001684015253163</v>
      </c>
      <c r="AA45" s="5">
        <f t="shared" si="46"/>
        <v>0</v>
      </c>
      <c r="AB45" s="5">
        <f t="shared" si="33"/>
        <v>4.5905749995106166</v>
      </c>
      <c r="AC45" s="32"/>
      <c r="AD45" s="5">
        <f t="shared" si="51"/>
        <v>25862.215517633351</v>
      </c>
      <c r="AE45" s="5">
        <f t="shared" si="34"/>
        <v>-258.62215517633348</v>
      </c>
      <c r="AF45" s="5">
        <f t="shared" si="34"/>
        <v>-2842.8599630075305</v>
      </c>
      <c r="AG45" s="5">
        <f t="shared" si="54"/>
        <v>-20622.448302486784</v>
      </c>
      <c r="AH45" s="5">
        <f t="shared" si="36"/>
        <v>2138.2850969627034</v>
      </c>
      <c r="AI45" s="42">
        <f t="shared" si="49"/>
        <v>0</v>
      </c>
      <c r="AJ45" s="42">
        <f t="shared" si="52"/>
        <v>2512.1834053772232</v>
      </c>
      <c r="AK45" s="42">
        <f t="shared" si="47"/>
        <v>4650.468502339927</v>
      </c>
    </row>
    <row r="46" spans="1:39" ht="15" x14ac:dyDescent="0.2">
      <c r="A46" s="12"/>
      <c r="B46" s="13">
        <v>1</v>
      </c>
      <c r="C46" s="10">
        <f>$H$36*0.14+$B$49</f>
        <v>4747.3399270536993</v>
      </c>
      <c r="D46" s="1"/>
      <c r="E46" s="81" t="s">
        <v>51</v>
      </c>
      <c r="F46" s="13"/>
      <c r="G46" s="8"/>
      <c r="I46" s="2">
        <f t="shared" si="37"/>
        <v>9</v>
      </c>
      <c r="J46" s="11">
        <f t="shared" si="31"/>
        <v>33928.159741708179</v>
      </c>
      <c r="K46" s="11">
        <f t="shared" si="38"/>
        <v>339.2815974170818</v>
      </c>
      <c r="L46" s="24">
        <f t="shared" si="43"/>
        <v>3729.4951348024538</v>
      </c>
      <c r="M46" s="11">
        <f t="shared" si="30"/>
        <v>602229</v>
      </c>
      <c r="N46" s="28">
        <f t="shared" si="39"/>
        <v>0</v>
      </c>
      <c r="O46" s="35">
        <f t="shared" si="32"/>
        <v>0</v>
      </c>
      <c r="P46" s="35">
        <f t="shared" si="48"/>
        <v>6.0222899999999999</v>
      </c>
      <c r="Q46">
        <f t="shared" si="40"/>
        <v>73</v>
      </c>
      <c r="R46" s="45">
        <f>1000*VLOOKUP(Q46, '[1]Mortality (Interventions) H'!$B$392:$AV$512, 7)</f>
        <v>47.272039054624109</v>
      </c>
      <c r="S46" s="46">
        <f>VLOOKUP(I46, '[1]Lapse Rates'!$A$4:$F$24, 6)</f>
        <v>6.5742610000000005E-4</v>
      </c>
      <c r="T46" s="33">
        <f t="shared" si="53"/>
        <v>0.76226402240852176</v>
      </c>
      <c r="U46" s="33">
        <f t="shared" si="44"/>
        <v>3.6033774637230509E-2</v>
      </c>
      <c r="V46" s="39">
        <f t="shared" si="41"/>
        <v>5.0113226342234714E-4</v>
      </c>
      <c r="W46" s="32">
        <f t="shared" si="45"/>
        <v>0.72572911550786889</v>
      </c>
      <c r="X46" s="32"/>
      <c r="Y46" s="5">
        <f t="shared" si="50"/>
        <v>0</v>
      </c>
      <c r="Z46" s="5">
        <f t="shared" si="42"/>
        <v>4.5905749995106166</v>
      </c>
      <c r="AA46" s="5">
        <f t="shared" si="46"/>
        <v>0</v>
      </c>
      <c r="AB46" s="5">
        <f t="shared" si="33"/>
        <v>4.3705511950318838</v>
      </c>
      <c r="AC46" s="32"/>
      <c r="AD46" s="5">
        <f t="shared" si="51"/>
        <v>24622.653360159562</v>
      </c>
      <c r="AE46" s="5">
        <f t="shared" si="34"/>
        <v>-246.22653360159563</v>
      </c>
      <c r="AF46" s="5">
        <f t="shared" si="34"/>
        <v>-2706.6032054710849</v>
      </c>
      <c r="AG46" s="5">
        <f t="shared" si="54"/>
        <v>-21700.584066004692</v>
      </c>
      <c r="AH46" s="5">
        <f t="shared" si="36"/>
        <v>-30.760444917810673</v>
      </c>
      <c r="AI46" s="42">
        <f t="shared" si="49"/>
        <v>0</v>
      </c>
      <c r="AJ46" s="42">
        <f t="shared" si="52"/>
        <v>2391.7778070927889</v>
      </c>
      <c r="AK46" s="42">
        <f t="shared" si="47"/>
        <v>2361.0173621749782</v>
      </c>
    </row>
    <row r="47" spans="1:39" ht="15" x14ac:dyDescent="0.2">
      <c r="A47" s="12"/>
      <c r="B47" s="70" t="s">
        <v>49</v>
      </c>
      <c r="C47" s="72">
        <f>$H$36*0.11+$B$49</f>
        <v>3729.4951348024538</v>
      </c>
      <c r="D47" s="1"/>
      <c r="E47" s="1"/>
      <c r="F47" s="1"/>
      <c r="I47" s="2">
        <f t="shared" si="37"/>
        <v>10</v>
      </c>
      <c r="J47" s="11">
        <f t="shared" si="31"/>
        <v>33928.159741708179</v>
      </c>
      <c r="K47" s="11">
        <f t="shared" si="38"/>
        <v>339.2815974170818</v>
      </c>
      <c r="L47" s="24">
        <f t="shared" si="43"/>
        <v>3729.4951348024538</v>
      </c>
      <c r="M47" s="11">
        <f t="shared" si="30"/>
        <v>602229</v>
      </c>
      <c r="N47" s="28">
        <f t="shared" si="39"/>
        <v>0</v>
      </c>
      <c r="O47" s="35">
        <f t="shared" si="32"/>
        <v>0</v>
      </c>
      <c r="P47" s="35">
        <f t="shared" si="48"/>
        <v>6.0222899999999999</v>
      </c>
      <c r="Q47">
        <f t="shared" si="40"/>
        <v>74</v>
      </c>
      <c r="R47" s="45">
        <f>1000*VLOOKUP(Q47, '[1]Mortality (Interventions) H'!$B$392:$AV$512, 7)</f>
        <v>52.381703688585461</v>
      </c>
      <c r="S47" s="46">
        <f>VLOOKUP(I47, '[1]Lapse Rates'!$A$4:$F$24, 6)</f>
        <v>5.9033320000000003E-4</v>
      </c>
      <c r="T47" s="33">
        <f t="shared" si="53"/>
        <v>0.72572911550786889</v>
      </c>
      <c r="U47" s="33">
        <f t="shared" si="44"/>
        <v>3.8014927486712403E-2</v>
      </c>
      <c r="V47" s="39">
        <f t="shared" si="41"/>
        <v>4.2842199109092988E-4</v>
      </c>
      <c r="W47" s="32">
        <f t="shared" si="45"/>
        <v>0.68728576603006553</v>
      </c>
      <c r="X47" s="32"/>
      <c r="Y47" s="5">
        <f t="shared" si="50"/>
        <v>0</v>
      </c>
      <c r="Z47" s="5">
        <f t="shared" si="42"/>
        <v>4.3705511950318838</v>
      </c>
      <c r="AA47" s="5">
        <f t="shared" si="46"/>
        <v>0</v>
      </c>
      <c r="AB47" s="5">
        <f t="shared" si="33"/>
        <v>4.1390341959052028</v>
      </c>
      <c r="AC47" s="32"/>
      <c r="AD47" s="5">
        <f t="shared" si="51"/>
        <v>23318.341258070337</v>
      </c>
      <c r="AE47" s="5">
        <f t="shared" si="34"/>
        <v>-233.18341258070336</v>
      </c>
      <c r="AF47" s="5">
        <f t="shared" si="34"/>
        <v>-2563.2289206281071</v>
      </c>
      <c r="AG47" s="5">
        <f t="shared" si="54"/>
        <v>-22893.691765395324</v>
      </c>
      <c r="AH47" s="5">
        <f>SUM(AD47:AG47)</f>
        <v>-2371.7628405337964</v>
      </c>
      <c r="AI47" s="42">
        <f t="shared" si="49"/>
        <v>0</v>
      </c>
      <c r="AJ47" s="42">
        <f t="shared" si="52"/>
        <v>2265.0827357147659</v>
      </c>
      <c r="AK47" s="42">
        <f t="shared" si="47"/>
        <v>-106.68010481903048</v>
      </c>
    </row>
    <row r="48" spans="1:39" ht="15" x14ac:dyDescent="0.2">
      <c r="D48" s="1"/>
      <c r="E48" s="1"/>
      <c r="F48" s="1"/>
      <c r="I48" s="2">
        <f t="shared" si="37"/>
        <v>11</v>
      </c>
      <c r="J48" s="11">
        <f t="shared" si="31"/>
        <v>33928.159741708179</v>
      </c>
      <c r="K48" s="11">
        <f t="shared" si="38"/>
        <v>339.2815974170818</v>
      </c>
      <c r="L48" s="24">
        <f t="shared" si="43"/>
        <v>3729.4951348024538</v>
      </c>
      <c r="M48" s="11">
        <f t="shared" si="30"/>
        <v>602229</v>
      </c>
      <c r="N48" s="28">
        <f t="shared" si="39"/>
        <v>0</v>
      </c>
      <c r="O48" s="35">
        <f t="shared" si="32"/>
        <v>0</v>
      </c>
      <c r="P48" s="35">
        <f t="shared" si="48"/>
        <v>6.0222899999999999</v>
      </c>
      <c r="Q48">
        <f t="shared" si="40"/>
        <v>75</v>
      </c>
      <c r="R48" s="45">
        <f>1000*VLOOKUP(Q48, '[1]Mortality (Interventions) H'!$B$392:$AV$512, 7)</f>
        <v>58.223412887106477</v>
      </c>
      <c r="S48" s="46">
        <f>VLOOKUP(I48, '[1]Lapse Rates'!$A$4:$F$24, 6)</f>
        <v>5.0522920000000001E-4</v>
      </c>
      <c r="T48" s="33">
        <f t="shared" si="53"/>
        <v>0.68728576603006553</v>
      </c>
      <c r="U48" s="33">
        <f t="shared" si="44"/>
        <v>4.0016122926999763E-2</v>
      </c>
      <c r="V48" s="39">
        <f t="shared" si="41"/>
        <v>3.4723683774275717E-4</v>
      </c>
      <c r="W48" s="32">
        <f t="shared" si="45"/>
        <v>0.64692240626532305</v>
      </c>
      <c r="X48" s="31"/>
      <c r="Y48" s="5">
        <f t="shared" si="50"/>
        <v>0</v>
      </c>
      <c r="Z48" s="5">
        <f t="shared" si="42"/>
        <v>4.1390341959052028</v>
      </c>
      <c r="AA48" s="5">
        <f t="shared" si="46"/>
        <v>0</v>
      </c>
      <c r="AB48" s="5">
        <f t="shared" si="33"/>
        <v>3.8959543380275923</v>
      </c>
      <c r="AC48" s="32"/>
      <c r="AD48" s="5">
        <f t="shared" si="51"/>
        <v>21948.886740260117</v>
      </c>
      <c r="AE48" s="5">
        <f t="shared" si="34"/>
        <v>-219.48886740260116</v>
      </c>
      <c r="AF48" s="5">
        <f t="shared" si="34"/>
        <v>-2412.6939667612187</v>
      </c>
      <c r="AG48" s="5">
        <f t="shared" si="54"/>
        <v>-24098.869694204139</v>
      </c>
      <c r="AH48" s="5">
        <f t="shared" ref="AH48:AH57" si="55">SUM(AD48:AG48)</f>
        <v>-4782.165788107839</v>
      </c>
      <c r="AI48" s="42">
        <f t="shared" si="49"/>
        <v>0</v>
      </c>
      <c r="AJ48" s="42">
        <f t="shared" si="52"/>
        <v>2132.0599705819409</v>
      </c>
      <c r="AK48" s="42">
        <f t="shared" ref="AK48:AK57" si="56">SUM(AH48:AJ48)</f>
        <v>-2650.1058175258981</v>
      </c>
    </row>
    <row r="49" spans="1:37" ht="15" x14ac:dyDescent="0.2">
      <c r="A49" s="57" t="s">
        <v>110</v>
      </c>
      <c r="B49" s="65">
        <f>B22</f>
        <v>-2.6024367854460486</v>
      </c>
      <c r="D49" s="1"/>
      <c r="E49" s="74"/>
      <c r="F49" s="37"/>
      <c r="I49" s="2">
        <f t="shared" si="37"/>
        <v>12</v>
      </c>
      <c r="J49" s="11">
        <f t="shared" si="31"/>
        <v>33928.159741708179</v>
      </c>
      <c r="K49" s="11">
        <f t="shared" si="38"/>
        <v>339.2815974170818</v>
      </c>
      <c r="L49" s="24">
        <f t="shared" si="43"/>
        <v>3729.4951348024538</v>
      </c>
      <c r="M49" s="11">
        <f t="shared" si="30"/>
        <v>602229</v>
      </c>
      <c r="N49" s="28">
        <f t="shared" si="39"/>
        <v>0</v>
      </c>
      <c r="O49" s="35">
        <f t="shared" si="32"/>
        <v>0</v>
      </c>
      <c r="P49" s="35">
        <f t="shared" si="48"/>
        <v>6.0222899999999999</v>
      </c>
      <c r="Q49">
        <f t="shared" si="40"/>
        <v>76</v>
      </c>
      <c r="R49" s="45">
        <f>1000*VLOOKUP(Q49, '[1]Mortality (Interventions) H'!$B$392:$AV$512, 7)</f>
        <v>64.869584642722856</v>
      </c>
      <c r="S49" s="46">
        <f>VLOOKUP(I49, '[1]Lapse Rates'!$A$4:$F$24, 6)</f>
        <v>4.8306569999999999E-4</v>
      </c>
      <c r="T49" s="33">
        <f t="shared" si="53"/>
        <v>0.64692240626532305</v>
      </c>
      <c r="U49" s="33">
        <f t="shared" si="44"/>
        <v>4.1965587790502322E-2</v>
      </c>
      <c r="V49" s="39">
        <f t="shared" si="41"/>
        <v>3.1250602502824265E-4</v>
      </c>
      <c r="W49" s="32">
        <f t="shared" si="45"/>
        <v>0.60464431244979244</v>
      </c>
      <c r="X49" s="31"/>
      <c r="Y49" s="5">
        <f t="shared" si="50"/>
        <v>0</v>
      </c>
      <c r="Z49" s="5">
        <f t="shared" si="42"/>
        <v>3.8959543380275923</v>
      </c>
      <c r="AA49" s="5">
        <f t="shared" si="46"/>
        <v>0</v>
      </c>
      <c r="AB49" s="5">
        <f t="shared" si="33"/>
        <v>3.6413433964232604</v>
      </c>
      <c r="AC49" s="32"/>
      <c r="AD49" s="5">
        <f t="shared" si="51"/>
        <v>20514.46881971187</v>
      </c>
      <c r="AE49" s="5">
        <f t="shared" si="34"/>
        <v>-205.14468819711871</v>
      </c>
      <c r="AF49" s="5">
        <f t="shared" si="34"/>
        <v>-2255.0180215674754</v>
      </c>
      <c r="AG49" s="5">
        <f t="shared" si="54"/>
        <v>-25272.893969486424</v>
      </c>
      <c r="AH49" s="5">
        <f t="shared" si="55"/>
        <v>-7218.5878595391478</v>
      </c>
      <c r="AI49" s="42">
        <f t="shared" si="49"/>
        <v>0</v>
      </c>
      <c r="AJ49" s="42">
        <f t="shared" si="52"/>
        <v>1992.7268904221578</v>
      </c>
      <c r="AK49" s="42">
        <f t="shared" si="56"/>
        <v>-5225.8609691169895</v>
      </c>
    </row>
    <row r="50" spans="1:37" ht="15" x14ac:dyDescent="0.2">
      <c r="A50" s="48"/>
      <c r="D50" s="1"/>
      <c r="E50" s="1"/>
      <c r="F50" s="1"/>
      <c r="I50" s="2">
        <f t="shared" si="37"/>
        <v>13</v>
      </c>
      <c r="J50" s="11">
        <f t="shared" si="31"/>
        <v>33928.159741708179</v>
      </c>
      <c r="K50" s="11">
        <f t="shared" si="38"/>
        <v>339.2815974170818</v>
      </c>
      <c r="L50" s="24">
        <f t="shared" si="43"/>
        <v>3729.4951348024538</v>
      </c>
      <c r="M50" s="11">
        <f t="shared" si="30"/>
        <v>602229</v>
      </c>
      <c r="N50" s="28">
        <f t="shared" si="39"/>
        <v>0</v>
      </c>
      <c r="O50" s="35">
        <f t="shared" si="32"/>
        <v>0</v>
      </c>
      <c r="P50" s="35">
        <f t="shared" si="48"/>
        <v>6.0222899999999999</v>
      </c>
      <c r="Q50">
        <f t="shared" si="40"/>
        <v>77</v>
      </c>
      <c r="R50" s="45">
        <f>1000*VLOOKUP(Q50, '[1]Mortality (Interventions) H'!$B$392:$AV$512, 7)</f>
        <v>72.475788317983302</v>
      </c>
      <c r="S50" s="46">
        <f>VLOOKUP(I50, '[1]Lapse Rates'!$A$4:$F$24, 6)</f>
        <v>4.5965829999999999E-4</v>
      </c>
      <c r="T50" s="33">
        <f t="shared" si="53"/>
        <v>0.60464431244979244</v>
      </c>
      <c r="U50" s="33">
        <f t="shared" si="44"/>
        <v>4.382207319678371E-2</v>
      </c>
      <c r="V50" s="39">
        <f t="shared" si="41"/>
        <v>2.7792977676534042E-4</v>
      </c>
      <c r="W50" s="32">
        <f t="shared" si="45"/>
        <v>0.56054430947624334</v>
      </c>
      <c r="X50" s="31"/>
      <c r="Y50" s="5">
        <f t="shared" si="50"/>
        <v>0</v>
      </c>
      <c r="Z50" s="5">
        <f t="shared" si="42"/>
        <v>3.6413433964232604</v>
      </c>
      <c r="AA50" s="5">
        <f t="shared" si="46"/>
        <v>0</v>
      </c>
      <c r="AB50" s="5">
        <f t="shared" si="33"/>
        <v>3.3757603895156856</v>
      </c>
      <c r="AC50" s="32"/>
      <c r="AD50" s="5">
        <f t="shared" si="51"/>
        <v>19018.23687421549</v>
      </c>
      <c r="AE50" s="5">
        <f t="shared" si="34"/>
        <v>-190.18236874215489</v>
      </c>
      <c r="AF50" s="5">
        <f t="shared" si="34"/>
        <v>-2090.5472750328504</v>
      </c>
      <c r="AG50" s="5">
        <f t="shared" si="54"/>
        <v>-26390.923319225858</v>
      </c>
      <c r="AH50" s="5">
        <f t="shared" si="55"/>
        <v>-9653.4160887853759</v>
      </c>
      <c r="AI50" s="42">
        <f t="shared" si="49"/>
        <v>0</v>
      </c>
      <c r="AJ50" s="42">
        <f t="shared" si="52"/>
        <v>1847.3893627741231</v>
      </c>
      <c r="AK50" s="42">
        <f t="shared" si="56"/>
        <v>-7806.0267260112523</v>
      </c>
    </row>
    <row r="51" spans="1:37" ht="15" x14ac:dyDescent="0.2">
      <c r="A51" s="48"/>
      <c r="D51" s="1"/>
      <c r="E51" s="1"/>
      <c r="F51" s="37"/>
      <c r="I51" s="2">
        <f t="shared" si="37"/>
        <v>14</v>
      </c>
      <c r="J51" s="11">
        <f t="shared" si="31"/>
        <v>33928.159741708179</v>
      </c>
      <c r="K51" s="11">
        <f t="shared" si="38"/>
        <v>339.2815974170818</v>
      </c>
      <c r="L51" s="24">
        <f t="shared" si="43"/>
        <v>3729.4951348024538</v>
      </c>
      <c r="M51" s="11">
        <f t="shared" si="30"/>
        <v>602229</v>
      </c>
      <c r="N51" s="28">
        <f t="shared" si="39"/>
        <v>0</v>
      </c>
      <c r="O51" s="35">
        <f t="shared" si="32"/>
        <v>0</v>
      </c>
      <c r="P51" s="35">
        <f t="shared" si="48"/>
        <v>6.0222899999999999</v>
      </c>
      <c r="Q51">
        <f t="shared" si="40"/>
        <v>78</v>
      </c>
      <c r="R51" s="45">
        <f>1000*VLOOKUP(Q51, '[1]Mortality (Interventions) H'!$B$392:$AV$512, 7)</f>
        <v>80.873738234948306</v>
      </c>
      <c r="S51" s="46">
        <f>VLOOKUP(I51, '[1]Lapse Rates'!$A$4:$F$24, 6)</f>
        <v>3.6747819999999998E-4</v>
      </c>
      <c r="T51" s="33">
        <f t="shared" si="53"/>
        <v>0.56054430947624334</v>
      </c>
      <c r="U51" s="33">
        <f t="shared" si="44"/>
        <v>4.5333313753671556E-2</v>
      </c>
      <c r="V51" s="39">
        <f t="shared" si="41"/>
        <v>2.0598781386657283E-4</v>
      </c>
      <c r="W51" s="32">
        <f t="shared" si="45"/>
        <v>0.51500500790870518</v>
      </c>
      <c r="X51" s="31"/>
      <c r="Y51" s="5">
        <f t="shared" si="50"/>
        <v>0</v>
      </c>
      <c r="Z51" s="5">
        <f t="shared" si="42"/>
        <v>3.3757603895156856</v>
      </c>
      <c r="AA51" s="5">
        <f t="shared" si="46"/>
        <v>0</v>
      </c>
      <c r="AB51" s="5">
        <f t="shared" si="33"/>
        <v>3.1015095090785163</v>
      </c>
      <c r="AC51" s="32"/>
      <c r="AD51" s="5">
        <f t="shared" si="51"/>
        <v>17473.172176106233</v>
      </c>
      <c r="AE51" s="5">
        <f t="shared" si="34"/>
        <v>-174.73172176106235</v>
      </c>
      <c r="AF51" s="5">
        <f t="shared" si="34"/>
        <v>-1920.7086713944152</v>
      </c>
      <c r="AG51" s="5">
        <f t="shared" si="54"/>
        <v>-27301.036208559868</v>
      </c>
      <c r="AH51" s="5">
        <f t="shared" si="55"/>
        <v>-11923.304425609113</v>
      </c>
      <c r="AI51" s="42">
        <f t="shared" si="49"/>
        <v>0</v>
      </c>
      <c r="AJ51" s="42">
        <f t="shared" si="52"/>
        <v>1697.308170665473</v>
      </c>
      <c r="AK51" s="42">
        <f t="shared" si="56"/>
        <v>-10225.996254943639</v>
      </c>
    </row>
    <row r="52" spans="1:37" ht="15" x14ac:dyDescent="0.2">
      <c r="A52" s="48"/>
      <c r="D52" s="1"/>
      <c r="E52" s="1"/>
      <c r="F52" s="1"/>
      <c r="I52" s="2">
        <f t="shared" si="37"/>
        <v>15</v>
      </c>
      <c r="J52" s="11">
        <f t="shared" si="31"/>
        <v>33928.159741708179</v>
      </c>
      <c r="K52" s="11">
        <f t="shared" si="38"/>
        <v>339.2815974170818</v>
      </c>
      <c r="L52" s="24">
        <f t="shared" si="43"/>
        <v>3729.4951348024538</v>
      </c>
      <c r="M52" s="11">
        <f t="shared" si="30"/>
        <v>602229</v>
      </c>
      <c r="N52" s="28">
        <f t="shared" si="39"/>
        <v>0</v>
      </c>
      <c r="O52" s="35">
        <f t="shared" si="32"/>
        <v>0</v>
      </c>
      <c r="P52" s="35">
        <f t="shared" si="48"/>
        <v>6.0222899999999999</v>
      </c>
      <c r="Q52">
        <f t="shared" si="40"/>
        <v>79</v>
      </c>
      <c r="R52" s="45">
        <f>1000*VLOOKUP(Q52, '[1]Mortality (Interventions) H'!$B$392:$AV$512, 7)</f>
        <v>90.096650275251193</v>
      </c>
      <c r="S52" s="46">
        <f>VLOOKUP(I52, '[1]Lapse Rates'!$A$4:$F$24, 6)</f>
        <v>3.9775519999999998E-4</v>
      </c>
      <c r="T52" s="33">
        <f t="shared" si="53"/>
        <v>0.51500500790870518</v>
      </c>
      <c r="U52" s="33">
        <f t="shared" si="44"/>
        <v>4.6400226087553585E-2</v>
      </c>
      <c r="V52" s="39">
        <f t="shared" si="41"/>
        <v>2.048459199217286E-4</v>
      </c>
      <c r="W52" s="32">
        <f t="shared" si="45"/>
        <v>0.46839993590122986</v>
      </c>
      <c r="X52" s="31"/>
      <c r="Y52" s="5">
        <f t="shared" si="50"/>
        <v>0</v>
      </c>
      <c r="Z52" s="5">
        <f t="shared" si="42"/>
        <v>3.1015095090785163</v>
      </c>
      <c r="AA52" s="5">
        <f t="shared" si="46"/>
        <v>0</v>
      </c>
      <c r="AB52" s="5">
        <f t="shared" si="33"/>
        <v>2.8208402499786174</v>
      </c>
      <c r="AC52" s="32"/>
      <c r="AD52" s="5">
        <f t="shared" si="51"/>
        <v>15891.947848262798</v>
      </c>
      <c r="AE52" s="5">
        <f t="shared" si="34"/>
        <v>-158.91947848262799</v>
      </c>
      <c r="AF52" s="5">
        <f t="shared" si="34"/>
        <v>-1746.8952820854179</v>
      </c>
      <c r="AG52" s="5">
        <f t="shared" si="54"/>
        <v>-27943.561756481307</v>
      </c>
      <c r="AH52" s="5">
        <f t="shared" si="55"/>
        <v>-13957.428668786555</v>
      </c>
      <c r="AI52" s="42">
        <f t="shared" si="49"/>
        <v>0</v>
      </c>
      <c r="AJ52" s="42">
        <f t="shared" si="52"/>
        <v>1543.7143411582754</v>
      </c>
      <c r="AK52" s="42">
        <f t="shared" si="56"/>
        <v>-12413.71432762828</v>
      </c>
    </row>
    <row r="53" spans="1:37" ht="15" x14ac:dyDescent="0.2">
      <c r="D53" s="1"/>
      <c r="E53" s="1"/>
      <c r="F53" s="1"/>
      <c r="I53" s="2">
        <f t="shared" si="37"/>
        <v>16</v>
      </c>
      <c r="J53" s="11">
        <f t="shared" si="31"/>
        <v>33928.159741708179</v>
      </c>
      <c r="K53" s="11">
        <f t="shared" si="38"/>
        <v>339.2815974170818</v>
      </c>
      <c r="L53" s="24">
        <f t="shared" si="43"/>
        <v>3729.4951348024538</v>
      </c>
      <c r="M53" s="11">
        <f t="shared" si="30"/>
        <v>602229</v>
      </c>
      <c r="N53" s="28">
        <f t="shared" si="39"/>
        <v>0</v>
      </c>
      <c r="O53" s="35">
        <f t="shared" si="32"/>
        <v>0</v>
      </c>
      <c r="P53" s="35">
        <f t="shared" si="48"/>
        <v>6.0222899999999999</v>
      </c>
      <c r="Q53">
        <f t="shared" si="40"/>
        <v>80</v>
      </c>
      <c r="R53" s="45">
        <f>1000*VLOOKUP(Q53, '[1]Mortality (Interventions) H'!$B$392:$AV$512, 7)</f>
        <v>100.0120524156254</v>
      </c>
      <c r="S53" s="46">
        <f>VLOOKUP(I53, '[1]Lapse Rates'!$A$4:$F$24, 6)</f>
        <v>2.516404E-4</v>
      </c>
      <c r="T53" s="33">
        <f t="shared" si="53"/>
        <v>0.46839993590122986</v>
      </c>
      <c r="U53" s="33">
        <f t="shared" si="44"/>
        <v>4.6845638940829382E-2</v>
      </c>
      <c r="V53" s="39">
        <f t="shared" si="41"/>
        <v>1.1786834723015984E-4</v>
      </c>
      <c r="W53" s="32">
        <f t="shared" si="45"/>
        <v>0.42143642861317032</v>
      </c>
      <c r="X53" s="31"/>
      <c r="Y53" s="5">
        <f t="shared" si="50"/>
        <v>0</v>
      </c>
      <c r="Z53" s="5">
        <f t="shared" si="42"/>
        <v>2.8208402499786174</v>
      </c>
      <c r="AA53" s="5">
        <f t="shared" si="46"/>
        <v>0</v>
      </c>
      <c r="AB53" s="5">
        <f t="shared" si="33"/>
        <v>2.5380123896728093</v>
      </c>
      <c r="AC53" s="32"/>
      <c r="AD53" s="5">
        <f t="shared" si="51"/>
        <v>14298.562470962639</v>
      </c>
      <c r="AE53" s="5">
        <f t="shared" si="34"/>
        <v>-142.98562470962639</v>
      </c>
      <c r="AF53" s="5">
        <f t="shared" si="34"/>
        <v>-1571.7451101413403</v>
      </c>
      <c r="AG53" s="5">
        <f t="shared" si="54"/>
        <v>-28211.802293696739</v>
      </c>
      <c r="AH53" s="5">
        <f t="shared" si="55"/>
        <v>-15627.970557585068</v>
      </c>
      <c r="AI53" s="42">
        <f t="shared" si="49"/>
        <v>0</v>
      </c>
      <c r="AJ53" s="42">
        <f t="shared" si="52"/>
        <v>1388.9388130459436</v>
      </c>
      <c r="AK53" s="42">
        <f t="shared" si="56"/>
        <v>-14239.031744539125</v>
      </c>
    </row>
    <row r="54" spans="1:37" ht="15" x14ac:dyDescent="0.2">
      <c r="B54" s="2"/>
      <c r="C54" s="8"/>
      <c r="F54" s="2"/>
      <c r="I54" s="2">
        <f t="shared" si="37"/>
        <v>17</v>
      </c>
      <c r="J54" s="11">
        <f t="shared" si="31"/>
        <v>33928.159741708179</v>
      </c>
      <c r="K54" s="11">
        <f t="shared" si="38"/>
        <v>339.2815974170818</v>
      </c>
      <c r="L54" s="24">
        <f t="shared" si="43"/>
        <v>3729.4951348024538</v>
      </c>
      <c r="M54" s="11">
        <f t="shared" si="30"/>
        <v>602229</v>
      </c>
      <c r="N54" s="28">
        <f t="shared" si="39"/>
        <v>0</v>
      </c>
      <c r="O54" s="35">
        <f t="shared" si="32"/>
        <v>0</v>
      </c>
      <c r="P54" s="35">
        <f t="shared" si="48"/>
        <v>6.0222899999999999</v>
      </c>
      <c r="Q54">
        <f t="shared" si="40"/>
        <v>81</v>
      </c>
      <c r="R54" s="45">
        <f>1000*VLOOKUP(Q54, '[1]Mortality (Interventions) H'!$B$392:$AV$512, 7)</f>
        <v>110.7558308504173</v>
      </c>
      <c r="S54" s="46">
        <f>VLOOKUP(I54, '[1]Lapse Rates'!$A$4:$F$24, 6)</f>
        <v>2.7508159999999998E-4</v>
      </c>
      <c r="T54" s="33">
        <f t="shared" si="53"/>
        <v>0.42143642861317032</v>
      </c>
      <c r="U54" s="33">
        <f t="shared" si="44"/>
        <v>4.6676541801684256E-2</v>
      </c>
      <c r="V54" s="39">
        <f t="shared" si="41"/>
        <v>1.1592940708119667E-4</v>
      </c>
      <c r="W54" s="32">
        <f t="shared" si="45"/>
        <v>0.37464395740440487</v>
      </c>
      <c r="X54" s="31"/>
      <c r="Y54" s="5">
        <f t="shared" si="50"/>
        <v>0</v>
      </c>
      <c r="Z54" s="5">
        <f t="shared" si="42"/>
        <v>2.5380123896728093</v>
      </c>
      <c r="AA54" s="5">
        <f t="shared" si="46"/>
        <v>0</v>
      </c>
      <c r="AB54" s="5">
        <f t="shared" si="33"/>
        <v>2.2562145582369735</v>
      </c>
      <c r="AC54" s="32"/>
      <c r="AD54" s="5">
        <f t="shared" si="51"/>
        <v>12710.980033082364</v>
      </c>
      <c r="AE54" s="5">
        <f t="shared" si="34"/>
        <v>-127.10980033082363</v>
      </c>
      <c r="AF54" s="5">
        <f t="shared" si="34"/>
        <v>-1397.2328164228657</v>
      </c>
      <c r="AG54" s="5">
        <f t="shared" si="54"/>
        <v>-28109.967092686507</v>
      </c>
      <c r="AH54" s="5">
        <f t="shared" si="55"/>
        <v>-16923.329676357833</v>
      </c>
      <c r="AI54" s="42">
        <f t="shared" si="49"/>
        <v>0</v>
      </c>
      <c r="AJ54" s="42">
        <f t="shared" si="52"/>
        <v>1234.7266488483531</v>
      </c>
      <c r="AK54" s="42">
        <f t="shared" si="56"/>
        <v>-15688.60302750948</v>
      </c>
    </row>
    <row r="55" spans="1:37" ht="15" x14ac:dyDescent="0.2">
      <c r="B55" s="2"/>
      <c r="C55" s="8"/>
      <c r="F55" s="2"/>
      <c r="I55" s="2">
        <f t="shared" si="37"/>
        <v>18</v>
      </c>
      <c r="J55" s="11">
        <f t="shared" si="31"/>
        <v>33928.159741708179</v>
      </c>
      <c r="K55" s="11">
        <f t="shared" si="38"/>
        <v>339.2815974170818</v>
      </c>
      <c r="L55" s="24">
        <f t="shared" si="43"/>
        <v>3729.4951348024538</v>
      </c>
      <c r="M55" s="11">
        <f t="shared" si="30"/>
        <v>602229</v>
      </c>
      <c r="N55" s="28">
        <f t="shared" si="39"/>
        <v>0</v>
      </c>
      <c r="O55" s="35">
        <f t="shared" si="32"/>
        <v>0</v>
      </c>
      <c r="P55" s="35">
        <f t="shared" si="48"/>
        <v>6.0222899999999999</v>
      </c>
      <c r="Q55">
        <f t="shared" si="40"/>
        <v>82</v>
      </c>
      <c r="R55" s="45">
        <f>1000*VLOOKUP(Q55, '[1]Mortality (Interventions) H'!$B$392:$AV$512, 7)</f>
        <v>122.69953406666114</v>
      </c>
      <c r="S55" s="46">
        <f>VLOOKUP(I55, '[1]Lapse Rates'!$A$4:$F$24, 6)</f>
        <v>2.0998619999999999E-4</v>
      </c>
      <c r="T55" s="33">
        <f t="shared" si="53"/>
        <v>0.37464395740440487</v>
      </c>
      <c r="U55" s="33">
        <f t="shared" si="44"/>
        <v>4.596863901441052E-2</v>
      </c>
      <c r="V55" s="39">
        <f t="shared" si="41"/>
        <v>7.867006096831284E-5</v>
      </c>
      <c r="W55" s="32">
        <f t="shared" si="45"/>
        <v>0.32859664832902602</v>
      </c>
      <c r="X55" s="31"/>
      <c r="Y55" s="5">
        <f t="shared" si="50"/>
        <v>0</v>
      </c>
      <c r="Z55" s="5">
        <f t="shared" si="50"/>
        <v>2.2562145582369735</v>
      </c>
      <c r="AA55" s="5">
        <f t="shared" si="46"/>
        <v>0</v>
      </c>
      <c r="AB55" s="5">
        <f t="shared" si="33"/>
        <v>1.9789043092654102</v>
      </c>
      <c r="AC55" s="32"/>
      <c r="AD55" s="5">
        <f t="shared" si="51"/>
        <v>11148.679575097101</v>
      </c>
      <c r="AE55" s="5">
        <f t="shared" si="34"/>
        <v>-111.48679575097101</v>
      </c>
      <c r="AF55" s="5">
        <f t="shared" si="34"/>
        <v>-1225.4996012554955</v>
      </c>
      <c r="AG55" s="5">
        <f t="shared" si="54"/>
        <v>-27683.647505009434</v>
      </c>
      <c r="AH55" s="5">
        <f t="shared" si="55"/>
        <v>-17871.9543269188</v>
      </c>
      <c r="AI55" s="42">
        <f t="shared" si="49"/>
        <v>0</v>
      </c>
      <c r="AJ55" s="42">
        <f t="shared" si="52"/>
        <v>1082.9699463020186</v>
      </c>
      <c r="AK55" s="42">
        <f t="shared" si="56"/>
        <v>-16788.984380616781</v>
      </c>
    </row>
    <row r="56" spans="1:37" ht="15" x14ac:dyDescent="0.2">
      <c r="I56" s="2">
        <f t="shared" si="37"/>
        <v>19</v>
      </c>
      <c r="J56" s="11">
        <f t="shared" si="31"/>
        <v>33928.159741708179</v>
      </c>
      <c r="K56" s="11">
        <f t="shared" si="38"/>
        <v>339.2815974170818</v>
      </c>
      <c r="L56" s="24">
        <f t="shared" si="43"/>
        <v>3729.4951348024538</v>
      </c>
      <c r="M56" s="11">
        <f t="shared" si="30"/>
        <v>602229</v>
      </c>
      <c r="N56" s="28">
        <f t="shared" si="39"/>
        <v>0</v>
      </c>
      <c r="O56" s="35">
        <f t="shared" si="32"/>
        <v>0</v>
      </c>
      <c r="P56" s="35">
        <f t="shared" si="48"/>
        <v>6.0222899999999999</v>
      </c>
      <c r="Q56">
        <f t="shared" si="40"/>
        <v>83</v>
      </c>
      <c r="R56" s="45">
        <f>1000*VLOOKUP(Q56, '[1]Mortality (Interventions) H'!$B$392:$AV$512, 7)</f>
        <v>135.9564191578086</v>
      </c>
      <c r="S56" s="46">
        <f>VLOOKUP(I56, '[1]Lapse Rates'!$A$4:$F$24, 6)</f>
        <v>1.6037285799999999E-2</v>
      </c>
      <c r="T56" s="33">
        <f t="shared" si="53"/>
        <v>0.32859664832902602</v>
      </c>
      <c r="U56" s="33">
        <f t="shared" si="44"/>
        <v>4.4674823654072084E-2</v>
      </c>
      <c r="V56" s="39">
        <f t="shared" si="41"/>
        <v>5.2697983621746826E-3</v>
      </c>
      <c r="W56" s="32">
        <f t="shared" si="45"/>
        <v>0.27865202631277924</v>
      </c>
      <c r="X56" s="31"/>
      <c r="Y56" s="5">
        <f t="shared" si="50"/>
        <v>0</v>
      </c>
      <c r="Z56" s="5">
        <f t="shared" si="50"/>
        <v>1.9789043092654102</v>
      </c>
      <c r="AA56" s="5">
        <f t="shared" si="46"/>
        <v>0</v>
      </c>
      <c r="AB56" s="5">
        <f t="shared" si="33"/>
        <v>1.6781233115431873</v>
      </c>
      <c r="AC56" s="32"/>
      <c r="AD56" s="5">
        <f t="shared" si="51"/>
        <v>9454.150461090645</v>
      </c>
      <c r="AE56" s="5">
        <f t="shared" si="34"/>
        <v>-94.541504610906458</v>
      </c>
      <c r="AF56" s="5">
        <f t="shared" si="34"/>
        <v>-1039.2313764363555</v>
      </c>
      <c r="AG56" s="5">
        <f t="shared" si="54"/>
        <v>-26904.474374368176</v>
      </c>
      <c r="AH56" s="5">
        <f t="shared" si="55"/>
        <v>-18584.096794324792</v>
      </c>
      <c r="AI56" s="42">
        <f t="shared" si="49"/>
        <v>0</v>
      </c>
      <c r="AJ56" s="42">
        <f t="shared" si="52"/>
        <v>918.37176914340137</v>
      </c>
      <c r="AK56" s="42">
        <f t="shared" si="56"/>
        <v>-17665.725025181389</v>
      </c>
    </row>
    <row r="57" spans="1:37" ht="15" x14ac:dyDescent="0.2">
      <c r="I57" s="2">
        <f t="shared" si="37"/>
        <v>20</v>
      </c>
      <c r="J57" s="11">
        <f t="shared" si="31"/>
        <v>33928.159741708179</v>
      </c>
      <c r="K57" s="11">
        <f t="shared" si="38"/>
        <v>339.2815974170818</v>
      </c>
      <c r="L57" s="24">
        <f t="shared" si="43"/>
        <v>3729.4951348024538</v>
      </c>
      <c r="M57" s="11">
        <f t="shared" si="30"/>
        <v>602229</v>
      </c>
      <c r="N57" s="28">
        <f t="shared" si="39"/>
        <v>0</v>
      </c>
      <c r="O57" s="35">
        <f t="shared" si="32"/>
        <v>0</v>
      </c>
      <c r="P57" s="35">
        <f t="shared" si="48"/>
        <v>6.0222899999999999</v>
      </c>
      <c r="Q57">
        <f t="shared" si="40"/>
        <v>84</v>
      </c>
      <c r="R57" s="45">
        <f>1000*VLOOKUP(Q57, '[1]Mortality (Interventions) H'!$B$392:$AV$512, 7)</f>
        <v>150.72797553191134</v>
      </c>
      <c r="S57" s="46">
        <f>VLOOKUP(I57, '[1]Lapse Rates'!$A$4:$F$24, 6)</f>
        <v>0</v>
      </c>
      <c r="T57" s="33">
        <f t="shared" si="53"/>
        <v>0.27865202631277924</v>
      </c>
      <c r="U57" s="33">
        <f t="shared" si="44"/>
        <v>4.2000655803990108E-2</v>
      </c>
      <c r="V57" s="39">
        <f t="shared" si="41"/>
        <v>0</v>
      </c>
      <c r="W57" s="32">
        <f t="shared" si="45"/>
        <v>0.23665137050878915</v>
      </c>
      <c r="X57" s="31"/>
      <c r="Y57" s="5">
        <f t="shared" si="50"/>
        <v>0</v>
      </c>
      <c r="Z57" s="5">
        <f t="shared" si="50"/>
        <v>1.6781233115431873</v>
      </c>
      <c r="AA57" s="5">
        <f t="shared" si="46"/>
        <v>0</v>
      </c>
      <c r="AB57" s="5">
        <f t="shared" si="33"/>
        <v>1.4251831821013758</v>
      </c>
      <c r="AC57" s="32"/>
      <c r="AD57" s="5">
        <f t="shared" si="51"/>
        <v>8029.1455017163662</v>
      </c>
      <c r="AE57" s="5">
        <f t="shared" si="34"/>
        <v>-80.291455017163671</v>
      </c>
      <c r="AF57" s="5">
        <f t="shared" si="34"/>
        <v>-882.59013495686202</v>
      </c>
      <c r="AG57" s="5">
        <f t="shared" si="54"/>
        <v>-25294.012944181159</v>
      </c>
      <c r="AH57" s="5">
        <f t="shared" si="55"/>
        <v>-18227.74903243882</v>
      </c>
      <c r="AI57" s="42">
        <f t="shared" si="49"/>
        <v>0</v>
      </c>
      <c r="AJ57" s="42">
        <f t="shared" si="52"/>
        <v>779.94720587805421</v>
      </c>
      <c r="AK57" s="42">
        <f t="shared" si="56"/>
        <v>-17447.801826560764</v>
      </c>
    </row>
    <row r="58" spans="1:37" x14ac:dyDescent="0.15">
      <c r="I58" s="2"/>
      <c r="J58" s="31"/>
      <c r="K58" s="31"/>
      <c r="L58" s="31"/>
      <c r="M58" s="31"/>
      <c r="N58" s="31"/>
      <c r="O58" s="31"/>
      <c r="P58" s="31"/>
      <c r="Q58" s="44"/>
      <c r="R58" s="31"/>
      <c r="S58" s="31"/>
      <c r="T58" s="31"/>
      <c r="U58" s="31"/>
      <c r="V58" s="31"/>
      <c r="W58" s="31"/>
      <c r="X58" s="31"/>
      <c r="Y58" s="5"/>
      <c r="Z58" s="5"/>
      <c r="AA58" s="5"/>
      <c r="AB58" s="5"/>
    </row>
    <row r="59" spans="1:37" x14ac:dyDescent="0.15">
      <c r="I59" s="2"/>
      <c r="J59" s="31"/>
      <c r="K59" s="31"/>
      <c r="L59" s="31"/>
      <c r="M59" s="31"/>
      <c r="N59" s="31"/>
      <c r="O59" s="31"/>
      <c r="P59" s="31"/>
      <c r="Q59" s="44"/>
      <c r="R59" s="31"/>
      <c r="S59" s="31"/>
      <c r="T59" s="31"/>
      <c r="U59" s="31"/>
      <c r="V59" s="31"/>
      <c r="W59" s="31"/>
      <c r="X59" s="31"/>
      <c r="Y59" s="5"/>
      <c r="Z59" s="5"/>
      <c r="AA59" s="5"/>
      <c r="AB59" s="5"/>
    </row>
    <row r="60" spans="1:37" x14ac:dyDescent="0.15">
      <c r="I60" s="2"/>
      <c r="Q60" s="44"/>
      <c r="AC60" s="22" t="s">
        <v>56</v>
      </c>
      <c r="AD60" s="21">
        <f>SUM(AD37:AD57)</f>
        <v>469465.52252856124</v>
      </c>
      <c r="AE60" s="21">
        <f t="shared" ref="AE60:AK60" si="57">SUM(AE37:AE57)</f>
        <v>-17595.832780237935</v>
      </c>
      <c r="AF60" s="21">
        <f t="shared" si="57"/>
        <v>-48986.727459891277</v>
      </c>
      <c r="AG60" s="21">
        <f t="shared" si="57"/>
        <v>-450973.01907805511</v>
      </c>
      <c r="AH60" s="21">
        <f t="shared" si="57"/>
        <v>-48090.056789623064</v>
      </c>
      <c r="AI60" s="21">
        <f t="shared" si="57"/>
        <v>0</v>
      </c>
      <c r="AJ60" s="21">
        <f t="shared" si="57"/>
        <v>42339.440013751468</v>
      </c>
      <c r="AK60" s="21">
        <f t="shared" si="57"/>
        <v>-5750.6167758715965</v>
      </c>
    </row>
    <row r="61" spans="1:37" x14ac:dyDescent="0.15">
      <c r="Q61" s="44"/>
      <c r="AC61" s="23"/>
    </row>
    <row r="62" spans="1:37" x14ac:dyDescent="0.15">
      <c r="AC62" s="22" t="str">
        <f>"Present Value at "&amp;TEXT($D$6,"0.00%")&amp;":"</f>
        <v>Present Value at 9.81%:</v>
      </c>
      <c r="AD62" s="21">
        <f>AD37+NPV($D$6,AD38:AD57)</f>
        <v>255038.31781681126</v>
      </c>
      <c r="AE62" s="21">
        <f t="shared" ref="AE62:AK62" si="58">AE37+NPV($D$6,AE38:AE57)</f>
        <v>-15481.113547451729</v>
      </c>
      <c r="AF62" s="21">
        <f t="shared" si="58"/>
        <v>-25741.036711583496</v>
      </c>
      <c r="AG62" s="21">
        <f t="shared" si="58"/>
        <v>-173967.57644803639</v>
      </c>
      <c r="AH62" s="21">
        <f t="shared" si="58"/>
        <v>39848.591109739667</v>
      </c>
      <c r="AI62" s="21">
        <f t="shared" si="58"/>
        <v>0</v>
      </c>
      <c r="AJ62" s="21">
        <f t="shared" si="58"/>
        <v>21507.574877258667</v>
      </c>
      <c r="AK62" s="21">
        <f t="shared" si="58"/>
        <v>61356.165986998341</v>
      </c>
    </row>
    <row r="64" spans="1:37" x14ac:dyDescent="0.15">
      <c r="AC64" s="22" t="str">
        <f>"Present Value at "&amp;TEXT($D$7,"0.00%")&amp;":"</f>
        <v>Present Value at 3.64%:</v>
      </c>
      <c r="AD64" s="21">
        <f>AD37+NPV($D$7,AD38:AD57)</f>
        <v>361465.76289442123</v>
      </c>
      <c r="AE64" s="21">
        <f t="shared" ref="AE64:AK64" si="59">AE37+NPV($D$7,AE38:AE57)</f>
        <v>-16527.46140499473</v>
      </c>
      <c r="AF64" s="21">
        <f t="shared" si="59"/>
        <v>-37242.837203345502</v>
      </c>
      <c r="AG64" s="21">
        <f t="shared" si="59"/>
        <v>-303396.33823941555</v>
      </c>
      <c r="AH64" s="21">
        <f t="shared" si="59"/>
        <v>4299.1260466654803</v>
      </c>
      <c r="AI64" s="21">
        <f t="shared" si="59"/>
        <v>0</v>
      </c>
      <c r="AJ64" s="21">
        <f t="shared" si="59"/>
        <v>31847.44288652742</v>
      </c>
      <c r="AK64" s="21">
        <f t="shared" si="59"/>
        <v>36146.56893319291</v>
      </c>
    </row>
    <row r="68" spans="1:39" x14ac:dyDescent="0.15">
      <c r="A68" s="43" t="s">
        <v>40</v>
      </c>
      <c r="B68" s="15">
        <v>1</v>
      </c>
      <c r="C68" s="15"/>
      <c r="D68" s="15"/>
      <c r="G68" t="s">
        <v>12</v>
      </c>
      <c r="H68" s="51">
        <v>33396.53295330119</v>
      </c>
    </row>
    <row r="69" spans="1:39" x14ac:dyDescent="0.15">
      <c r="G69" s="49" t="s">
        <v>111</v>
      </c>
      <c r="I69" s="1">
        <v>0</v>
      </c>
      <c r="J69" s="11">
        <f>H$68</f>
        <v>33396.53295330119</v>
      </c>
      <c r="K69" s="11">
        <f>J69*$C$10</f>
        <v>13358.613181320477</v>
      </c>
      <c r="L69" s="24">
        <f>$C$78</f>
        <v>4670.9431372041354</v>
      </c>
      <c r="M69" s="11">
        <f t="shared" ref="M69:M89" si="60">$E$11</f>
        <v>602229</v>
      </c>
      <c r="N69" s="78">
        <f>$N$37</f>
        <v>0</v>
      </c>
      <c r="O69" s="35">
        <f>M69*N69/1000</f>
        <v>0</v>
      </c>
      <c r="P69" s="35">
        <f>$H$14*M69/1000</f>
        <v>6.0222899999999999</v>
      </c>
      <c r="Q69">
        <f>Q4</f>
        <v>0</v>
      </c>
      <c r="T69" s="34">
        <v>1</v>
      </c>
      <c r="U69" s="32"/>
      <c r="V69" s="32"/>
      <c r="W69" s="32">
        <f>T69-SUM(U69:V69)</f>
        <v>1</v>
      </c>
      <c r="X69" s="32"/>
      <c r="Y69" s="5"/>
      <c r="Z69" s="5"/>
      <c r="AA69" s="5">
        <f>O69*W69</f>
        <v>0</v>
      </c>
      <c r="AB69" s="5">
        <f>P69*W69</f>
        <v>6.0222899999999999</v>
      </c>
      <c r="AC69" s="32"/>
      <c r="AD69" s="5">
        <f>$W69*J69</f>
        <v>33396.53295330119</v>
      </c>
      <c r="AE69" s="5">
        <f>-$W69*K69</f>
        <v>-13358.613181320477</v>
      </c>
      <c r="AF69" s="5">
        <f>-$W69*L69</f>
        <v>-4670.9431372041354</v>
      </c>
      <c r="AG69" s="5"/>
      <c r="AH69" s="5">
        <f>SUM(AD69:AG69)</f>
        <v>15366.976634776576</v>
      </c>
      <c r="AI69" s="42">
        <f>Y69-AA69</f>
        <v>0</v>
      </c>
      <c r="AJ69" s="42"/>
      <c r="AK69" s="42">
        <f>SUM(AH69:AJ69)</f>
        <v>15366.976634776576</v>
      </c>
      <c r="AL69" s="6" t="s">
        <v>39</v>
      </c>
      <c r="AM69" s="36">
        <f>AK96</f>
        <v>35779.629943029126</v>
      </c>
    </row>
    <row r="70" spans="1:39" ht="15" x14ac:dyDescent="0.2">
      <c r="A70" s="12" t="s">
        <v>42</v>
      </c>
      <c r="B70" s="12"/>
      <c r="C70" s="12"/>
      <c r="D70" s="79">
        <v>9.8100000000000007E-2</v>
      </c>
      <c r="E70" s="7"/>
      <c r="F70" s="7"/>
      <c r="G70" s="8"/>
      <c r="I70" s="2">
        <f>I69+1</f>
        <v>1</v>
      </c>
      <c r="J70" s="11">
        <f t="shared" ref="J70:J89" si="61">H$68</f>
        <v>33396.53295330119</v>
      </c>
      <c r="K70" s="11"/>
      <c r="L70" s="24"/>
      <c r="M70" s="11">
        <f t="shared" si="60"/>
        <v>602229</v>
      </c>
      <c r="N70" s="78">
        <f t="shared" ref="N70:N89" si="62">$N$37</f>
        <v>0</v>
      </c>
      <c r="O70" s="35">
        <f t="shared" ref="O70:O89" si="63">M70*N70/1000</f>
        <v>0</v>
      </c>
      <c r="P70" s="35">
        <f>$H$14*M70/1000</f>
        <v>6.0222899999999999</v>
      </c>
      <c r="Q70">
        <f t="shared" ref="Q70:Q89" si="64">Q5</f>
        <v>65</v>
      </c>
      <c r="R70" s="45">
        <f>1000*VLOOKUP(Q70, '[1]Mortality (Interventions) H'!$B$392:$AV$512, 10)</f>
        <v>23.226725838855845</v>
      </c>
      <c r="S70" s="46">
        <f>AVERAGE(VLOOKUP(I69,'[1]Lapse Rates'!$A$4:$F$24,6),VLOOKUP(I70,'[1]Lapse Rates'!$A$4:$F$24,6))</f>
        <v>1.1402544E-3</v>
      </c>
      <c r="T70" s="33">
        <f>W69</f>
        <v>1</v>
      </c>
      <c r="U70" s="33">
        <f>T70*R70/1000</f>
        <v>2.3226725838855846E-2</v>
      </c>
      <c r="V70" s="39">
        <f>MIN(S70*T70,T70-U70)</f>
        <v>1.1402544E-3</v>
      </c>
      <c r="W70" s="32">
        <f>T70-SUM(U70:V70)</f>
        <v>0.97563301976114414</v>
      </c>
      <c r="X70" s="32"/>
      <c r="Y70" s="5">
        <f>AA69</f>
        <v>0</v>
      </c>
      <c r="Z70" s="5">
        <f>AB69</f>
        <v>6.0222899999999999</v>
      </c>
      <c r="AA70" s="5">
        <f>O70*W70</f>
        <v>0</v>
      </c>
      <c r="AB70" s="5">
        <f t="shared" ref="AB70:AB89" si="65">P70*W70</f>
        <v>5.8755449785773406</v>
      </c>
      <c r="AC70" s="32"/>
      <c r="AD70" s="5">
        <f>$W70*J70</f>
        <v>32582.760294781801</v>
      </c>
      <c r="AE70" s="5">
        <f t="shared" ref="AE70:AF89" si="66">-$W70*K70</f>
        <v>0</v>
      </c>
      <c r="AF70" s="5">
        <f t="shared" si="66"/>
        <v>0</v>
      </c>
      <c r="AG70" s="5">
        <f t="shared" ref="AG70:AG75" si="67">-U70*M70</f>
        <v>-13987.807875208317</v>
      </c>
      <c r="AH70" s="5">
        <f t="shared" ref="AH70:AH78" si="68">SUM(AD70:AG70)</f>
        <v>18594.952419573485</v>
      </c>
      <c r="AI70" s="42">
        <f>-M70*$W69*(N70-N69)/1000</f>
        <v>0</v>
      </c>
      <c r="AJ70" s="42">
        <f>$D$6*SUM(Y70:Z70,AD70:AE70)</f>
        <v>3196.9595715670948</v>
      </c>
      <c r="AK70" s="42">
        <f>SUM(AH70:AJ70)</f>
        <v>21791.91199114058</v>
      </c>
      <c r="AM70" s="47"/>
    </row>
    <row r="71" spans="1:39" ht="15" x14ac:dyDescent="0.2">
      <c r="A71" s="15" t="s">
        <v>44</v>
      </c>
      <c r="B71" s="15"/>
      <c r="C71" s="50"/>
      <c r="D71" s="9">
        <f xml:space="preserve"> (1+6.7%)/(1+2.95%)-1</f>
        <v>3.6425449247207142E-2</v>
      </c>
      <c r="E71" s="7"/>
      <c r="F71" s="7"/>
      <c r="G71" s="8"/>
      <c r="I71" s="2">
        <f t="shared" ref="I71:I89" si="69">I70+1</f>
        <v>2</v>
      </c>
      <c r="J71" s="11">
        <f t="shared" si="61"/>
        <v>33396.53295330119</v>
      </c>
      <c r="K71" s="11">
        <f t="shared" ref="K71:K89" si="70">J71*$C$11</f>
        <v>333.96532953301192</v>
      </c>
      <c r="L71" s="24">
        <f>$C$79</f>
        <v>3669.0471486050988</v>
      </c>
      <c r="M71" s="11">
        <f t="shared" si="60"/>
        <v>602229</v>
      </c>
      <c r="N71" s="78">
        <f t="shared" si="62"/>
        <v>0</v>
      </c>
      <c r="O71" s="35">
        <f t="shared" si="63"/>
        <v>0</v>
      </c>
      <c r="P71" s="35">
        <f>$H$14*M71/1000</f>
        <v>6.0222899999999999</v>
      </c>
      <c r="Q71">
        <f t="shared" si="64"/>
        <v>66</v>
      </c>
      <c r="R71" s="45">
        <f>1000*VLOOKUP(Q71, '[1]Mortality (Interventions) H'!$B$392:$AV$512, 10)</f>
        <v>25.264030719976518</v>
      </c>
      <c r="S71" s="46">
        <f>VLOOKUP(I71, '[1]Lapse Rates'!$A$4:$F$24, 6)</f>
        <v>1.1150343000000001E-3</v>
      </c>
      <c r="T71" s="33">
        <f>W70</f>
        <v>0.97563301976114414</v>
      </c>
      <c r="U71" s="33">
        <f>T71*R71/1000</f>
        <v>2.4648422582669003E-2</v>
      </c>
      <c r="V71" s="39">
        <f t="shared" ref="V71:V89" si="71">MIN(S71*T71,T71-U71)</f>
        <v>1.0878642812462535E-3</v>
      </c>
      <c r="W71" s="32">
        <f>T71-SUM(U71:V71)</f>
        <v>0.94989673289722887</v>
      </c>
      <c r="X71" s="32"/>
      <c r="Y71" s="5">
        <f t="shared" ref="Y71:Z86" si="72">AA70</f>
        <v>0</v>
      </c>
      <c r="Z71" s="5">
        <f t="shared" si="72"/>
        <v>5.8755449785773406</v>
      </c>
      <c r="AA71" s="5">
        <f>O71*W71</f>
        <v>0</v>
      </c>
      <c r="AB71" s="5">
        <f t="shared" si="65"/>
        <v>5.720553595559652</v>
      </c>
      <c r="AC71" s="32"/>
      <c r="AD71" s="5">
        <f>$W71*J71</f>
        <v>31723.257542435444</v>
      </c>
      <c r="AE71" s="5">
        <f t="shared" si="66"/>
        <v>-317.23257542435442</v>
      </c>
      <c r="AF71" s="5">
        <f t="shared" si="66"/>
        <v>-3485.2158993058765</v>
      </c>
      <c r="AG71" s="5">
        <f t="shared" si="67"/>
        <v>-14843.994883538171</v>
      </c>
      <c r="AH71" s="5">
        <f t="shared" si="68"/>
        <v>13076.814184167042</v>
      </c>
      <c r="AI71" s="42">
        <f>-M71*($W70*N71-$W69*N70)/1000</f>
        <v>0</v>
      </c>
      <c r="AJ71" s="42">
        <f>$D$6*SUM(Y71:Z71,AD71:AE71)</f>
        <v>3081.5074402261866</v>
      </c>
      <c r="AK71" s="42">
        <f>SUM(AH71:AJ71)</f>
        <v>16158.321624393229</v>
      </c>
      <c r="AL71" s="48" t="s">
        <v>59</v>
      </c>
      <c r="AM71" s="54">
        <f>AK96/AD96</f>
        <v>9.9999979715724094E-2</v>
      </c>
    </row>
    <row r="72" spans="1:39" ht="15" x14ac:dyDescent="0.2">
      <c r="A72" s="15" t="s">
        <v>45</v>
      </c>
      <c r="B72" s="16"/>
      <c r="C72" s="50"/>
      <c r="D72" s="1"/>
      <c r="E72" s="1"/>
      <c r="F72" s="1"/>
      <c r="G72" s="8"/>
      <c r="I72" s="2">
        <f t="shared" si="69"/>
        <v>3</v>
      </c>
      <c r="J72" s="11">
        <f t="shared" si="61"/>
        <v>33396.53295330119</v>
      </c>
      <c r="K72" s="11">
        <f t="shared" si="70"/>
        <v>333.96532953301192</v>
      </c>
      <c r="L72" s="24">
        <f t="shared" ref="L72:L89" si="73">$C$79</f>
        <v>3669.0471486050988</v>
      </c>
      <c r="M72" s="11">
        <f t="shared" si="60"/>
        <v>602229</v>
      </c>
      <c r="N72" s="78">
        <f t="shared" si="62"/>
        <v>0</v>
      </c>
      <c r="O72" s="35">
        <f t="shared" si="63"/>
        <v>0</v>
      </c>
      <c r="P72" s="35">
        <f>$H$14*M72/1000</f>
        <v>6.0222899999999999</v>
      </c>
      <c r="Q72">
        <f t="shared" si="64"/>
        <v>67</v>
      </c>
      <c r="R72" s="45">
        <f>1000*VLOOKUP(Q72, '[1]Mortality (Interventions) H'!$B$392:$AV$512, 10)</f>
        <v>27.409671492635926</v>
      </c>
      <c r="S72" s="46">
        <f>VLOOKUP(I72, '[1]Lapse Rates'!$A$4:$F$24, 6)</f>
        <v>9.1335750000000001E-4</v>
      </c>
      <c r="T72" s="33">
        <f>W71</f>
        <v>0.94989673289722887</v>
      </c>
      <c r="U72" s="33">
        <f t="shared" ref="U72:U89" si="74">T72*R72/1000</f>
        <v>2.6036357400641176E-2</v>
      </c>
      <c r="V72" s="39">
        <f t="shared" si="71"/>
        <v>8.6759530521718072E-4</v>
      </c>
      <c r="W72" s="32">
        <f t="shared" ref="W72:W89" si="75">T72-SUM(U72:V72)</f>
        <v>0.92299278019137054</v>
      </c>
      <c r="X72" s="32"/>
      <c r="Y72" s="5">
        <f t="shared" si="72"/>
        <v>0</v>
      </c>
      <c r="Z72" s="5">
        <f t="shared" si="72"/>
        <v>5.720553595559652</v>
      </c>
      <c r="AA72" s="5">
        <f t="shared" ref="AA72:AA89" si="76">O72*W72</f>
        <v>0</v>
      </c>
      <c r="AB72" s="5">
        <f t="shared" si="65"/>
        <v>5.558530190218689</v>
      </c>
      <c r="AC72" s="32"/>
      <c r="AD72" s="5">
        <f>$W72*J72</f>
        <v>30824.758799320189</v>
      </c>
      <c r="AE72" s="5">
        <f t="shared" si="66"/>
        <v>-308.24758799320193</v>
      </c>
      <c r="AF72" s="5">
        <f>-$W72*L72</f>
        <v>-3386.5040283442409</v>
      </c>
      <c r="AG72" s="5">
        <f t="shared" si="67"/>
        <v>-15679.849481030735</v>
      </c>
      <c r="AH72" s="5">
        <f t="shared" si="68"/>
        <v>11450.157701952012</v>
      </c>
      <c r="AI72" s="42">
        <f>-M72*($W71*N72-$W70*N71)/1000</f>
        <v>0</v>
      </c>
      <c r="AJ72" s="42">
        <f>$D$6*SUM(Y72:Z72,AD72:AE72)</f>
        <v>2994.2309361389016</v>
      </c>
      <c r="AK72" s="42">
        <f t="shared" ref="AK72:AK79" si="77">SUM(AH72:AJ72)</f>
        <v>14444.388638090913</v>
      </c>
    </row>
    <row r="73" spans="1:39" ht="15" x14ac:dyDescent="0.2">
      <c r="A73" s="15"/>
      <c r="B73" s="16" t="s">
        <v>46</v>
      </c>
      <c r="C73" s="16" t="s">
        <v>47</v>
      </c>
      <c r="E73" s="1"/>
      <c r="F73" s="1"/>
      <c r="G73" s="8"/>
      <c r="I73" s="2">
        <f t="shared" si="69"/>
        <v>4</v>
      </c>
      <c r="J73" s="11">
        <f t="shared" si="61"/>
        <v>33396.53295330119</v>
      </c>
      <c r="K73" s="11">
        <f t="shared" si="70"/>
        <v>333.96532953301192</v>
      </c>
      <c r="L73" s="24">
        <f t="shared" si="73"/>
        <v>3669.0471486050988</v>
      </c>
      <c r="M73" s="11">
        <f t="shared" si="60"/>
        <v>602229</v>
      </c>
      <c r="N73" s="78">
        <f t="shared" si="62"/>
        <v>0</v>
      </c>
      <c r="O73" s="35">
        <f t="shared" si="63"/>
        <v>0</v>
      </c>
      <c r="P73" s="35">
        <f t="shared" ref="P73:P89" si="78">$H$14*M73/1000</f>
        <v>6.0222899999999999</v>
      </c>
      <c r="Q73">
        <f t="shared" si="64"/>
        <v>68</v>
      </c>
      <c r="R73" s="45">
        <f>1000*VLOOKUP(Q73, '[1]Mortality (Interventions) H'!$B$392:$AV$512, 10)</f>
        <v>29.659631218943474</v>
      </c>
      <c r="S73" s="46">
        <f>VLOOKUP(I73, '[1]Lapse Rates'!$A$4:$F$24, 6)</f>
        <v>8.7679360000000005E-4</v>
      </c>
      <c r="T73" s="33">
        <f>W72</f>
        <v>0.92299278019137054</v>
      </c>
      <c r="U73" s="33">
        <f t="shared" si="74"/>
        <v>2.7375625478223406E-2</v>
      </c>
      <c r="V73" s="39">
        <f t="shared" si="71"/>
        <v>8.0927416251800049E-4</v>
      </c>
      <c r="W73" s="32">
        <f t="shared" si="75"/>
        <v>0.8948078805506291</v>
      </c>
      <c r="X73" s="32"/>
      <c r="Y73" s="5">
        <f>AA72</f>
        <v>0</v>
      </c>
      <c r="Z73" s="5">
        <f t="shared" si="72"/>
        <v>5.558530190218689</v>
      </c>
      <c r="AA73" s="5">
        <f t="shared" si="76"/>
        <v>0</v>
      </c>
      <c r="AB73" s="5">
        <f t="shared" si="65"/>
        <v>5.3887925509612478</v>
      </c>
      <c r="AC73" s="32"/>
      <c r="AD73" s="5">
        <f>$W73*J73</f>
        <v>29883.48086968268</v>
      </c>
      <c r="AE73" s="5">
        <f t="shared" si="66"/>
        <v>-298.83480869682683</v>
      </c>
      <c r="AF73" s="5">
        <f t="shared" si="66"/>
        <v>-3283.0923026836576</v>
      </c>
      <c r="AG73" s="5">
        <f t="shared" si="67"/>
        <v>-16486.395556125004</v>
      </c>
      <c r="AH73" s="5">
        <f t="shared" si="68"/>
        <v>9815.1582021771937</v>
      </c>
      <c r="AI73" s="42">
        <f t="shared" ref="AI73:AI89" si="79">-M73*($W72*N73-$W71*N72)/1000</f>
        <v>0</v>
      </c>
      <c r="AJ73" s="42">
        <f>$D$6*SUM(Y73:Z73,AD73:AE73)</f>
        <v>2902.7990703943728</v>
      </c>
      <c r="AK73" s="42">
        <f t="shared" si="77"/>
        <v>12717.957272571566</v>
      </c>
    </row>
    <row r="74" spans="1:39" ht="15" x14ac:dyDescent="0.2">
      <c r="A74" s="15"/>
      <c r="B74" s="16">
        <v>1</v>
      </c>
      <c r="C74" s="50">
        <v>0.4</v>
      </c>
      <c r="D74" s="1"/>
      <c r="E74" s="18" t="s">
        <v>48</v>
      </c>
      <c r="F74" s="16"/>
      <c r="G74" s="8"/>
      <c r="I74" s="2">
        <f t="shared" si="69"/>
        <v>5</v>
      </c>
      <c r="J74" s="11">
        <f t="shared" si="61"/>
        <v>33396.53295330119</v>
      </c>
      <c r="K74" s="11">
        <f t="shared" si="70"/>
        <v>333.96532953301192</v>
      </c>
      <c r="L74" s="24">
        <f t="shared" si="73"/>
        <v>3669.0471486050988</v>
      </c>
      <c r="M74" s="11">
        <f t="shared" si="60"/>
        <v>602229</v>
      </c>
      <c r="N74" s="78">
        <f t="shared" si="62"/>
        <v>0</v>
      </c>
      <c r="O74" s="35">
        <f t="shared" si="63"/>
        <v>0</v>
      </c>
      <c r="P74" s="35">
        <f t="shared" si="78"/>
        <v>6.0222899999999999</v>
      </c>
      <c r="Q74">
        <f t="shared" si="64"/>
        <v>69</v>
      </c>
      <c r="R74" s="45">
        <f>1000*VLOOKUP(Q74, '[1]Mortality (Interventions) H'!$B$392:$AV$512, 10)</f>
        <v>32.173050074842209</v>
      </c>
      <c r="S74" s="46">
        <f>VLOOKUP(I74, '[1]Lapse Rates'!$A$4:$F$24, 6)</f>
        <v>8.7786349999999995E-4</v>
      </c>
      <c r="T74" s="33">
        <f>W73</f>
        <v>0.8948078805506291</v>
      </c>
      <c r="U74" s="33">
        <f t="shared" si="74"/>
        <v>2.8788698748318815E-2</v>
      </c>
      <c r="V74" s="39">
        <f t="shared" si="71"/>
        <v>7.8551917784775718E-4</v>
      </c>
      <c r="W74" s="32">
        <f t="shared" si="75"/>
        <v>0.86523366262446255</v>
      </c>
      <c r="X74" s="32"/>
      <c r="Y74" s="5">
        <f t="shared" ref="Y74:Z89" si="80">AA73</f>
        <v>0</v>
      </c>
      <c r="Z74" s="5">
        <f t="shared" si="72"/>
        <v>5.3887925509612478</v>
      </c>
      <c r="AA74" s="5">
        <f t="shared" si="76"/>
        <v>0</v>
      </c>
      <c r="AB74" s="5">
        <f t="shared" si="65"/>
        <v>5.2106880340866741</v>
      </c>
      <c r="AC74" s="32"/>
      <c r="AD74" s="5">
        <f t="shared" ref="AD74:AD88" si="81">$W74*J74</f>
        <v>28895.804526143347</v>
      </c>
      <c r="AE74" s="5">
        <f t="shared" si="66"/>
        <v>-288.95804526143348</v>
      </c>
      <c r="AF74" s="5">
        <f t="shared" si="66"/>
        <v>-3174.5831027294303</v>
      </c>
      <c r="AG74" s="5">
        <f t="shared" si="67"/>
        <v>-17337.389258501291</v>
      </c>
      <c r="AH74" s="5">
        <f t="shared" si="68"/>
        <v>8094.8741196511946</v>
      </c>
      <c r="AI74" s="42">
        <f t="shared" si="79"/>
        <v>0</v>
      </c>
      <c r="AJ74" s="42">
        <f t="shared" ref="AJ74:AJ89" si="82">$D$6*SUM(Y74:Z74,AD74:AE74)</f>
        <v>2806.8602803237654</v>
      </c>
      <c r="AK74" s="42">
        <f t="shared" si="77"/>
        <v>10901.734399974961</v>
      </c>
    </row>
    <row r="75" spans="1:39" ht="15" x14ac:dyDescent="0.2">
      <c r="A75" s="15"/>
      <c r="B75" s="17" t="s">
        <v>49</v>
      </c>
      <c r="C75" s="50">
        <v>0.01</v>
      </c>
      <c r="D75" s="1"/>
      <c r="E75" s="80">
        <v>500000</v>
      </c>
      <c r="F75" s="16"/>
      <c r="G75" s="8"/>
      <c r="I75" s="2">
        <f t="shared" si="69"/>
        <v>6</v>
      </c>
      <c r="J75" s="11">
        <f t="shared" si="61"/>
        <v>33396.53295330119</v>
      </c>
      <c r="K75" s="11">
        <f t="shared" si="70"/>
        <v>333.96532953301192</v>
      </c>
      <c r="L75" s="24">
        <f t="shared" si="73"/>
        <v>3669.0471486050988</v>
      </c>
      <c r="M75" s="11">
        <f t="shared" si="60"/>
        <v>602229</v>
      </c>
      <c r="N75" s="78">
        <f t="shared" si="62"/>
        <v>0</v>
      </c>
      <c r="O75" s="35">
        <f t="shared" si="63"/>
        <v>0</v>
      </c>
      <c r="P75" s="35">
        <f t="shared" si="78"/>
        <v>6.0222899999999999</v>
      </c>
      <c r="Q75">
        <f t="shared" si="64"/>
        <v>70</v>
      </c>
      <c r="R75" s="45">
        <f>1000*VLOOKUP(Q75, '[1]Mortality (Interventions) H'!$B$392:$AV$512, 10)</f>
        <v>35.356665109081568</v>
      </c>
      <c r="S75" s="46">
        <f>VLOOKUP(I75, '[1]Lapse Rates'!$A$4:$F$24, 6)</f>
        <v>8.7081910000000003E-4</v>
      </c>
      <c r="T75" s="33">
        <f t="shared" ref="T75:T89" si="83">W74</f>
        <v>0.86523366262446255</v>
      </c>
      <c r="U75" s="33">
        <f t="shared" si="74"/>
        <v>3.0591776850517189E-2</v>
      </c>
      <c r="V75" s="39">
        <f t="shared" si="71"/>
        <v>7.5346199937633817E-4</v>
      </c>
      <c r="W75" s="32">
        <f t="shared" si="75"/>
        <v>0.83388842377456907</v>
      </c>
      <c r="X75" s="32"/>
      <c r="Y75" s="5">
        <f t="shared" si="80"/>
        <v>0</v>
      </c>
      <c r="Z75" s="5">
        <f t="shared" si="72"/>
        <v>5.2106880340866741</v>
      </c>
      <c r="AA75" s="5">
        <f t="shared" si="76"/>
        <v>0</v>
      </c>
      <c r="AB75" s="5">
        <f t="shared" si="65"/>
        <v>5.0219179156133498</v>
      </c>
      <c r="AC75" s="32"/>
      <c r="AD75" s="5">
        <f t="shared" si="81"/>
        <v>27848.982223963783</v>
      </c>
      <c r="AE75" s="5">
        <f t="shared" si="66"/>
        <v>-278.48982223963787</v>
      </c>
      <c r="AF75" s="5">
        <f t="shared" si="66"/>
        <v>-3059.5759435048831</v>
      </c>
      <c r="AG75" s="5">
        <f t="shared" si="67"/>
        <v>-18423.255180910117</v>
      </c>
      <c r="AH75" s="5">
        <f t="shared" si="68"/>
        <v>6087.6612773091474</v>
      </c>
      <c r="AI75" s="42">
        <f t="shared" si="79"/>
        <v>0</v>
      </c>
      <c r="AJ75" s="42">
        <f t="shared" si="82"/>
        <v>2705.1764731052831</v>
      </c>
      <c r="AK75" s="42">
        <f t="shared" si="77"/>
        <v>8792.83775041443</v>
      </c>
    </row>
    <row r="76" spans="1:39" ht="15" x14ac:dyDescent="0.2">
      <c r="A76" s="12" t="s">
        <v>50</v>
      </c>
      <c r="B76" s="14"/>
      <c r="C76" s="3"/>
      <c r="D76" s="1"/>
      <c r="E76" s="1"/>
      <c r="F76" s="1"/>
      <c r="G76" s="8"/>
      <c r="I76" s="2">
        <f t="shared" si="69"/>
        <v>7</v>
      </c>
      <c r="J76" s="11">
        <f t="shared" si="61"/>
        <v>33396.53295330119</v>
      </c>
      <c r="K76" s="11">
        <f t="shared" si="70"/>
        <v>333.96532953301192</v>
      </c>
      <c r="L76" s="24">
        <f t="shared" si="73"/>
        <v>3669.0471486050988</v>
      </c>
      <c r="M76" s="11">
        <f t="shared" si="60"/>
        <v>602229</v>
      </c>
      <c r="N76" s="78">
        <f t="shared" si="62"/>
        <v>0</v>
      </c>
      <c r="O76" s="35">
        <f t="shared" si="63"/>
        <v>0</v>
      </c>
      <c r="P76" s="35">
        <f t="shared" si="78"/>
        <v>6.0222899999999999</v>
      </c>
      <c r="Q76">
        <f t="shared" si="64"/>
        <v>71</v>
      </c>
      <c r="R76" s="45">
        <f>1000*VLOOKUP(Q76, '[1]Mortality (Interventions) H'!$B$392:$AV$512, 10)</f>
        <v>38.589782336737152</v>
      </c>
      <c r="S76" s="46">
        <f>VLOOKUP(I76, '[1]Lapse Rates'!$A$4:$F$24, 6)</f>
        <v>7.8743759999999998E-4</v>
      </c>
      <c r="T76" s="33">
        <f t="shared" si="83"/>
        <v>0.83388842377456907</v>
      </c>
      <c r="U76" s="33">
        <f t="shared" si="74"/>
        <v>3.2179572766585451E-2</v>
      </c>
      <c r="V76" s="39">
        <f t="shared" si="71"/>
        <v>6.5663509908482957E-4</v>
      </c>
      <c r="W76" s="32">
        <f t="shared" si="75"/>
        <v>0.80105221590889875</v>
      </c>
      <c r="X76" s="32"/>
      <c r="Y76" s="5">
        <f t="shared" si="80"/>
        <v>0</v>
      </c>
      <c r="Z76" s="5">
        <f t="shared" si="72"/>
        <v>5.0219179156133498</v>
      </c>
      <c r="AA76" s="5">
        <f t="shared" si="76"/>
        <v>0</v>
      </c>
      <c r="AB76" s="5">
        <f t="shared" si="65"/>
        <v>4.8241687493460015</v>
      </c>
      <c r="AC76" s="32"/>
      <c r="AD76" s="5">
        <f t="shared" si="81"/>
        <v>26752.366725916476</v>
      </c>
      <c r="AE76" s="5">
        <f t="shared" si="66"/>
        <v>-267.52366725916477</v>
      </c>
      <c r="AF76" s="5">
        <f t="shared" si="66"/>
        <v>-2939.0983486643408</v>
      </c>
      <c r="AG76" s="5">
        <f t="shared" ref="AG76:AG89" si="84">-U76*M76</f>
        <v>-19379.471927647988</v>
      </c>
      <c r="AH76" s="5">
        <f t="shared" si="68"/>
        <v>4166.2727823449823</v>
      </c>
      <c r="AI76" s="42">
        <f t="shared" si="79"/>
        <v>0</v>
      </c>
      <c r="AJ76" s="42">
        <f t="shared" si="82"/>
        <v>2598.655754201804</v>
      </c>
      <c r="AK76" s="42">
        <f t="shared" si="77"/>
        <v>6764.9285365467858</v>
      </c>
    </row>
    <row r="77" spans="1:39" ht="15" x14ac:dyDescent="0.2">
      <c r="A77" s="12"/>
      <c r="B77" s="13" t="s">
        <v>46</v>
      </c>
      <c r="C77" s="13" t="s">
        <v>47</v>
      </c>
      <c r="D77" s="1"/>
      <c r="E77" s="1"/>
      <c r="F77" s="1"/>
      <c r="G77" s="8"/>
      <c r="I77" s="2">
        <f t="shared" si="69"/>
        <v>8</v>
      </c>
      <c r="J77" s="11">
        <f t="shared" si="61"/>
        <v>33396.53295330119</v>
      </c>
      <c r="K77" s="11">
        <f t="shared" si="70"/>
        <v>333.96532953301192</v>
      </c>
      <c r="L77" s="24">
        <f t="shared" si="73"/>
        <v>3669.0471486050988</v>
      </c>
      <c r="M77" s="11">
        <f t="shared" si="60"/>
        <v>602229</v>
      </c>
      <c r="N77" s="78">
        <f t="shared" si="62"/>
        <v>0</v>
      </c>
      <c r="O77" s="35">
        <f t="shared" si="63"/>
        <v>0</v>
      </c>
      <c r="P77" s="35">
        <f t="shared" si="78"/>
        <v>6.0222899999999999</v>
      </c>
      <c r="Q77">
        <f t="shared" si="64"/>
        <v>72</v>
      </c>
      <c r="R77" s="45">
        <f>1000*VLOOKUP(Q77, '[1]Mortality (Interventions) H'!$B$392:$AV$512, 10)</f>
        <v>42.294124732801507</v>
      </c>
      <c r="S77" s="46">
        <f>VLOOKUP(I77, '[1]Lapse Rates'!$A$4:$F$24, 6)</f>
        <v>7.0183349999999997E-4</v>
      </c>
      <c r="T77" s="33">
        <f t="shared" si="83"/>
        <v>0.80105221590889875</v>
      </c>
      <c r="U77" s="33">
        <f t="shared" si="74"/>
        <v>3.3879802337138012E-2</v>
      </c>
      <c r="V77" s="39">
        <f t="shared" si="71"/>
        <v>5.6220528037409805E-4</v>
      </c>
      <c r="W77" s="32">
        <f t="shared" si="75"/>
        <v>0.7666102082913866</v>
      </c>
      <c r="X77" s="32"/>
      <c r="Y77" s="5">
        <f t="shared" si="80"/>
        <v>0</v>
      </c>
      <c r="Z77" s="5">
        <f t="shared" si="72"/>
        <v>4.8241687493460015</v>
      </c>
      <c r="AA77" s="5">
        <f t="shared" si="76"/>
        <v>0</v>
      </c>
      <c r="AB77" s="5">
        <f t="shared" si="65"/>
        <v>4.6167489912911348</v>
      </c>
      <c r="AC77" s="32"/>
      <c r="AD77" s="5">
        <f t="shared" si="81"/>
        <v>25602.12308354038</v>
      </c>
      <c r="AE77" s="5">
        <f t="shared" si="66"/>
        <v>-256.02123083540386</v>
      </c>
      <c r="AF77" s="5">
        <f t="shared" si="66"/>
        <v>-2812.7289988230727</v>
      </c>
      <c r="AG77" s="5">
        <f t="shared" si="84"/>
        <v>-20403.39948169229</v>
      </c>
      <c r="AH77" s="5">
        <f t="shared" si="68"/>
        <v>2129.9733721896155</v>
      </c>
      <c r="AI77" s="42">
        <f t="shared" si="79"/>
        <v>0</v>
      </c>
      <c r="AJ77" s="42">
        <f t="shared" si="82"/>
        <v>2486.9258427046693</v>
      </c>
      <c r="AK77" s="42">
        <f t="shared" si="77"/>
        <v>4616.8992148942853</v>
      </c>
    </row>
    <row r="78" spans="1:39" ht="15" x14ac:dyDescent="0.2">
      <c r="A78" s="12"/>
      <c r="B78" s="13">
        <v>1</v>
      </c>
      <c r="C78" s="10">
        <f>$H$68*0.14+$B$81</f>
        <v>4670.9431372041354</v>
      </c>
      <c r="D78" s="1"/>
      <c r="E78" s="81" t="s">
        <v>51</v>
      </c>
      <c r="F78" s="13"/>
      <c r="G78" s="8"/>
      <c r="I78" s="2">
        <f t="shared" si="69"/>
        <v>9</v>
      </c>
      <c r="J78" s="11">
        <f t="shared" si="61"/>
        <v>33396.53295330119</v>
      </c>
      <c r="K78" s="11">
        <f t="shared" si="70"/>
        <v>333.96532953301192</v>
      </c>
      <c r="L78" s="24">
        <f t="shared" si="73"/>
        <v>3669.0471486050988</v>
      </c>
      <c r="M78" s="11">
        <f t="shared" si="60"/>
        <v>602229</v>
      </c>
      <c r="N78" s="78">
        <f t="shared" si="62"/>
        <v>0</v>
      </c>
      <c r="O78" s="35">
        <f t="shared" si="63"/>
        <v>0</v>
      </c>
      <c r="P78" s="35">
        <f t="shared" si="78"/>
        <v>6.0222899999999999</v>
      </c>
      <c r="Q78">
        <f t="shared" si="64"/>
        <v>73</v>
      </c>
      <c r="R78" s="45">
        <f>1000*VLOOKUP(Q78, '[1]Mortality (Interventions) H'!$B$392:$AV$512, 10)</f>
        <v>46.537240520096269</v>
      </c>
      <c r="S78" s="46">
        <f>VLOOKUP(I78, '[1]Lapse Rates'!$A$4:$F$24, 6)</f>
        <v>6.5742610000000005E-4</v>
      </c>
      <c r="T78" s="33">
        <f t="shared" si="83"/>
        <v>0.7666102082913866</v>
      </c>
      <c r="U78" s="33">
        <f t="shared" si="74"/>
        <v>3.567592364841736E-2</v>
      </c>
      <c r="V78" s="39">
        <f t="shared" si="71"/>
        <v>5.0398955945719394E-4</v>
      </c>
      <c r="W78" s="32">
        <f t="shared" si="75"/>
        <v>0.73043029508351209</v>
      </c>
      <c r="X78" s="32"/>
      <c r="Y78" s="5">
        <f t="shared" si="80"/>
        <v>0</v>
      </c>
      <c r="Z78" s="5">
        <f t="shared" si="72"/>
        <v>4.6167489912911348</v>
      </c>
      <c r="AA78" s="5">
        <f t="shared" si="76"/>
        <v>0</v>
      </c>
      <c r="AB78" s="5">
        <f t="shared" si="65"/>
        <v>4.3988630617784841</v>
      </c>
      <c r="AC78" s="32"/>
      <c r="AD78" s="5">
        <f t="shared" si="81"/>
        <v>24393.839419846023</v>
      </c>
      <c r="AE78" s="5">
        <f t="shared" si="66"/>
        <v>-243.93839419846026</v>
      </c>
      <c r="AF78" s="5">
        <f t="shared" si="66"/>
        <v>-2679.9831914309411</v>
      </c>
      <c r="AG78" s="5">
        <f t="shared" si="84"/>
        <v>-21485.075822862738</v>
      </c>
      <c r="AH78" s="5">
        <f t="shared" si="68"/>
        <v>-15.157988646114973</v>
      </c>
      <c r="AI78" s="42">
        <f t="shared" si="79"/>
        <v>0</v>
      </c>
      <c r="AJ78" s="42">
        <f t="shared" si="82"/>
        <v>2369.5581936920717</v>
      </c>
      <c r="AK78" s="42">
        <f t="shared" si="77"/>
        <v>2354.4002050459567</v>
      </c>
    </row>
    <row r="79" spans="1:39" ht="15" x14ac:dyDescent="0.2">
      <c r="A79" s="12"/>
      <c r="B79" s="70" t="s">
        <v>49</v>
      </c>
      <c r="C79" s="10">
        <f>$H$68*0.11+$B$81</f>
        <v>3669.0471486050988</v>
      </c>
      <c r="D79" s="1"/>
      <c r="E79" s="1"/>
      <c r="F79" s="1"/>
      <c r="I79" s="2">
        <f t="shared" si="69"/>
        <v>10</v>
      </c>
      <c r="J79" s="11">
        <f t="shared" si="61"/>
        <v>33396.53295330119</v>
      </c>
      <c r="K79" s="11">
        <f t="shared" si="70"/>
        <v>333.96532953301192</v>
      </c>
      <c r="L79" s="24">
        <f t="shared" si="73"/>
        <v>3669.0471486050988</v>
      </c>
      <c r="M79" s="11">
        <f t="shared" si="60"/>
        <v>602229</v>
      </c>
      <c r="N79" s="78">
        <f t="shared" si="62"/>
        <v>0</v>
      </c>
      <c r="O79" s="35">
        <f t="shared" si="63"/>
        <v>0</v>
      </c>
      <c r="P79" s="35">
        <f t="shared" si="78"/>
        <v>6.0222899999999999</v>
      </c>
      <c r="Q79">
        <f t="shared" si="64"/>
        <v>74</v>
      </c>
      <c r="R79" s="45">
        <f>1000*VLOOKUP(Q79, '[1]Mortality (Interventions) H'!$B$392:$AV$512, 10)</f>
        <v>51.567480315187758</v>
      </c>
      <c r="S79" s="46">
        <f>VLOOKUP(I79, '[1]Lapse Rates'!$A$4:$F$24, 6)</f>
        <v>5.9033320000000003E-4</v>
      </c>
      <c r="T79" s="33">
        <f t="shared" si="83"/>
        <v>0.73043029508351209</v>
      </c>
      <c r="U79" s="33">
        <f t="shared" si="74"/>
        <v>3.7666449863335789E-2</v>
      </c>
      <c r="V79" s="39">
        <f t="shared" si="71"/>
        <v>4.3119725347359397E-4</v>
      </c>
      <c r="W79" s="32">
        <f t="shared" si="75"/>
        <v>0.69233264796670269</v>
      </c>
      <c r="X79" s="32"/>
      <c r="Y79" s="5">
        <f t="shared" si="80"/>
        <v>0</v>
      </c>
      <c r="Z79" s="5">
        <f t="shared" si="72"/>
        <v>4.3988630617784841</v>
      </c>
      <c r="AA79" s="5">
        <f t="shared" si="76"/>
        <v>0</v>
      </c>
      <c r="AB79" s="5">
        <f t="shared" si="65"/>
        <v>4.169427982523394</v>
      </c>
      <c r="AC79" s="32"/>
      <c r="AD79" s="5">
        <f t="shared" si="81"/>
        <v>23121.510092466258</v>
      </c>
      <c r="AE79" s="5">
        <f t="shared" si="66"/>
        <v>-231.21510092466261</v>
      </c>
      <c r="AF79" s="5">
        <f t="shared" si="66"/>
        <v>-2540.2011279084481</v>
      </c>
      <c r="AG79" s="5">
        <f t="shared" si="84"/>
        <v>-22683.828434746851</v>
      </c>
      <c r="AH79" s="5">
        <f>SUM(AD79:AG79)</f>
        <v>-2333.7345711137023</v>
      </c>
      <c r="AI79" s="42">
        <f t="shared" si="79"/>
        <v>0</v>
      </c>
      <c r="AJ79" s="42">
        <f t="shared" si="82"/>
        <v>2245.969467136591</v>
      </c>
      <c r="AK79" s="42">
        <f t="shared" si="77"/>
        <v>-87.765103977111266</v>
      </c>
    </row>
    <row r="80" spans="1:39" ht="15" x14ac:dyDescent="0.2">
      <c r="D80" s="1"/>
      <c r="E80" s="1"/>
      <c r="F80" s="1"/>
      <c r="I80" s="2">
        <f t="shared" si="69"/>
        <v>11</v>
      </c>
      <c r="J80" s="11">
        <f t="shared" si="61"/>
        <v>33396.53295330119</v>
      </c>
      <c r="K80" s="11">
        <f t="shared" si="70"/>
        <v>333.96532953301192</v>
      </c>
      <c r="L80" s="24">
        <f t="shared" si="73"/>
        <v>3669.0471486050988</v>
      </c>
      <c r="M80" s="11">
        <f t="shared" si="60"/>
        <v>602229</v>
      </c>
      <c r="N80" s="78">
        <f t="shared" si="62"/>
        <v>0</v>
      </c>
      <c r="O80" s="35">
        <f t="shared" si="63"/>
        <v>0</v>
      </c>
      <c r="P80" s="35">
        <f t="shared" si="78"/>
        <v>6.0222899999999999</v>
      </c>
      <c r="Q80">
        <f t="shared" si="64"/>
        <v>75</v>
      </c>
      <c r="R80" s="45">
        <f>1000*VLOOKUP(Q80, '[1]Mortality (Interventions) H'!$B$392:$AV$512, 10)</f>
        <v>57.318385743783573</v>
      </c>
      <c r="S80" s="46">
        <f>VLOOKUP(I80, '[1]Lapse Rates'!$A$4:$F$24, 6)</f>
        <v>5.0522920000000001E-4</v>
      </c>
      <c r="T80" s="33">
        <f t="shared" si="83"/>
        <v>0.69233264796670269</v>
      </c>
      <c r="U80" s="33">
        <f t="shared" si="74"/>
        <v>3.9683389779170582E-2</v>
      </c>
      <c r="V80" s="39">
        <f t="shared" si="71"/>
        <v>3.4978666986609883E-4</v>
      </c>
      <c r="W80" s="32">
        <f t="shared" si="75"/>
        <v>0.65229947151766599</v>
      </c>
      <c r="X80" s="31"/>
      <c r="Y80" s="5">
        <f t="shared" si="80"/>
        <v>0</v>
      </c>
      <c r="Z80" s="5">
        <f t="shared" si="72"/>
        <v>4.169427982523394</v>
      </c>
      <c r="AA80" s="5">
        <f t="shared" si="76"/>
        <v>0</v>
      </c>
      <c r="AB80" s="5">
        <f t="shared" si="65"/>
        <v>3.9283365843261246</v>
      </c>
      <c r="AC80" s="32"/>
      <c r="AD80" s="5">
        <f t="shared" si="81"/>
        <v>21784.540795960682</v>
      </c>
      <c r="AE80" s="5">
        <f t="shared" si="66"/>
        <v>-217.84540795960686</v>
      </c>
      <c r="AF80" s="5">
        <f t="shared" si="66"/>
        <v>-2393.3175160085052</v>
      </c>
      <c r="AG80" s="5">
        <f t="shared" si="84"/>
        <v>-23898.488143320119</v>
      </c>
      <c r="AH80" s="5">
        <f t="shared" ref="AH80:AH89" si="85">SUM(AD80:AG80)</f>
        <v>-4725.1102713275504</v>
      </c>
      <c r="AI80" s="42">
        <f t="shared" si="79"/>
        <v>0</v>
      </c>
      <c r="AJ80" s="42">
        <f t="shared" si="82"/>
        <v>2116.1018384479912</v>
      </c>
      <c r="AK80" s="42">
        <f t="shared" ref="AK80:AK89" si="86">SUM(AH80:AJ80)</f>
        <v>-2609.0084328795592</v>
      </c>
    </row>
    <row r="81" spans="1:37" ht="15" x14ac:dyDescent="0.2">
      <c r="A81" s="49" t="s">
        <v>111</v>
      </c>
      <c r="B81" s="65">
        <f>B24</f>
        <v>-4.571476258032213</v>
      </c>
      <c r="D81" s="1"/>
      <c r="E81" s="74"/>
      <c r="F81" s="37"/>
      <c r="I81" s="2">
        <f t="shared" si="69"/>
        <v>12</v>
      </c>
      <c r="J81" s="11">
        <f t="shared" si="61"/>
        <v>33396.53295330119</v>
      </c>
      <c r="K81" s="11">
        <f t="shared" si="70"/>
        <v>333.96532953301192</v>
      </c>
      <c r="L81" s="24">
        <f t="shared" si="73"/>
        <v>3669.0471486050988</v>
      </c>
      <c r="M81" s="11">
        <f t="shared" si="60"/>
        <v>602229</v>
      </c>
      <c r="N81" s="78">
        <f t="shared" si="62"/>
        <v>0</v>
      </c>
      <c r="O81" s="35">
        <f t="shared" si="63"/>
        <v>0</v>
      </c>
      <c r="P81" s="35">
        <f t="shared" si="78"/>
        <v>6.0222899999999999</v>
      </c>
      <c r="Q81">
        <f t="shared" si="64"/>
        <v>76</v>
      </c>
      <c r="R81" s="45">
        <f>1000*VLOOKUP(Q81, '[1]Mortality (Interventions) H'!$B$392:$AV$512, 10)</f>
        <v>63.861249130141672</v>
      </c>
      <c r="S81" s="46">
        <f>VLOOKUP(I81, '[1]Lapse Rates'!$A$4:$F$24, 6)</f>
        <v>4.8306569999999999E-4</v>
      </c>
      <c r="T81" s="33">
        <f t="shared" si="83"/>
        <v>0.65229947151766599</v>
      </c>
      <c r="U81" s="33">
        <f t="shared" si="74"/>
        <v>4.1656659058049418E-2</v>
      </c>
      <c r="V81" s="39">
        <f t="shared" si="71"/>
        <v>3.1510350081831136E-4</v>
      </c>
      <c r="W81" s="32">
        <f t="shared" si="75"/>
        <v>0.61032770895879829</v>
      </c>
      <c r="X81" s="31"/>
      <c r="Y81" s="5">
        <f t="shared" si="80"/>
        <v>0</v>
      </c>
      <c r="Z81" s="5">
        <f t="shared" si="72"/>
        <v>3.9283365843261246</v>
      </c>
      <c r="AA81" s="5">
        <f t="shared" si="76"/>
        <v>0</v>
      </c>
      <c r="AB81" s="5">
        <f t="shared" si="65"/>
        <v>3.6755704583854811</v>
      </c>
      <c r="AC81" s="32"/>
      <c r="AD81" s="5">
        <f t="shared" si="81"/>
        <v>20382.829444555326</v>
      </c>
      <c r="AE81" s="5">
        <f t="shared" si="66"/>
        <v>-203.82829444555327</v>
      </c>
      <c r="AF81" s="5">
        <f t="shared" si="66"/>
        <v>-2239.3211402699612</v>
      </c>
      <c r="AG81" s="5">
        <f t="shared" si="84"/>
        <v>-25086.848127870042</v>
      </c>
      <c r="AH81" s="5">
        <f t="shared" si="85"/>
        <v>-7147.1681180302294</v>
      </c>
      <c r="AI81" s="42">
        <f t="shared" si="79"/>
        <v>0</v>
      </c>
      <c r="AJ81" s="42">
        <f t="shared" si="82"/>
        <v>1979.9453826446911</v>
      </c>
      <c r="AK81" s="42">
        <f t="shared" si="86"/>
        <v>-5167.2227353855378</v>
      </c>
    </row>
    <row r="82" spans="1:37" ht="15" x14ac:dyDescent="0.2">
      <c r="A82" s="48"/>
      <c r="D82" s="1"/>
      <c r="E82" s="1"/>
      <c r="F82" s="1"/>
      <c r="I82" s="2">
        <f t="shared" si="69"/>
        <v>13</v>
      </c>
      <c r="J82" s="11">
        <f t="shared" si="61"/>
        <v>33396.53295330119</v>
      </c>
      <c r="K82" s="11">
        <f t="shared" si="70"/>
        <v>333.96532953301192</v>
      </c>
      <c r="L82" s="24">
        <f t="shared" si="73"/>
        <v>3669.0471486050988</v>
      </c>
      <c r="M82" s="11">
        <f t="shared" si="60"/>
        <v>602229</v>
      </c>
      <c r="N82" s="78">
        <f t="shared" si="62"/>
        <v>0</v>
      </c>
      <c r="O82" s="35">
        <f t="shared" si="63"/>
        <v>0</v>
      </c>
      <c r="P82" s="35">
        <f t="shared" si="78"/>
        <v>6.0222899999999999</v>
      </c>
      <c r="Q82">
        <f t="shared" si="64"/>
        <v>77</v>
      </c>
      <c r="R82" s="45">
        <f>1000*VLOOKUP(Q82, '[1]Mortality (Interventions) H'!$B$392:$AV$512, 10)</f>
        <v>71.349221660190821</v>
      </c>
      <c r="S82" s="46">
        <f>VLOOKUP(I82, '[1]Lapse Rates'!$A$4:$F$24, 6)</f>
        <v>4.5965829999999999E-4</v>
      </c>
      <c r="T82" s="33">
        <f t="shared" si="83"/>
        <v>0.61032770895879829</v>
      </c>
      <c r="U82" s="33">
        <f t="shared" si="74"/>
        <v>4.3546406991857731E-2</v>
      </c>
      <c r="V82" s="39">
        <f t="shared" si="71"/>
        <v>2.8054219714289597E-4</v>
      </c>
      <c r="W82" s="32">
        <f t="shared" si="75"/>
        <v>0.56650075976979763</v>
      </c>
      <c r="X82" s="31"/>
      <c r="Y82" s="5">
        <f t="shared" si="80"/>
        <v>0</v>
      </c>
      <c r="Z82" s="5">
        <f t="shared" si="72"/>
        <v>3.6755704583854811</v>
      </c>
      <c r="AA82" s="5">
        <f t="shared" si="76"/>
        <v>0</v>
      </c>
      <c r="AB82" s="5">
        <f t="shared" si="65"/>
        <v>3.4116318605540545</v>
      </c>
      <c r="AC82" s="32"/>
      <c r="AD82" s="5">
        <f t="shared" si="81"/>
        <v>18919.161291722208</v>
      </c>
      <c r="AE82" s="5">
        <f t="shared" si="66"/>
        <v>-189.1916129172221</v>
      </c>
      <c r="AF82" s="5">
        <f t="shared" si="66"/>
        <v>-2078.5179973159979</v>
      </c>
      <c r="AG82" s="5">
        <f t="shared" si="84"/>
        <v>-26224.909136299488</v>
      </c>
      <c r="AH82" s="5">
        <f t="shared" si="85"/>
        <v>-9573.4574548104974</v>
      </c>
      <c r="AI82" s="42">
        <f t="shared" si="79"/>
        <v>0</v>
      </c>
      <c r="AJ82" s="42">
        <f t="shared" si="82"/>
        <v>1837.7705989527369</v>
      </c>
      <c r="AK82" s="42">
        <f t="shared" si="86"/>
        <v>-7735.6868558577607</v>
      </c>
    </row>
    <row r="83" spans="1:37" ht="15" x14ac:dyDescent="0.2">
      <c r="A83" s="48"/>
      <c r="D83" s="1"/>
      <c r="E83" s="1"/>
      <c r="F83" s="37"/>
      <c r="I83" s="2">
        <f t="shared" si="69"/>
        <v>14</v>
      </c>
      <c r="J83" s="11">
        <f t="shared" si="61"/>
        <v>33396.53295330119</v>
      </c>
      <c r="K83" s="11">
        <f t="shared" si="70"/>
        <v>333.96532953301192</v>
      </c>
      <c r="L83" s="24">
        <f t="shared" si="73"/>
        <v>3669.0471486050988</v>
      </c>
      <c r="M83" s="11">
        <f t="shared" si="60"/>
        <v>602229</v>
      </c>
      <c r="N83" s="78">
        <f t="shared" si="62"/>
        <v>0</v>
      </c>
      <c r="O83" s="35">
        <f t="shared" si="63"/>
        <v>0</v>
      </c>
      <c r="P83" s="35">
        <f t="shared" si="78"/>
        <v>6.0222899999999999</v>
      </c>
      <c r="Q83">
        <f t="shared" si="64"/>
        <v>78</v>
      </c>
      <c r="R83" s="45">
        <f>1000*VLOOKUP(Q83, '[1]Mortality (Interventions) H'!$B$392:$AV$512, 10)</f>
        <v>79.616633495544974</v>
      </c>
      <c r="S83" s="46">
        <f>VLOOKUP(I83, '[1]Lapse Rates'!$A$4:$F$24, 6)</f>
        <v>3.6747819999999998E-4</v>
      </c>
      <c r="T83" s="33">
        <f t="shared" si="83"/>
        <v>0.56650075976979763</v>
      </c>
      <c r="U83" s="33">
        <f t="shared" si="74"/>
        <v>4.5102883365539748E-2</v>
      </c>
      <c r="V83" s="39">
        <f t="shared" si="71"/>
        <v>2.0817667949883764E-4</v>
      </c>
      <c r="W83" s="32">
        <f t="shared" si="75"/>
        <v>0.52118969972475904</v>
      </c>
      <c r="X83" s="31"/>
      <c r="Y83" s="5">
        <f t="shared" si="80"/>
        <v>0</v>
      </c>
      <c r="Z83" s="5">
        <f t="shared" si="72"/>
        <v>3.4116318605540545</v>
      </c>
      <c r="AA83" s="5">
        <f t="shared" si="76"/>
        <v>0</v>
      </c>
      <c r="AB83" s="5">
        <f t="shared" si="65"/>
        <v>3.1387555167554191</v>
      </c>
      <c r="AC83" s="32"/>
      <c r="AD83" s="5">
        <f t="shared" si="81"/>
        <v>17405.928981779067</v>
      </c>
      <c r="AE83" s="5">
        <f t="shared" si="66"/>
        <v>-174.0592898177907</v>
      </c>
      <c r="AF83" s="5">
        <f t="shared" si="66"/>
        <v>-1912.2695816574749</v>
      </c>
      <c r="AG83" s="5">
        <f t="shared" si="84"/>
        <v>-27162.264346345637</v>
      </c>
      <c r="AH83" s="5">
        <f t="shared" si="85"/>
        <v>-11842.664236041834</v>
      </c>
      <c r="AI83" s="42">
        <f t="shared" si="79"/>
        <v>0</v>
      </c>
      <c r="AJ83" s="42">
        <f t="shared" si="82"/>
        <v>1690.781097866922</v>
      </c>
      <c r="AK83" s="42">
        <f t="shared" si="86"/>
        <v>-10151.883138174911</v>
      </c>
    </row>
    <row r="84" spans="1:37" ht="15" x14ac:dyDescent="0.2">
      <c r="A84" s="48"/>
      <c r="D84" s="1"/>
      <c r="E84" s="1"/>
      <c r="F84" s="1"/>
      <c r="I84" s="2">
        <f t="shared" si="69"/>
        <v>15</v>
      </c>
      <c r="J84" s="11">
        <f t="shared" si="61"/>
        <v>33396.53295330119</v>
      </c>
      <c r="K84" s="11">
        <f t="shared" si="70"/>
        <v>333.96532953301192</v>
      </c>
      <c r="L84" s="24">
        <f t="shared" si="73"/>
        <v>3669.0471486050988</v>
      </c>
      <c r="M84" s="11">
        <f t="shared" si="60"/>
        <v>602229</v>
      </c>
      <c r="N84" s="78">
        <f t="shared" si="62"/>
        <v>0</v>
      </c>
      <c r="O84" s="35">
        <f t="shared" si="63"/>
        <v>0</v>
      </c>
      <c r="P84" s="35">
        <f t="shared" si="78"/>
        <v>6.0222899999999999</v>
      </c>
      <c r="Q84">
        <f t="shared" si="64"/>
        <v>79</v>
      </c>
      <c r="R84" s="45">
        <f>1000*VLOOKUP(Q84, '[1]Mortality (Interventions) H'!$B$392:$AV$512, 10)</f>
        <v>88.69618420879651</v>
      </c>
      <c r="S84" s="46">
        <f>VLOOKUP(I84, '[1]Lapse Rates'!$A$4:$F$24, 6)</f>
        <v>3.9775519999999998E-4</v>
      </c>
      <c r="T84" s="33">
        <f t="shared" si="83"/>
        <v>0.52118969972475904</v>
      </c>
      <c r="U84" s="33">
        <f t="shared" si="74"/>
        <v>4.622753761451457E-2</v>
      </c>
      <c r="V84" s="39">
        <f t="shared" si="71"/>
        <v>2.0730591325196146E-4</v>
      </c>
      <c r="W84" s="32">
        <f t="shared" si="75"/>
        <v>0.47475485619699254</v>
      </c>
      <c r="X84" s="31"/>
      <c r="Y84" s="5">
        <f t="shared" si="80"/>
        <v>0</v>
      </c>
      <c r="Z84" s="5">
        <f t="shared" si="72"/>
        <v>3.1387555167554191</v>
      </c>
      <c r="AA84" s="5">
        <f t="shared" si="76"/>
        <v>0</v>
      </c>
      <c r="AB84" s="5">
        <f t="shared" si="65"/>
        <v>2.8591114229265862</v>
      </c>
      <c r="AC84" s="32"/>
      <c r="AD84" s="5">
        <f t="shared" si="81"/>
        <v>15855.166199722629</v>
      </c>
      <c r="AE84" s="5">
        <f t="shared" si="66"/>
        <v>-158.55166199722629</v>
      </c>
      <c r="AF84" s="5">
        <f t="shared" si="66"/>
        <v>-1741.8979514159992</v>
      </c>
      <c r="AG84" s="5">
        <f t="shared" si="84"/>
        <v>-27839.563750051497</v>
      </c>
      <c r="AH84" s="5">
        <f t="shared" si="85"/>
        <v>-13884.847163742092</v>
      </c>
      <c r="AI84" s="42">
        <f t="shared" si="79"/>
        <v>0</v>
      </c>
      <c r="AJ84" s="42">
        <f t="shared" si="82"/>
        <v>1540.1457980670559</v>
      </c>
      <c r="AK84" s="42">
        <f t="shared" si="86"/>
        <v>-12344.701365675035</v>
      </c>
    </row>
    <row r="85" spans="1:37" ht="15" x14ac:dyDescent="0.2">
      <c r="I85" s="2">
        <f t="shared" si="69"/>
        <v>16</v>
      </c>
      <c r="J85" s="11">
        <f t="shared" si="61"/>
        <v>33396.53295330119</v>
      </c>
      <c r="K85" s="11">
        <f t="shared" si="70"/>
        <v>333.96532953301192</v>
      </c>
      <c r="L85" s="24">
        <f t="shared" si="73"/>
        <v>3669.0471486050988</v>
      </c>
      <c r="M85" s="11">
        <f t="shared" si="60"/>
        <v>602229</v>
      </c>
      <c r="N85" s="78">
        <f t="shared" si="62"/>
        <v>0</v>
      </c>
      <c r="O85" s="35">
        <f t="shared" si="63"/>
        <v>0</v>
      </c>
      <c r="P85" s="35">
        <f t="shared" si="78"/>
        <v>6.0222899999999999</v>
      </c>
      <c r="Q85">
        <f t="shared" si="64"/>
        <v>80</v>
      </c>
      <c r="R85" s="45">
        <f>1000*VLOOKUP(Q85, '[1]Mortality (Interventions) H'!$B$392:$AV$512, 10)</f>
        <v>98.457460927299607</v>
      </c>
      <c r="S85" s="46">
        <f>VLOOKUP(I85, '[1]Lapse Rates'!$A$4:$F$24, 6)</f>
        <v>2.516404E-4</v>
      </c>
      <c r="T85" s="33">
        <f t="shared" si="83"/>
        <v>0.47475485619699254</v>
      </c>
      <c r="U85" s="33">
        <f t="shared" si="74"/>
        <v>4.6743157704061136E-2</v>
      </c>
      <c r="V85" s="39">
        <f t="shared" si="71"/>
        <v>1.1946750191535368E-4</v>
      </c>
      <c r="W85" s="32">
        <f t="shared" si="75"/>
        <v>0.42789223099101603</v>
      </c>
      <c r="X85" s="31"/>
      <c r="Y85" s="5">
        <f t="shared" si="80"/>
        <v>0</v>
      </c>
      <c r="Z85" s="5">
        <f t="shared" si="72"/>
        <v>2.8591114229265862</v>
      </c>
      <c r="AA85" s="5">
        <f t="shared" si="76"/>
        <v>0</v>
      </c>
      <c r="AB85" s="5">
        <f t="shared" si="65"/>
        <v>2.5768911037748858</v>
      </c>
      <c r="AC85" s="32"/>
      <c r="AD85" s="5">
        <f t="shared" si="81"/>
        <v>14290.116992753032</v>
      </c>
      <c r="AE85" s="5">
        <f t="shared" si="66"/>
        <v>-142.90116992753033</v>
      </c>
      <c r="AF85" s="5">
        <f t="shared" si="66"/>
        <v>-1569.9567700278617</v>
      </c>
      <c r="AG85" s="5">
        <f t="shared" si="84"/>
        <v>-28150.085120959033</v>
      </c>
      <c r="AH85" s="5">
        <f t="shared" si="85"/>
        <v>-15572.826068161394</v>
      </c>
      <c r="AI85" s="42">
        <f t="shared" si="79"/>
        <v>0</v>
      </c>
      <c r="AJ85" s="42">
        <f t="shared" si="82"/>
        <v>1388.1223510497707</v>
      </c>
      <c r="AK85" s="42">
        <f t="shared" si="86"/>
        <v>-14184.703717111623</v>
      </c>
    </row>
    <row r="86" spans="1:37" ht="15" x14ac:dyDescent="0.2">
      <c r="I86" s="2">
        <f t="shared" si="69"/>
        <v>17</v>
      </c>
      <c r="J86" s="11">
        <f t="shared" si="61"/>
        <v>33396.53295330119</v>
      </c>
      <c r="K86" s="11">
        <f t="shared" si="70"/>
        <v>333.96532953301192</v>
      </c>
      <c r="L86" s="24">
        <f t="shared" si="73"/>
        <v>3669.0471486050988</v>
      </c>
      <c r="M86" s="11">
        <f t="shared" si="60"/>
        <v>602229</v>
      </c>
      <c r="N86" s="78">
        <f t="shared" si="62"/>
        <v>0</v>
      </c>
      <c r="O86" s="35">
        <f t="shared" si="63"/>
        <v>0</v>
      </c>
      <c r="P86" s="35">
        <f t="shared" si="78"/>
        <v>6.0222899999999999</v>
      </c>
      <c r="Q86">
        <f t="shared" si="64"/>
        <v>81</v>
      </c>
      <c r="R86" s="45">
        <f>1000*VLOOKUP(Q86, '[1]Mortality (Interventions) H'!$B$392:$AV$512, 10)</f>
        <v>109.03423762476312</v>
      </c>
      <c r="S86" s="46">
        <f>VLOOKUP(I86, '[1]Lapse Rates'!$A$4:$F$24, 6)</f>
        <v>2.7508159999999998E-4</v>
      </c>
      <c r="T86" s="33">
        <f t="shared" si="83"/>
        <v>0.42789223099101603</v>
      </c>
      <c r="U86" s="33">
        <f t="shared" si="74"/>
        <v>4.6654903191664474E-2</v>
      </c>
      <c r="V86" s="39">
        <f t="shared" si="71"/>
        <v>1.1770527952857826E-4</v>
      </c>
      <c r="W86" s="32">
        <f t="shared" si="75"/>
        <v>0.38111962251982301</v>
      </c>
      <c r="X86" s="31"/>
      <c r="Y86" s="5">
        <f t="shared" si="80"/>
        <v>0</v>
      </c>
      <c r="Z86" s="5">
        <f t="shared" si="72"/>
        <v>2.5768911037748858</v>
      </c>
      <c r="AA86" s="5">
        <f t="shared" si="76"/>
        <v>0</v>
      </c>
      <c r="AB86" s="5">
        <f t="shared" si="65"/>
        <v>2.2952128915049048</v>
      </c>
      <c r="AC86" s="32"/>
      <c r="AD86" s="5">
        <f t="shared" si="81"/>
        <v>12728.07403263298</v>
      </c>
      <c r="AE86" s="5">
        <f t="shared" si="66"/>
        <v>-127.28074032632981</v>
      </c>
      <c r="AF86" s="5">
        <f t="shared" si="66"/>
        <v>-1398.3458642838082</v>
      </c>
      <c r="AG86" s="5">
        <f t="shared" si="84"/>
        <v>-28096.935694212905</v>
      </c>
      <c r="AH86" s="5">
        <f t="shared" si="85"/>
        <v>-16894.488266190063</v>
      </c>
      <c r="AI86" s="42">
        <f t="shared" si="79"/>
        <v>0</v>
      </c>
      <c r="AJ86" s="42">
        <f t="shared" si="82"/>
        <v>1236.3906149925629</v>
      </c>
      <c r="AK86" s="42">
        <f t="shared" si="86"/>
        <v>-15658.0976511975</v>
      </c>
    </row>
    <row r="87" spans="1:37" ht="15" x14ac:dyDescent="0.2">
      <c r="I87" s="2">
        <f t="shared" si="69"/>
        <v>18</v>
      </c>
      <c r="J87" s="11">
        <f t="shared" si="61"/>
        <v>33396.53295330119</v>
      </c>
      <c r="K87" s="11">
        <f t="shared" si="70"/>
        <v>333.96532953301192</v>
      </c>
      <c r="L87" s="24">
        <f t="shared" si="73"/>
        <v>3669.0471486050988</v>
      </c>
      <c r="M87" s="11">
        <f t="shared" si="60"/>
        <v>602229</v>
      </c>
      <c r="N87" s="78">
        <f t="shared" si="62"/>
        <v>0</v>
      </c>
      <c r="O87" s="35">
        <f t="shared" si="63"/>
        <v>0</v>
      </c>
      <c r="P87" s="35">
        <f t="shared" si="78"/>
        <v>6.0222899999999999</v>
      </c>
      <c r="Q87">
        <f t="shared" si="64"/>
        <v>82</v>
      </c>
      <c r="R87" s="45">
        <f>1000*VLOOKUP(Q87, '[1]Mortality (Interventions) H'!$B$392:$AV$512, 10)</f>
        <v>120.79228742313791</v>
      </c>
      <c r="S87" s="46">
        <f>VLOOKUP(I87, '[1]Lapse Rates'!$A$4:$F$24, 6)</f>
        <v>2.0998619999999999E-4</v>
      </c>
      <c r="T87" s="33">
        <f t="shared" si="83"/>
        <v>0.38111962251982301</v>
      </c>
      <c r="U87" s="33">
        <f t="shared" si="74"/>
        <v>4.6036310986012283E-2</v>
      </c>
      <c r="V87" s="39">
        <f t="shared" si="71"/>
        <v>8.0029861278372056E-5</v>
      </c>
      <c r="W87" s="32">
        <f t="shared" si="75"/>
        <v>0.33500328167253235</v>
      </c>
      <c r="X87" s="31"/>
      <c r="Y87" s="5">
        <f t="shared" si="80"/>
        <v>0</v>
      </c>
      <c r="Z87" s="5">
        <f t="shared" si="80"/>
        <v>2.2952128915049048</v>
      </c>
      <c r="AA87" s="5">
        <f t="shared" si="76"/>
        <v>0</v>
      </c>
      <c r="AB87" s="5">
        <f t="shared" si="65"/>
        <v>2.0174869131836748</v>
      </c>
      <c r="AC87" s="32"/>
      <c r="AD87" s="5">
        <f t="shared" si="81"/>
        <v>11187.948135840767</v>
      </c>
      <c r="AE87" s="5">
        <f t="shared" si="66"/>
        <v>-111.87948135840767</v>
      </c>
      <c r="AF87" s="5">
        <f t="shared" si="66"/>
        <v>-1229.1428353939555</v>
      </c>
      <c r="AG87" s="5">
        <f t="shared" si="84"/>
        <v>-27724.401528795192</v>
      </c>
      <c r="AH87" s="5">
        <f t="shared" si="85"/>
        <v>-17877.475709706789</v>
      </c>
      <c r="AI87" s="42">
        <f t="shared" si="79"/>
        <v>0</v>
      </c>
      <c r="AJ87" s="42">
        <f t="shared" si="82"/>
        <v>1086.7874953893761</v>
      </c>
      <c r="AK87" s="42">
        <f t="shared" si="86"/>
        <v>-16790.688214317412</v>
      </c>
    </row>
    <row r="88" spans="1:37" ht="15" x14ac:dyDescent="0.2">
      <c r="I88" s="2">
        <f t="shared" si="69"/>
        <v>19</v>
      </c>
      <c r="J88" s="11">
        <f t="shared" si="61"/>
        <v>33396.53295330119</v>
      </c>
      <c r="K88" s="11">
        <f t="shared" si="70"/>
        <v>333.96532953301192</v>
      </c>
      <c r="L88" s="24">
        <f t="shared" si="73"/>
        <v>3669.0471486050988</v>
      </c>
      <c r="M88" s="11">
        <f t="shared" si="60"/>
        <v>602229</v>
      </c>
      <c r="N88" s="78">
        <f t="shared" si="62"/>
        <v>0</v>
      </c>
      <c r="O88" s="35">
        <f t="shared" si="63"/>
        <v>0</v>
      </c>
      <c r="P88" s="35">
        <f t="shared" si="78"/>
        <v>6.0222899999999999</v>
      </c>
      <c r="Q88">
        <f t="shared" si="64"/>
        <v>83</v>
      </c>
      <c r="R88" s="45">
        <f>1000*VLOOKUP(Q88, '[1]Mortality (Interventions) H'!$B$392:$AV$512, 10)</f>
        <v>133.84310694292037</v>
      </c>
      <c r="S88" s="46">
        <f>VLOOKUP(I88, '[1]Lapse Rates'!$A$4:$F$24, 6)</f>
        <v>1.6037285799999999E-2</v>
      </c>
      <c r="T88" s="33">
        <f t="shared" si="83"/>
        <v>0.33500328167253235</v>
      </c>
      <c r="U88" s="33">
        <f t="shared" si="74"/>
        <v>4.4837880055126018E-2</v>
      </c>
      <c r="V88" s="39">
        <f t="shared" si="71"/>
        <v>5.3725433721203029E-3</v>
      </c>
      <c r="W88" s="32">
        <f t="shared" si="75"/>
        <v>0.28479285824528605</v>
      </c>
      <c r="X88" s="31"/>
      <c r="Y88" s="5">
        <f t="shared" si="80"/>
        <v>0</v>
      </c>
      <c r="Z88" s="5">
        <f t="shared" si="80"/>
        <v>2.0174869131836748</v>
      </c>
      <c r="AA88" s="5">
        <f t="shared" si="76"/>
        <v>0</v>
      </c>
      <c r="AB88" s="5">
        <f t="shared" si="65"/>
        <v>1.7151051822820038</v>
      </c>
      <c r="AC88" s="32"/>
      <c r="AD88" s="5">
        <f t="shared" si="81"/>
        <v>9511.0940752535298</v>
      </c>
      <c r="AE88" s="5">
        <f t="shared" si="66"/>
        <v>-95.110940752535313</v>
      </c>
      <c r="AF88" s="5">
        <f t="shared" si="66"/>
        <v>-1044.918424487963</v>
      </c>
      <c r="AG88" s="5">
        <f t="shared" si="84"/>
        <v>-27002.671667718489</v>
      </c>
      <c r="AH88" s="5">
        <f t="shared" si="85"/>
        <v>-18631.606957705459</v>
      </c>
      <c r="AI88" s="42">
        <f t="shared" si="79"/>
        <v>0</v>
      </c>
      <c r="AJ88" s="42">
        <f t="shared" si="82"/>
        <v>923.90586096073105</v>
      </c>
      <c r="AK88" s="42">
        <f t="shared" si="86"/>
        <v>-17707.701096744728</v>
      </c>
    </row>
    <row r="89" spans="1:37" ht="15" x14ac:dyDescent="0.2">
      <c r="I89" s="2">
        <f t="shared" si="69"/>
        <v>20</v>
      </c>
      <c r="J89" s="11">
        <f t="shared" si="61"/>
        <v>33396.53295330119</v>
      </c>
      <c r="K89" s="11">
        <f t="shared" si="70"/>
        <v>333.96532953301192</v>
      </c>
      <c r="L89" s="24">
        <f t="shared" si="73"/>
        <v>3669.0471486050988</v>
      </c>
      <c r="M89" s="11">
        <f t="shared" si="60"/>
        <v>602229</v>
      </c>
      <c r="N89" s="78">
        <f t="shared" si="62"/>
        <v>0</v>
      </c>
      <c r="O89" s="35">
        <f t="shared" si="63"/>
        <v>0</v>
      </c>
      <c r="P89" s="35">
        <f t="shared" si="78"/>
        <v>6.0222899999999999</v>
      </c>
      <c r="Q89">
        <f t="shared" si="64"/>
        <v>84</v>
      </c>
      <c r="R89" s="45">
        <f>1000*VLOOKUP(Q89, '[1]Mortality (Interventions) H'!$B$392:$AV$512, 10)</f>
        <v>148.38505363245159</v>
      </c>
      <c r="S89" s="46">
        <f>VLOOKUP(I89, '[1]Lapse Rates'!$A$4:$F$24, 6)</f>
        <v>0</v>
      </c>
      <c r="T89" s="33">
        <f t="shared" si="83"/>
        <v>0.28479285824528605</v>
      </c>
      <c r="U89" s="33">
        <f t="shared" si="74"/>
        <v>4.2259003544865954E-2</v>
      </c>
      <c r="V89" s="39">
        <f t="shared" si="71"/>
        <v>0</v>
      </c>
      <c r="W89" s="32">
        <f t="shared" si="75"/>
        <v>0.2425338547004201</v>
      </c>
      <c r="X89" s="31"/>
      <c r="Y89" s="5">
        <f t="shared" si="80"/>
        <v>0</v>
      </c>
      <c r="Z89" s="5">
        <f t="shared" si="80"/>
        <v>1.7151051822820038</v>
      </c>
      <c r="AA89" s="5">
        <f t="shared" si="76"/>
        <v>0</v>
      </c>
      <c r="AB89" s="5">
        <f t="shared" si="65"/>
        <v>1.4606092078237929</v>
      </c>
      <c r="AC89" s="32"/>
      <c r="AD89" s="5">
        <f>$W89*J89</f>
        <v>8099.7898707937429</v>
      </c>
      <c r="AE89" s="5">
        <f t="shared" si="66"/>
        <v>-80.997898707937438</v>
      </c>
      <c r="AF89" s="5">
        <f t="shared" si="66"/>
        <v>-889.86814802877973</v>
      </c>
      <c r="AG89" s="5">
        <f t="shared" si="84"/>
        <v>-25449.59744582108</v>
      </c>
      <c r="AH89" s="5">
        <f t="shared" si="85"/>
        <v>-18320.673621764054</v>
      </c>
      <c r="AI89" s="42">
        <f t="shared" si="79"/>
        <v>0</v>
      </c>
      <c r="AJ89" s="42">
        <f t="shared" si="82"/>
        <v>786.8117442799994</v>
      </c>
      <c r="AK89" s="42">
        <f t="shared" si="86"/>
        <v>-17533.861877484054</v>
      </c>
    </row>
    <row r="90" spans="1:37" x14ac:dyDescent="0.15">
      <c r="I90" s="2"/>
      <c r="J90" s="31"/>
      <c r="K90" s="31"/>
      <c r="L90" s="31"/>
      <c r="M90" s="31"/>
      <c r="N90" s="31"/>
      <c r="O90" s="31"/>
      <c r="P90" s="31"/>
      <c r="Q90" s="44"/>
      <c r="R90" s="31"/>
      <c r="S90" s="31"/>
      <c r="T90" s="31"/>
      <c r="U90" s="31"/>
      <c r="V90" s="31"/>
      <c r="W90" s="31"/>
      <c r="X90" s="31"/>
      <c r="Y90" s="5"/>
      <c r="Z90" s="5"/>
      <c r="AA90" s="5"/>
      <c r="AB90" s="5"/>
    </row>
    <row r="91" spans="1:37" x14ac:dyDescent="0.15">
      <c r="I91" s="2"/>
      <c r="J91" s="31"/>
      <c r="K91" s="31"/>
      <c r="L91" s="31"/>
      <c r="M91" s="31"/>
      <c r="N91" s="31"/>
      <c r="O91" s="31"/>
      <c r="P91" s="31"/>
      <c r="Q91" s="44"/>
      <c r="R91" s="31"/>
      <c r="S91" s="31"/>
      <c r="T91" s="31"/>
      <c r="U91" s="31"/>
      <c r="V91" s="31"/>
      <c r="W91" s="31"/>
      <c r="X91" s="31"/>
      <c r="Y91" s="5"/>
      <c r="Z91" s="5"/>
      <c r="AA91" s="5"/>
      <c r="AB91" s="5"/>
    </row>
    <row r="92" spans="1:37" x14ac:dyDescent="0.15">
      <c r="I92" s="2"/>
      <c r="Q92" s="44"/>
      <c r="AC92" s="22" t="s">
        <v>56</v>
      </c>
      <c r="AD92" s="21">
        <f>SUM(AD69:AD89)</f>
        <v>465190.06635241158</v>
      </c>
      <c r="AE92" s="21">
        <f t="shared" ref="AE92:AK92" si="87">SUM(AE69:AE89)</f>
        <v>-17350.720912363759</v>
      </c>
      <c r="AF92" s="21">
        <f t="shared" si="87"/>
        <v>-48529.482309489336</v>
      </c>
      <c r="AG92" s="21">
        <f t="shared" si="87"/>
        <v>-447346.232863657</v>
      </c>
      <c r="AH92" s="21">
        <f t="shared" si="87"/>
        <v>-48036.369733098516</v>
      </c>
      <c r="AI92" s="21">
        <f t="shared" si="87"/>
        <v>0</v>
      </c>
      <c r="AJ92" s="21">
        <f t="shared" si="87"/>
        <v>41975.405812142577</v>
      </c>
      <c r="AK92" s="21">
        <f t="shared" si="87"/>
        <v>-6060.9639209559755</v>
      </c>
    </row>
    <row r="93" spans="1:37" x14ac:dyDescent="0.15">
      <c r="Q93" s="44"/>
      <c r="AC93" s="23"/>
    </row>
    <row r="94" spans="1:37" x14ac:dyDescent="0.15">
      <c r="AC94" s="22" t="str">
        <f>"Present Value at "&amp;TEXT($D$6,"0.00%")&amp;":"</f>
        <v>Present Value at 9.81%:</v>
      </c>
      <c r="AD94" s="21">
        <f>AD69+NPV($D$6,AD70:AD89)</f>
        <v>252101.42920773671</v>
      </c>
      <c r="AE94" s="21">
        <f t="shared" ref="AE94:AK94" si="88">AE69+NPV($D$6,AE70:AE89)</f>
        <v>-15248.94271671993</v>
      </c>
      <c r="AF94" s="21">
        <f t="shared" si="88"/>
        <v>-25438.692296913781</v>
      </c>
      <c r="AG94" s="21">
        <f t="shared" si="88"/>
        <v>-171744.81558143266</v>
      </c>
      <c r="AH94" s="21">
        <f t="shared" si="88"/>
        <v>39668.978612670435</v>
      </c>
      <c r="AI94" s="21">
        <f t="shared" si="88"/>
        <v>0</v>
      </c>
      <c r="AJ94" s="21">
        <f t="shared" si="88"/>
        <v>21273.550194882169</v>
      </c>
      <c r="AK94" s="21">
        <f t="shared" si="88"/>
        <v>60942.528807552604</v>
      </c>
    </row>
    <row r="96" spans="1:37" x14ac:dyDescent="0.15">
      <c r="AC96" s="22" t="str">
        <f>"Present Value at "&amp;TEXT($D$7,"0.00%")&amp;":"</f>
        <v>Present Value at 3.64%:</v>
      </c>
      <c r="AD96" s="21">
        <f>AD69+NPV($D$7,AD70:AD89)</f>
        <v>357796.37200669455</v>
      </c>
      <c r="AE96" s="21">
        <f t="shared" ref="AE96:AK96" si="89">AE69+NPV($D$7,AE70:AE89)</f>
        <v>-16288.235267042059</v>
      </c>
      <c r="AF96" s="21">
        <f t="shared" si="89"/>
        <v>-36856.68401976116</v>
      </c>
      <c r="AG96" s="21">
        <f t="shared" si="89"/>
        <v>-300414.09045731713</v>
      </c>
      <c r="AH96" s="21">
        <f t="shared" si="89"/>
        <v>4237.3622625742064</v>
      </c>
      <c r="AI96" s="21">
        <f t="shared" si="89"/>
        <v>0</v>
      </c>
      <c r="AJ96" s="21">
        <f t="shared" si="89"/>
        <v>31542.26768045493</v>
      </c>
      <c r="AK96" s="21">
        <f t="shared" si="89"/>
        <v>35779.629943029126</v>
      </c>
    </row>
    <row r="100" spans="1:39" x14ac:dyDescent="0.15">
      <c r="A100" s="43" t="s">
        <v>40</v>
      </c>
      <c r="B100" s="15">
        <v>1</v>
      </c>
      <c r="C100" s="15"/>
      <c r="D100" s="15"/>
      <c r="G100" t="s">
        <v>12</v>
      </c>
      <c r="H100" s="51">
        <v>32722.536703509297</v>
      </c>
    </row>
    <row r="101" spans="1:39" x14ac:dyDescent="0.15">
      <c r="G101" s="49" t="s">
        <v>112</v>
      </c>
      <c r="I101" s="1">
        <v>0</v>
      </c>
      <c r="J101" s="11">
        <f>H$100</f>
        <v>32722.536703509297</v>
      </c>
      <c r="K101" s="11">
        <f>J101*$C$10</f>
        <v>13089.01468140372</v>
      </c>
      <c r="L101" s="24">
        <f>$C$110</f>
        <v>4580.0352186047958</v>
      </c>
      <c r="M101" s="11">
        <f t="shared" ref="M101:M121" si="90">$E$11</f>
        <v>602229</v>
      </c>
      <c r="N101" s="78">
        <f>N69</f>
        <v>0</v>
      </c>
      <c r="O101" s="35">
        <f>M101*N101/1000</f>
        <v>0</v>
      </c>
      <c r="P101" s="35">
        <f>$H$14*M101/1000</f>
        <v>6.0222899999999999</v>
      </c>
      <c r="Q101">
        <f>Q4</f>
        <v>0</v>
      </c>
      <c r="T101" s="34">
        <v>1</v>
      </c>
      <c r="U101" s="32"/>
      <c r="V101" s="32"/>
      <c r="W101" s="32">
        <f>T101-SUM(U101:V101)</f>
        <v>1</v>
      </c>
      <c r="X101" s="32"/>
      <c r="Y101" s="5"/>
      <c r="Z101" s="5"/>
      <c r="AA101" s="5">
        <f>O101*W101</f>
        <v>0</v>
      </c>
      <c r="AB101" s="5">
        <f>P101*W101</f>
        <v>6.0222899999999999</v>
      </c>
      <c r="AC101" s="32"/>
      <c r="AD101" s="5">
        <f>$W101*J101</f>
        <v>32722.536703509297</v>
      </c>
      <c r="AE101" s="5">
        <f>-$W101*K101</f>
        <v>-13089.01468140372</v>
      </c>
      <c r="AF101" s="5">
        <f>-$W101*L101</f>
        <v>-4580.0352186047958</v>
      </c>
      <c r="AG101" s="5"/>
      <c r="AH101" s="5">
        <f>SUM(AD101:AG101)</f>
        <v>15053.486803500782</v>
      </c>
      <c r="AI101" s="42">
        <f>Y101-AA101</f>
        <v>0</v>
      </c>
      <c r="AJ101" s="42"/>
      <c r="AK101" s="42">
        <f>SUM(AH101:AJ101)</f>
        <v>15053.486803500782</v>
      </c>
      <c r="AL101" s="6" t="s">
        <v>39</v>
      </c>
      <c r="AM101" s="36">
        <f>AK128</f>
        <v>35283.798783093909</v>
      </c>
    </row>
    <row r="102" spans="1:39" ht="15" x14ac:dyDescent="0.2">
      <c r="A102" s="12" t="s">
        <v>42</v>
      </c>
      <c r="B102" s="12"/>
      <c r="C102" s="12"/>
      <c r="D102" s="79">
        <v>9.8100000000000007E-2</v>
      </c>
      <c r="E102" s="7"/>
      <c r="F102" s="7"/>
      <c r="G102" s="8"/>
      <c r="I102" s="2">
        <f>I101+1</f>
        <v>1</v>
      </c>
      <c r="J102" s="11">
        <f>H$100</f>
        <v>32722.536703509297</v>
      </c>
      <c r="K102" s="11"/>
      <c r="L102" s="24"/>
      <c r="M102" s="11">
        <f t="shared" si="90"/>
        <v>602229</v>
      </c>
      <c r="N102" s="78">
        <f t="shared" ref="N102:N121" si="91">N70</f>
        <v>0</v>
      </c>
      <c r="O102" s="35">
        <f t="shared" ref="O102:O121" si="92">M102*N102/1000</f>
        <v>0</v>
      </c>
      <c r="P102" s="35">
        <f>$H$14*M102/1000</f>
        <v>6.0222899999999999</v>
      </c>
      <c r="Q102">
        <f t="shared" ref="Q102:Q121" si="93">Q5</f>
        <v>65</v>
      </c>
      <c r="R102" s="45">
        <f>1000*VLOOKUP(Q102, '[1]Mortality (Interventions) H'!$B$392:$AV$512, 13)</f>
        <v>22.856086596746444</v>
      </c>
      <c r="S102" s="46">
        <f>AVERAGE(VLOOKUP(I101,'[1]Lapse Rates'!$A$4:$F$24,6),VLOOKUP(I102,'[1]Lapse Rates'!$A$4:$F$24,6))</f>
        <v>1.1402544E-3</v>
      </c>
      <c r="T102" s="33">
        <f>W101</f>
        <v>1</v>
      </c>
      <c r="U102" s="33">
        <f>T102*R102/1000</f>
        <v>2.2856086596746445E-2</v>
      </c>
      <c r="V102" s="39">
        <f>MIN(S102*T102,T102-U102)</f>
        <v>1.1402544E-3</v>
      </c>
      <c r="W102" s="32">
        <f>T102-SUM(U102:V102)</f>
        <v>0.97600365900325359</v>
      </c>
      <c r="X102" s="32"/>
      <c r="Y102" s="5">
        <f>AA101</f>
        <v>0</v>
      </c>
      <c r="Z102" s="5">
        <f>AB101</f>
        <v>6.0222899999999999</v>
      </c>
      <c r="AA102" s="5">
        <f>O102*W102</f>
        <v>0</v>
      </c>
      <c r="AB102" s="5">
        <f t="shared" ref="AB102:AB121" si="94">P102*W102</f>
        <v>5.8777770755787042</v>
      </c>
      <c r="AC102" s="32"/>
      <c r="AD102" s="5">
        <f>$W102*J102</f>
        <v>31937.315554493336</v>
      </c>
      <c r="AE102" s="5">
        <f t="shared" ref="AE102:AF121" si="95">-$W102*K102</f>
        <v>0</v>
      </c>
      <c r="AF102" s="5">
        <f t="shared" si="95"/>
        <v>0</v>
      </c>
      <c r="AG102" s="5">
        <f t="shared" ref="AG102:AG107" si="96">-U102*M102</f>
        <v>-13764.598175072015</v>
      </c>
      <c r="AH102" s="5">
        <f t="shared" ref="AH102:AH110" si="97">SUM(AD102:AG102)</f>
        <v>18172.717379421323</v>
      </c>
      <c r="AI102" s="42">
        <f>-M102*$W101*(N102-N101)/1000</f>
        <v>0</v>
      </c>
      <c r="AJ102" s="42">
        <f>$D$6*SUM(Y102:Z102,AD102:AE102)</f>
        <v>3133.6414425447965</v>
      </c>
      <c r="AK102" s="42">
        <f>SUM(AH102:AJ102)</f>
        <v>21306.358821966118</v>
      </c>
      <c r="AM102" s="47"/>
    </row>
    <row r="103" spans="1:39" ht="15" x14ac:dyDescent="0.2">
      <c r="A103" s="15" t="s">
        <v>44</v>
      </c>
      <c r="B103" s="15"/>
      <c r="C103" s="50"/>
      <c r="D103" s="9">
        <f xml:space="preserve"> (1+6.7%)/(1+2.95%)-1</f>
        <v>3.6425449247207142E-2</v>
      </c>
      <c r="E103" s="7"/>
      <c r="F103" s="7"/>
      <c r="G103" s="8"/>
      <c r="I103" s="2">
        <f t="shared" ref="I103:I121" si="98">I102+1</f>
        <v>2</v>
      </c>
      <c r="J103" s="11">
        <f t="shared" ref="J103:J121" si="99">H$100</f>
        <v>32722.536703509297</v>
      </c>
      <c r="K103" s="11">
        <f t="shared" ref="K103:K121" si="100">J103*$C$11</f>
        <v>327.22536703509297</v>
      </c>
      <c r="L103" s="24">
        <f>$C$111</f>
        <v>3598.3591174995167</v>
      </c>
      <c r="M103" s="11">
        <f t="shared" si="90"/>
        <v>602229</v>
      </c>
      <c r="N103" s="78">
        <f t="shared" si="91"/>
        <v>0</v>
      </c>
      <c r="O103" s="35">
        <f t="shared" si="92"/>
        <v>0</v>
      </c>
      <c r="P103" s="35">
        <f>$H$14*M103/1000</f>
        <v>6.0222899999999999</v>
      </c>
      <c r="Q103">
        <f t="shared" si="93"/>
        <v>66</v>
      </c>
      <c r="R103" s="45">
        <f>1000*VLOOKUP(Q103, '[1]Mortality (Interventions) H'!$B$392:$AV$512, 13)</f>
        <v>24.860881293593913</v>
      </c>
      <c r="S103" s="46">
        <f>VLOOKUP(I103, '[1]Lapse Rates'!$A$4:$F$24, 6)</f>
        <v>1.1150343000000001E-3</v>
      </c>
      <c r="T103" s="33">
        <f>W102</f>
        <v>0.97600365900325359</v>
      </c>
      <c r="U103" s="33">
        <f>T103*R103/1000</f>
        <v>2.4264311108593197E-2</v>
      </c>
      <c r="V103" s="39">
        <f t="shared" ref="V103:V121" si="101">MIN(S103*T103,T103-U103)</f>
        <v>1.0882775567141317E-3</v>
      </c>
      <c r="W103" s="32">
        <f>T103-SUM(U103:V103)</f>
        <v>0.95065107033794627</v>
      </c>
      <c r="X103" s="32"/>
      <c r="Y103" s="5">
        <f t="shared" ref="Y103:Z118" si="102">AA102</f>
        <v>0</v>
      </c>
      <c r="Z103" s="5">
        <f t="shared" si="102"/>
        <v>5.8777770755787042</v>
      </c>
      <c r="AA103" s="5">
        <f>O103*W103</f>
        <v>0</v>
      </c>
      <c r="AB103" s="5">
        <f t="shared" si="94"/>
        <v>5.7250964343855104</v>
      </c>
      <c r="AC103" s="32"/>
      <c r="AD103" s="5">
        <f>$W103*J103</f>
        <v>31107.714541363846</v>
      </c>
      <c r="AE103" s="5">
        <f t="shared" si="95"/>
        <v>-311.07714541363845</v>
      </c>
      <c r="AF103" s="5">
        <f t="shared" si="95"/>
        <v>-3420.7839465112233</v>
      </c>
      <c r="AG103" s="5">
        <f t="shared" si="96"/>
        <v>-14612.671814616973</v>
      </c>
      <c r="AH103" s="5">
        <f t="shared" si="97"/>
        <v>12763.181634822013</v>
      </c>
      <c r="AI103" s="42">
        <f>-M103*($W102*N103-$W101*N102)/1000</f>
        <v>0</v>
      </c>
      <c r="AJ103" s="42">
        <f>$D$6*SUM(Y103:Z103,AD103:AE103)</f>
        <v>3021.7267384738298</v>
      </c>
      <c r="AK103" s="42">
        <f>SUM(AH103:AJ103)</f>
        <v>15784.908373295842</v>
      </c>
      <c r="AL103" s="48" t="s">
        <v>59</v>
      </c>
      <c r="AM103" s="54">
        <f>AK128/AD128</f>
        <v>9.9999979702645694E-2</v>
      </c>
    </row>
    <row r="104" spans="1:39" ht="15" x14ac:dyDescent="0.2">
      <c r="A104" s="15" t="s">
        <v>45</v>
      </c>
      <c r="B104" s="16"/>
      <c r="C104" s="50"/>
      <c r="D104" s="1"/>
      <c r="E104" s="1"/>
      <c r="F104" s="1"/>
      <c r="G104" s="8"/>
      <c r="I104" s="2">
        <f t="shared" si="98"/>
        <v>3</v>
      </c>
      <c r="J104" s="11">
        <f t="shared" si="99"/>
        <v>32722.536703509297</v>
      </c>
      <c r="K104" s="11">
        <f t="shared" si="100"/>
        <v>327.22536703509297</v>
      </c>
      <c r="L104" s="24">
        <f t="shared" ref="L104:L121" si="103">$C$111</f>
        <v>3598.3591174995167</v>
      </c>
      <c r="M104" s="11">
        <f t="shared" si="90"/>
        <v>602229</v>
      </c>
      <c r="N104" s="78">
        <f t="shared" si="91"/>
        <v>0</v>
      </c>
      <c r="O104" s="35">
        <f t="shared" si="92"/>
        <v>0</v>
      </c>
      <c r="P104" s="35">
        <f>$H$14*M104/1000</f>
        <v>6.0222899999999999</v>
      </c>
      <c r="Q104">
        <f t="shared" si="93"/>
        <v>67</v>
      </c>
      <c r="R104" s="45">
        <f>1000*VLOOKUP(Q104, '[1]Mortality (Interventions) H'!$B$392:$AV$512, 13)</f>
        <v>26.972283117753438</v>
      </c>
      <c r="S104" s="46">
        <f>VLOOKUP(I104, '[1]Lapse Rates'!$A$4:$F$24, 6)</f>
        <v>9.1335750000000001E-4</v>
      </c>
      <c r="T104" s="33">
        <f>W103</f>
        <v>0.95065107033794627</v>
      </c>
      <c r="U104" s="33">
        <f t="shared" ref="U104:U121" si="104">T104*R104/1000</f>
        <v>2.5641229815350424E-2</v>
      </c>
      <c r="V104" s="39">
        <f t="shared" si="101"/>
        <v>8.6828428497619074E-4</v>
      </c>
      <c r="W104" s="32">
        <f t="shared" ref="W104:W121" si="105">T104-SUM(U104:V104)</f>
        <v>0.92414155623761962</v>
      </c>
      <c r="X104" s="32"/>
      <c r="Y104" s="5">
        <f t="shared" si="102"/>
        <v>0</v>
      </c>
      <c r="Z104" s="5">
        <f t="shared" si="102"/>
        <v>5.7250964343855104</v>
      </c>
      <c r="AA104" s="5">
        <f t="shared" ref="AA104:AA121" si="106">O104*W104</f>
        <v>0</v>
      </c>
      <c r="AB104" s="5">
        <f t="shared" si="94"/>
        <v>5.5654484527142545</v>
      </c>
      <c r="AC104" s="32"/>
      <c r="AD104" s="5">
        <f>$W104*J104</f>
        <v>30240.255993223709</v>
      </c>
      <c r="AE104" s="5">
        <f t="shared" si="95"/>
        <v>-302.40255993223707</v>
      </c>
      <c r="AF104" s="5">
        <f>-$W104*L104</f>
        <v>-3325.3931947478309</v>
      </c>
      <c r="AG104" s="5">
        <f t="shared" si="96"/>
        <v>-15441.89219046867</v>
      </c>
      <c r="AH104" s="5">
        <f t="shared" si="97"/>
        <v>11170.568048074971</v>
      </c>
      <c r="AI104" s="42">
        <f>-M104*($W103*N104-$W102*N103)/1000</f>
        <v>0</v>
      </c>
      <c r="AJ104" s="42">
        <f>$D$6*SUM(Y104:Z104,AD104:AE104)</f>
        <v>2937.4650537661064</v>
      </c>
      <c r="AK104" s="42">
        <f t="shared" ref="AK104:AK111" si="107">SUM(AH104:AJ104)</f>
        <v>14108.033101841076</v>
      </c>
    </row>
    <row r="105" spans="1:39" ht="15" x14ac:dyDescent="0.2">
      <c r="A105" s="15"/>
      <c r="B105" s="16" t="s">
        <v>46</v>
      </c>
      <c r="C105" s="16" t="s">
        <v>47</v>
      </c>
      <c r="E105" s="1"/>
      <c r="F105" s="1"/>
      <c r="G105" s="8"/>
      <c r="I105" s="2">
        <f t="shared" si="98"/>
        <v>4</v>
      </c>
      <c r="J105" s="11">
        <f t="shared" si="99"/>
        <v>32722.536703509297</v>
      </c>
      <c r="K105" s="11">
        <f t="shared" si="100"/>
        <v>327.22536703509297</v>
      </c>
      <c r="L105" s="24">
        <f t="shared" si="103"/>
        <v>3598.3591174995167</v>
      </c>
      <c r="M105" s="11">
        <f t="shared" si="90"/>
        <v>602229</v>
      </c>
      <c r="N105" s="78">
        <f t="shared" si="91"/>
        <v>0</v>
      </c>
      <c r="O105" s="35">
        <f t="shared" si="92"/>
        <v>0</v>
      </c>
      <c r="P105" s="35">
        <f t="shared" ref="P105:P121" si="108">$H$14*M105/1000</f>
        <v>6.0222899999999999</v>
      </c>
      <c r="Q105">
        <f t="shared" si="93"/>
        <v>68</v>
      </c>
      <c r="R105" s="45">
        <f>1000*VLOOKUP(Q105, '[1]Mortality (Interventions) H'!$B$392:$AV$512, 13)</f>
        <v>29.186339231407146</v>
      </c>
      <c r="S105" s="46">
        <f>VLOOKUP(I105, '[1]Lapse Rates'!$A$4:$F$24, 6)</f>
        <v>8.7679360000000005E-4</v>
      </c>
      <c r="T105" s="33">
        <f>W104</f>
        <v>0.92414155623761962</v>
      </c>
      <c r="U105" s="33">
        <f t="shared" si="104"/>
        <v>2.697230895819169E-2</v>
      </c>
      <c r="V105" s="39">
        <f t="shared" si="101"/>
        <v>8.1028140200318502E-4</v>
      </c>
      <c r="W105" s="32">
        <f t="shared" si="105"/>
        <v>0.8963589658774247</v>
      </c>
      <c r="X105" s="32"/>
      <c r="Y105" s="5">
        <f>AA104</f>
        <v>0</v>
      </c>
      <c r="Z105" s="5">
        <f t="shared" si="102"/>
        <v>5.5654484527142545</v>
      </c>
      <c r="AA105" s="5">
        <f t="shared" si="106"/>
        <v>0</v>
      </c>
      <c r="AB105" s="5">
        <f t="shared" si="94"/>
        <v>5.3981336366139558</v>
      </c>
      <c r="AC105" s="32"/>
      <c r="AD105" s="5">
        <f>$W105*J105</f>
        <v>29331.139160443669</v>
      </c>
      <c r="AE105" s="5">
        <f t="shared" si="95"/>
        <v>-293.31139160443666</v>
      </c>
      <c r="AF105" s="5">
        <f t="shared" si="95"/>
        <v>-3225.4214574174694</v>
      </c>
      <c r="AG105" s="5">
        <f t="shared" si="96"/>
        <v>-16243.506651582824</v>
      </c>
      <c r="AH105" s="5">
        <f t="shared" si="97"/>
        <v>9568.8996598389404</v>
      </c>
      <c r="AI105" s="42">
        <f t="shared" ref="AI105:AI121" si="109">-M105*($W104*N105-$W103*N104)/1000</f>
        <v>0</v>
      </c>
      <c r="AJ105" s="42">
        <f>$D$6*SUM(Y105:Z105,AD105:AE105)</f>
        <v>2849.1568746163402</v>
      </c>
      <c r="AK105" s="42">
        <f t="shared" si="107"/>
        <v>12418.056534455282</v>
      </c>
    </row>
    <row r="106" spans="1:39" ht="15" x14ac:dyDescent="0.2">
      <c r="A106" s="15"/>
      <c r="B106" s="16">
        <v>1</v>
      </c>
      <c r="C106" s="50">
        <v>0.4</v>
      </c>
      <c r="D106" s="1"/>
      <c r="E106" s="18" t="s">
        <v>48</v>
      </c>
      <c r="F106" s="16"/>
      <c r="G106" s="8"/>
      <c r="I106" s="2">
        <f t="shared" si="98"/>
        <v>5</v>
      </c>
      <c r="J106" s="11">
        <f t="shared" si="99"/>
        <v>32722.536703509297</v>
      </c>
      <c r="K106" s="11">
        <f t="shared" si="100"/>
        <v>327.22536703509297</v>
      </c>
      <c r="L106" s="24">
        <f t="shared" si="103"/>
        <v>3598.3591174995167</v>
      </c>
      <c r="M106" s="11">
        <f t="shared" si="90"/>
        <v>602229</v>
      </c>
      <c r="N106" s="78">
        <f t="shared" si="91"/>
        <v>0</v>
      </c>
      <c r="O106" s="35">
        <f t="shared" si="92"/>
        <v>0</v>
      </c>
      <c r="P106" s="35">
        <f t="shared" si="108"/>
        <v>6.0222899999999999</v>
      </c>
      <c r="Q106">
        <f t="shared" si="93"/>
        <v>69</v>
      </c>
      <c r="R106" s="45">
        <f>1000*VLOOKUP(Q106, '[1]Mortality (Interventions) H'!$B$392:$AV$512, 13)</f>
        <v>31.659650339605371</v>
      </c>
      <c r="S106" s="46">
        <f>VLOOKUP(I106, '[1]Lapse Rates'!$A$4:$F$24, 6)</f>
        <v>8.7786349999999995E-4</v>
      </c>
      <c r="T106" s="33">
        <f>W105</f>
        <v>0.8963589658774247</v>
      </c>
      <c r="U106" s="33">
        <f t="shared" si="104"/>
        <v>2.8378411438449529E-2</v>
      </c>
      <c r="V106" s="39">
        <f t="shared" si="101"/>
        <v>7.8688081904153653E-4</v>
      </c>
      <c r="W106" s="32">
        <f t="shared" si="105"/>
        <v>0.8671936736199336</v>
      </c>
      <c r="X106" s="32"/>
      <c r="Y106" s="5">
        <f t="shared" ref="Y106:Z121" si="110">AA105</f>
        <v>0</v>
      </c>
      <c r="Z106" s="5">
        <f t="shared" si="102"/>
        <v>5.3981336366139558</v>
      </c>
      <c r="AA106" s="5">
        <f t="shared" si="106"/>
        <v>0</v>
      </c>
      <c r="AB106" s="5">
        <f t="shared" si="94"/>
        <v>5.2224917887045903</v>
      </c>
      <c r="AC106" s="32"/>
      <c r="AD106" s="5">
        <f t="shared" ref="AD106:AD120" si="111">$W106*J106</f>
        <v>28376.776814079338</v>
      </c>
      <c r="AE106" s="5">
        <f t="shared" si="95"/>
        <v>-283.76776814079341</v>
      </c>
      <c r="AF106" s="5">
        <f t="shared" si="95"/>
        <v>-3120.4742621081882</v>
      </c>
      <c r="AG106" s="5">
        <f t="shared" si="96"/>
        <v>-17090.302342166022</v>
      </c>
      <c r="AH106" s="5">
        <f t="shared" si="97"/>
        <v>7882.2324416643314</v>
      </c>
      <c r="AI106" s="42">
        <f t="shared" si="109"/>
        <v>0</v>
      </c>
      <c r="AJ106" s="42">
        <f t="shared" ref="AJ106:AJ121" si="112">$D$6*SUM(Y106:Z106,AD106:AE106)</f>
        <v>2756.4537443163231</v>
      </c>
      <c r="AK106" s="42">
        <f t="shared" si="107"/>
        <v>10638.686185980654</v>
      </c>
    </row>
    <row r="107" spans="1:39" ht="15" x14ac:dyDescent="0.2">
      <c r="A107" s="15"/>
      <c r="B107" s="17" t="s">
        <v>49</v>
      </c>
      <c r="C107" s="50">
        <v>0.01</v>
      </c>
      <c r="D107" s="1"/>
      <c r="E107" s="80">
        <v>100000</v>
      </c>
      <c r="F107" s="16"/>
      <c r="G107" s="8"/>
      <c r="I107" s="2">
        <f t="shared" si="98"/>
        <v>6</v>
      </c>
      <c r="J107" s="11">
        <f t="shared" si="99"/>
        <v>32722.536703509297</v>
      </c>
      <c r="K107" s="11">
        <f t="shared" si="100"/>
        <v>327.22536703509297</v>
      </c>
      <c r="L107" s="24">
        <f t="shared" si="103"/>
        <v>3598.3591174995167</v>
      </c>
      <c r="M107" s="11">
        <f t="shared" si="90"/>
        <v>602229</v>
      </c>
      <c r="N107" s="78">
        <f t="shared" si="91"/>
        <v>0</v>
      </c>
      <c r="O107" s="35">
        <f t="shared" si="92"/>
        <v>0</v>
      </c>
      <c r="P107" s="35">
        <f t="shared" si="108"/>
        <v>6.0222899999999999</v>
      </c>
      <c r="Q107">
        <f t="shared" si="93"/>
        <v>70</v>
      </c>
      <c r="R107" s="45">
        <f>1000*VLOOKUP(Q107, '[1]Mortality (Interventions) H'!$B$392:$AV$512, 13)</f>
        <v>34.426226553579426</v>
      </c>
      <c r="S107" s="46">
        <f>VLOOKUP(I107, '[1]Lapse Rates'!$A$4:$F$24, 6)</f>
        <v>8.7081910000000003E-4</v>
      </c>
      <c r="T107" s="33">
        <f t="shared" ref="T107:T121" si="113">W106</f>
        <v>0.8671936736199336</v>
      </c>
      <c r="U107" s="33">
        <f t="shared" si="104"/>
        <v>2.9854205873870648E-2</v>
      </c>
      <c r="V107" s="39">
        <f t="shared" si="101"/>
        <v>7.5516881438740437E-4</v>
      </c>
      <c r="W107" s="32">
        <f t="shared" si="105"/>
        <v>0.83658429893167552</v>
      </c>
      <c r="X107" s="32"/>
      <c r="Y107" s="5">
        <f t="shared" si="110"/>
        <v>0</v>
      </c>
      <c r="Z107" s="5">
        <f t="shared" si="102"/>
        <v>5.2224917887045903</v>
      </c>
      <c r="AA107" s="5">
        <f t="shared" si="106"/>
        <v>0</v>
      </c>
      <c r="AB107" s="5">
        <f t="shared" si="94"/>
        <v>5.0381532576132404</v>
      </c>
      <c r="AC107" s="32"/>
      <c r="AD107" s="5">
        <f t="shared" si="111"/>
        <v>27375.160427371346</v>
      </c>
      <c r="AE107" s="5">
        <f t="shared" si="95"/>
        <v>-273.75160427371344</v>
      </c>
      <c r="AF107" s="5">
        <f t="shared" si="95"/>
        <v>-3010.3307396177356</v>
      </c>
      <c r="AG107" s="5">
        <f t="shared" si="96"/>
        <v>-17979.068549215248</v>
      </c>
      <c r="AH107" s="5">
        <f t="shared" si="97"/>
        <v>6112.0095342646455</v>
      </c>
      <c r="AI107" s="42">
        <f t="shared" si="109"/>
        <v>0</v>
      </c>
      <c r="AJ107" s="42">
        <f t="shared" si="112"/>
        <v>2659.1605319903497</v>
      </c>
      <c r="AK107" s="42">
        <f t="shared" si="107"/>
        <v>8771.1700662549956</v>
      </c>
    </row>
    <row r="108" spans="1:39" ht="15" x14ac:dyDescent="0.2">
      <c r="A108" s="12" t="s">
        <v>50</v>
      </c>
      <c r="B108" s="14"/>
      <c r="C108" s="3"/>
      <c r="D108" s="1"/>
      <c r="E108" s="1"/>
      <c r="F108" s="1"/>
      <c r="G108" s="8"/>
      <c r="I108" s="2">
        <f t="shared" si="98"/>
        <v>7</v>
      </c>
      <c r="J108" s="11">
        <f t="shared" si="99"/>
        <v>32722.536703509297</v>
      </c>
      <c r="K108" s="11">
        <f t="shared" si="100"/>
        <v>327.22536703509297</v>
      </c>
      <c r="L108" s="24">
        <f t="shared" si="103"/>
        <v>3598.3591174995167</v>
      </c>
      <c r="M108" s="11">
        <f t="shared" si="90"/>
        <v>602229</v>
      </c>
      <c r="N108" s="78">
        <f t="shared" si="91"/>
        <v>0</v>
      </c>
      <c r="O108" s="35">
        <f t="shared" si="92"/>
        <v>0</v>
      </c>
      <c r="P108" s="35">
        <f t="shared" si="108"/>
        <v>6.0222899999999999</v>
      </c>
      <c r="Q108">
        <f t="shared" si="93"/>
        <v>71</v>
      </c>
      <c r="R108" s="45">
        <f>1000*VLOOKUP(Q108, '[1]Mortality (Interventions) H'!$B$392:$AV$512, 13)</f>
        <v>37.574261748928279</v>
      </c>
      <c r="S108" s="46">
        <f>VLOOKUP(I108, '[1]Lapse Rates'!$A$4:$F$24, 6)</f>
        <v>7.8743759999999998E-4</v>
      </c>
      <c r="T108" s="33">
        <f t="shared" si="113"/>
        <v>0.83658429893167552</v>
      </c>
      <c r="U108" s="33">
        <f t="shared" si="104"/>
        <v>3.1434037423102433E-2</v>
      </c>
      <c r="V108" s="39">
        <f t="shared" si="101"/>
        <v>6.5875793254844108E-4</v>
      </c>
      <c r="W108" s="32">
        <f t="shared" si="105"/>
        <v>0.80449150357602461</v>
      </c>
      <c r="X108" s="32"/>
      <c r="Y108" s="5">
        <f t="shared" si="110"/>
        <v>0</v>
      </c>
      <c r="Z108" s="5">
        <f t="shared" si="102"/>
        <v>5.0381532576132404</v>
      </c>
      <c r="AA108" s="5">
        <f t="shared" si="106"/>
        <v>0</v>
      </c>
      <c r="AB108" s="5">
        <f t="shared" si="94"/>
        <v>4.8448811370708569</v>
      </c>
      <c r="AC108" s="32"/>
      <c r="AD108" s="5">
        <f t="shared" si="111"/>
        <v>26325.002753427845</v>
      </c>
      <c r="AE108" s="5">
        <f t="shared" si="95"/>
        <v>-263.25002753427844</v>
      </c>
      <c r="AF108" s="5">
        <f t="shared" si="95"/>
        <v>-2894.8493368436834</v>
      </c>
      <c r="AG108" s="5">
        <f t="shared" ref="AG108:AG121" si="114">-U108*M108</f>
        <v>-18930.488923277557</v>
      </c>
      <c r="AH108" s="5">
        <f t="shared" si="97"/>
        <v>4236.4144657723264</v>
      </c>
      <c r="AI108" s="42">
        <f t="shared" si="109"/>
        <v>0</v>
      </c>
      <c r="AJ108" s="42">
        <f t="shared" si="112"/>
        <v>2557.1521852447308</v>
      </c>
      <c r="AK108" s="42">
        <f t="shared" si="107"/>
        <v>6793.5666510170577</v>
      </c>
    </row>
    <row r="109" spans="1:39" ht="15" x14ac:dyDescent="0.2">
      <c r="A109" s="12"/>
      <c r="B109" s="13" t="s">
        <v>46</v>
      </c>
      <c r="C109" s="13" t="s">
        <v>47</v>
      </c>
      <c r="D109" s="1"/>
      <c r="E109" s="1"/>
      <c r="F109" s="1"/>
      <c r="G109" s="8"/>
      <c r="I109" s="2">
        <f t="shared" si="98"/>
        <v>8</v>
      </c>
      <c r="J109" s="11">
        <f t="shared" si="99"/>
        <v>32722.536703509297</v>
      </c>
      <c r="K109" s="11">
        <f t="shared" si="100"/>
        <v>327.22536703509297</v>
      </c>
      <c r="L109" s="24">
        <f t="shared" si="103"/>
        <v>3598.3591174995167</v>
      </c>
      <c r="M109" s="11">
        <f t="shared" si="90"/>
        <v>602229</v>
      </c>
      <c r="N109" s="78">
        <f t="shared" si="91"/>
        <v>0</v>
      </c>
      <c r="O109" s="35">
        <f t="shared" si="92"/>
        <v>0</v>
      </c>
      <c r="P109" s="35">
        <f t="shared" si="108"/>
        <v>6.0222899999999999</v>
      </c>
      <c r="Q109">
        <f t="shared" si="93"/>
        <v>72</v>
      </c>
      <c r="R109" s="45">
        <f>1000*VLOOKUP(Q109, '[1]Mortality (Interventions) H'!$B$392:$AV$512, 13)</f>
        <v>41.18112145035937</v>
      </c>
      <c r="S109" s="46">
        <f>VLOOKUP(I109, '[1]Lapse Rates'!$A$4:$F$24, 6)</f>
        <v>7.0183349999999997E-4</v>
      </c>
      <c r="T109" s="33">
        <f t="shared" si="113"/>
        <v>0.80449150357602461</v>
      </c>
      <c r="U109" s="33">
        <f t="shared" si="104"/>
        <v>3.3129862314546489E-2</v>
      </c>
      <c r="V109" s="39">
        <f t="shared" si="101"/>
        <v>5.6461908767502385E-4</v>
      </c>
      <c r="W109" s="32">
        <f t="shared" si="105"/>
        <v>0.77079702217380308</v>
      </c>
      <c r="X109" s="32"/>
      <c r="Y109" s="5">
        <f t="shared" si="110"/>
        <v>0</v>
      </c>
      <c r="Z109" s="5">
        <f t="shared" si="102"/>
        <v>4.8448811370708569</v>
      </c>
      <c r="AA109" s="5">
        <f t="shared" si="106"/>
        <v>0</v>
      </c>
      <c r="AB109" s="5">
        <f t="shared" si="94"/>
        <v>4.6419631986670726</v>
      </c>
      <c r="AC109" s="32"/>
      <c r="AD109" s="5">
        <f t="shared" si="111"/>
        <v>25222.433849037941</v>
      </c>
      <c r="AE109" s="5">
        <f t="shared" si="95"/>
        <v>-252.22433849037941</v>
      </c>
      <c r="AF109" s="5">
        <f t="shared" si="95"/>
        <v>-2773.6044924805815</v>
      </c>
      <c r="AG109" s="5">
        <f t="shared" si="114"/>
        <v>-19951.763851827018</v>
      </c>
      <c r="AH109" s="5">
        <f t="shared" si="97"/>
        <v>2244.8411662399631</v>
      </c>
      <c r="AI109" s="42">
        <f t="shared" si="109"/>
        <v>0</v>
      </c>
      <c r="AJ109" s="42">
        <f t="shared" si="112"/>
        <v>2450.0528358242632</v>
      </c>
      <c r="AK109" s="42">
        <f t="shared" si="107"/>
        <v>4694.8940020642258</v>
      </c>
    </row>
    <row r="110" spans="1:39" ht="15" x14ac:dyDescent="0.2">
      <c r="A110" s="12"/>
      <c r="B110" s="13">
        <v>1</v>
      </c>
      <c r="C110" s="10">
        <f>$H$100*0.14+$B$113</f>
        <v>4580.0352186047958</v>
      </c>
      <c r="D110" s="1"/>
      <c r="E110" s="81" t="s">
        <v>51</v>
      </c>
      <c r="F110" s="13"/>
      <c r="G110" s="8"/>
      <c r="I110" s="2">
        <f t="shared" si="98"/>
        <v>9</v>
      </c>
      <c r="J110" s="11">
        <f t="shared" si="99"/>
        <v>32722.536703509297</v>
      </c>
      <c r="K110" s="11">
        <f t="shared" si="100"/>
        <v>327.22536703509297</v>
      </c>
      <c r="L110" s="24">
        <f t="shared" si="103"/>
        <v>3598.3591174995167</v>
      </c>
      <c r="M110" s="11">
        <f t="shared" si="90"/>
        <v>602229</v>
      </c>
      <c r="N110" s="78">
        <f t="shared" si="91"/>
        <v>0</v>
      </c>
      <c r="O110" s="35">
        <f t="shared" si="92"/>
        <v>0</v>
      </c>
      <c r="P110" s="35">
        <f t="shared" si="108"/>
        <v>6.0222899999999999</v>
      </c>
      <c r="Q110">
        <f t="shared" si="93"/>
        <v>73</v>
      </c>
      <c r="R110" s="45">
        <f>1000*VLOOKUP(Q110, '[1]Mortality (Interventions) H'!$B$392:$AV$512, 13)</f>
        <v>45.312576295883218</v>
      </c>
      <c r="S110" s="46">
        <f>VLOOKUP(I110, '[1]Lapse Rates'!$A$4:$F$24, 6)</f>
        <v>6.5742610000000005E-4</v>
      </c>
      <c r="T110" s="33">
        <f t="shared" si="113"/>
        <v>0.77079702217380308</v>
      </c>
      <c r="U110" s="33">
        <f t="shared" si="104"/>
        <v>3.4926798875890043E-2</v>
      </c>
      <c r="V110" s="39">
        <f t="shared" si="101"/>
        <v>5.0674208017933693E-4</v>
      </c>
      <c r="W110" s="32">
        <f t="shared" si="105"/>
        <v>0.73536348121773365</v>
      </c>
      <c r="X110" s="32"/>
      <c r="Y110" s="5">
        <f t="shared" si="110"/>
        <v>0</v>
      </c>
      <c r="Z110" s="5">
        <f t="shared" si="102"/>
        <v>4.6419631986670726</v>
      </c>
      <c r="AA110" s="5">
        <f t="shared" si="106"/>
        <v>0</v>
      </c>
      <c r="AB110" s="5">
        <f t="shared" si="94"/>
        <v>4.4285721393027453</v>
      </c>
      <c r="AC110" s="32"/>
      <c r="AD110" s="5">
        <f t="shared" si="111"/>
        <v>24062.958504567658</v>
      </c>
      <c r="AE110" s="5">
        <f t="shared" si="95"/>
        <v>-240.62958504567658</v>
      </c>
      <c r="AF110" s="5">
        <f t="shared" si="95"/>
        <v>-2646.1018873160165</v>
      </c>
      <c r="AG110" s="5">
        <f t="shared" si="114"/>
        <v>-21033.931160228385</v>
      </c>
      <c r="AH110" s="5">
        <f t="shared" si="97"/>
        <v>142.29587197757792</v>
      </c>
      <c r="AI110" s="42">
        <f t="shared" si="109"/>
        <v>0</v>
      </c>
      <c r="AJ110" s="42">
        <f t="shared" si="112"/>
        <v>2337.4258435948959</v>
      </c>
      <c r="AK110" s="42">
        <f t="shared" si="107"/>
        <v>2479.7217155724738</v>
      </c>
    </row>
    <row r="111" spans="1:39" ht="15" x14ac:dyDescent="0.2">
      <c r="A111" s="12"/>
      <c r="B111" s="70" t="s">
        <v>49</v>
      </c>
      <c r="C111" s="10">
        <f>$H$100*0.11+$B$113</f>
        <v>3598.3591174995167</v>
      </c>
      <c r="D111" s="1"/>
      <c r="E111" s="1"/>
      <c r="F111" s="1"/>
      <c r="I111" s="2">
        <f t="shared" si="98"/>
        <v>10</v>
      </c>
      <c r="J111" s="11">
        <f t="shared" si="99"/>
        <v>32722.536703509297</v>
      </c>
      <c r="K111" s="11">
        <f t="shared" si="100"/>
        <v>327.22536703509297</v>
      </c>
      <c r="L111" s="24">
        <f t="shared" si="103"/>
        <v>3598.3591174995167</v>
      </c>
      <c r="M111" s="11">
        <f t="shared" si="90"/>
        <v>602229</v>
      </c>
      <c r="N111" s="78">
        <f t="shared" si="91"/>
        <v>0</v>
      </c>
      <c r="O111" s="35">
        <f t="shared" si="92"/>
        <v>0</v>
      </c>
      <c r="P111" s="35">
        <f t="shared" si="108"/>
        <v>6.0222899999999999</v>
      </c>
      <c r="Q111">
        <f t="shared" si="93"/>
        <v>74</v>
      </c>
      <c r="R111" s="45">
        <f>1000*VLOOKUP(Q111, '[1]Mortality (Interventions) H'!$B$392:$AV$512, 13)</f>
        <v>50.210441359524928</v>
      </c>
      <c r="S111" s="46">
        <f>VLOOKUP(I111, '[1]Lapse Rates'!$A$4:$F$24, 6)</f>
        <v>5.9033320000000003E-4</v>
      </c>
      <c r="T111" s="33">
        <f t="shared" si="113"/>
        <v>0.73536348121773365</v>
      </c>
      <c r="U111" s="33">
        <f t="shared" si="104"/>
        <v>3.6922924951619127E-2</v>
      </c>
      <c r="V111" s="39">
        <f t="shared" si="101"/>
        <v>4.3410947703040461E-4</v>
      </c>
      <c r="W111" s="32">
        <f t="shared" si="105"/>
        <v>0.69800644678908408</v>
      </c>
      <c r="X111" s="32"/>
      <c r="Y111" s="5">
        <f t="shared" si="110"/>
        <v>0</v>
      </c>
      <c r="Z111" s="5">
        <f t="shared" si="102"/>
        <v>4.4285721393027453</v>
      </c>
      <c r="AA111" s="5">
        <f t="shared" si="106"/>
        <v>0</v>
      </c>
      <c r="AB111" s="5">
        <f t="shared" si="94"/>
        <v>4.2035972444334329</v>
      </c>
      <c r="AC111" s="32"/>
      <c r="AD111" s="5">
        <f t="shared" si="111"/>
        <v>22840.541574341914</v>
      </c>
      <c r="AE111" s="5">
        <f t="shared" si="95"/>
        <v>-228.40541574341913</v>
      </c>
      <c r="AF111" s="5">
        <f t="shared" si="95"/>
        <v>-2511.6778618769422</v>
      </c>
      <c r="AG111" s="5">
        <f t="shared" si="114"/>
        <v>-22236.056170688636</v>
      </c>
      <c r="AH111" s="5">
        <f>SUM(AD111:AG111)</f>
        <v>-2135.5978739670827</v>
      </c>
      <c r="AI111" s="42">
        <f t="shared" si="109"/>
        <v>0</v>
      </c>
      <c r="AJ111" s="42">
        <f t="shared" si="112"/>
        <v>2218.6850000853783</v>
      </c>
      <c r="AK111" s="42">
        <f t="shared" si="107"/>
        <v>83.0871261182956</v>
      </c>
    </row>
    <row r="112" spans="1:39" ht="15" x14ac:dyDescent="0.2">
      <c r="D112" s="1"/>
      <c r="E112" s="1"/>
      <c r="F112" s="1"/>
      <c r="I112" s="2">
        <f t="shared" si="98"/>
        <v>11</v>
      </c>
      <c r="J112" s="11">
        <f t="shared" si="99"/>
        <v>32722.536703509297</v>
      </c>
      <c r="K112" s="11">
        <f t="shared" si="100"/>
        <v>327.22536703509297</v>
      </c>
      <c r="L112" s="24">
        <f t="shared" si="103"/>
        <v>3598.3591174995167</v>
      </c>
      <c r="M112" s="11">
        <f t="shared" si="90"/>
        <v>602229</v>
      </c>
      <c r="N112" s="78">
        <f t="shared" si="91"/>
        <v>0</v>
      </c>
      <c r="O112" s="35">
        <f t="shared" si="92"/>
        <v>0</v>
      </c>
      <c r="P112" s="35">
        <f t="shared" si="108"/>
        <v>6.0222899999999999</v>
      </c>
      <c r="Q112">
        <f t="shared" si="93"/>
        <v>75</v>
      </c>
      <c r="R112" s="45">
        <f>1000*VLOOKUP(Q112, '[1]Mortality (Interventions) H'!$B$392:$AV$512, 13)</f>
        <v>55.810007171578754</v>
      </c>
      <c r="S112" s="46">
        <f>VLOOKUP(I112, '[1]Lapse Rates'!$A$4:$F$24, 6)</f>
        <v>5.0522920000000001E-4</v>
      </c>
      <c r="T112" s="33">
        <f t="shared" si="113"/>
        <v>0.69800644678908408</v>
      </c>
      <c r="U112" s="33">
        <f t="shared" si="104"/>
        <v>3.8955744801106987E-2</v>
      </c>
      <c r="V112" s="39">
        <f t="shared" si="101"/>
        <v>3.5265323870609154E-4</v>
      </c>
      <c r="W112" s="32">
        <f t="shared" si="105"/>
        <v>0.65869804874927096</v>
      </c>
      <c r="X112" s="31"/>
      <c r="Y112" s="5">
        <f t="shared" si="110"/>
        <v>0</v>
      </c>
      <c r="Z112" s="5">
        <f t="shared" si="102"/>
        <v>4.2035972444334329</v>
      </c>
      <c r="AA112" s="5">
        <f t="shared" si="106"/>
        <v>0</v>
      </c>
      <c r="AB112" s="5">
        <f t="shared" si="94"/>
        <v>3.9668706720022469</v>
      </c>
      <c r="AC112" s="32"/>
      <c r="AD112" s="5">
        <f t="shared" si="111"/>
        <v>21554.271076727975</v>
      </c>
      <c r="AE112" s="5">
        <f t="shared" si="95"/>
        <v>-215.54271076727974</v>
      </c>
      <c r="AF112" s="5">
        <f t="shared" si="95"/>
        <v>-2370.2321293960804</v>
      </c>
      <c r="AG112" s="5">
        <f t="shared" si="114"/>
        <v>-23460.279235825859</v>
      </c>
      <c r="AH112" s="5">
        <f t="shared" ref="AH112:AH121" si="115">SUM(AD112:AG112)</f>
        <v>-4491.782999261246</v>
      </c>
      <c r="AI112" s="42">
        <f t="shared" si="109"/>
        <v>0</v>
      </c>
      <c r="AJ112" s="42">
        <f t="shared" si="112"/>
        <v>2093.7416255904232</v>
      </c>
      <c r="AK112" s="42">
        <f t="shared" ref="AK112:AK121" si="116">SUM(AH112:AJ112)</f>
        <v>-2398.0413736708228</v>
      </c>
    </row>
    <row r="113" spans="1:37" ht="15" x14ac:dyDescent="0.2">
      <c r="A113" s="49" t="s">
        <v>112</v>
      </c>
      <c r="B113" s="65">
        <f>B25</f>
        <v>-1.1199198865058835</v>
      </c>
      <c r="D113" s="1"/>
      <c r="E113" s="74"/>
      <c r="F113" s="37"/>
      <c r="I113" s="2">
        <f t="shared" si="98"/>
        <v>12</v>
      </c>
      <c r="J113" s="11">
        <f t="shared" si="99"/>
        <v>32722.536703509297</v>
      </c>
      <c r="K113" s="11">
        <f t="shared" si="100"/>
        <v>327.22536703509297</v>
      </c>
      <c r="L113" s="24">
        <f t="shared" si="103"/>
        <v>3598.3591174995167</v>
      </c>
      <c r="M113" s="11">
        <f t="shared" si="90"/>
        <v>602229</v>
      </c>
      <c r="N113" s="78">
        <f t="shared" si="91"/>
        <v>0</v>
      </c>
      <c r="O113" s="35">
        <f t="shared" si="92"/>
        <v>0</v>
      </c>
      <c r="P113" s="35">
        <f t="shared" si="108"/>
        <v>6.0222899999999999</v>
      </c>
      <c r="Q113">
        <f t="shared" si="93"/>
        <v>76</v>
      </c>
      <c r="R113" s="45">
        <f>1000*VLOOKUP(Q113, '[1]Mortality (Interventions) H'!$B$392:$AV$512, 13)</f>
        <v>62.180689942506369</v>
      </c>
      <c r="S113" s="46">
        <f>VLOOKUP(I113, '[1]Lapse Rates'!$A$4:$F$24, 6)</f>
        <v>4.8306569999999999E-4</v>
      </c>
      <c r="T113" s="33">
        <f t="shared" si="113"/>
        <v>0.65869804874927096</v>
      </c>
      <c r="U113" s="33">
        <f t="shared" si="104"/>
        <v>4.0958299135012359E-2</v>
      </c>
      <c r="V113" s="39">
        <f t="shared" si="101"/>
        <v>3.1819443400770071E-4</v>
      </c>
      <c r="W113" s="32">
        <f t="shared" si="105"/>
        <v>0.61742155518025088</v>
      </c>
      <c r="X113" s="31"/>
      <c r="Y113" s="5">
        <f t="shared" si="110"/>
        <v>0</v>
      </c>
      <c r="Z113" s="5">
        <f t="shared" si="102"/>
        <v>3.9668706720022469</v>
      </c>
      <c r="AA113" s="5">
        <f t="shared" si="106"/>
        <v>0</v>
      </c>
      <c r="AB113" s="5">
        <f t="shared" si="94"/>
        <v>3.7182916575464731</v>
      </c>
      <c r="AC113" s="32"/>
      <c r="AD113" s="5">
        <f t="shared" si="111"/>
        <v>20203.599500923548</v>
      </c>
      <c r="AE113" s="5">
        <f t="shared" si="95"/>
        <v>-202.03599500923551</v>
      </c>
      <c r="AF113" s="5">
        <f t="shared" si="95"/>
        <v>-2221.7044824235868</v>
      </c>
      <c r="AG113" s="5">
        <f t="shared" si="114"/>
        <v>-24666.275529779359</v>
      </c>
      <c r="AH113" s="5">
        <f t="shared" si="115"/>
        <v>-6886.4165062886314</v>
      </c>
      <c r="AI113" s="42">
        <f t="shared" si="109"/>
        <v>0</v>
      </c>
      <c r="AJ113" s="42">
        <f t="shared" si="112"/>
        <v>1962.5425299431179</v>
      </c>
      <c r="AK113" s="42">
        <f t="shared" si="116"/>
        <v>-4923.8739763455133</v>
      </c>
    </row>
    <row r="114" spans="1:37" ht="15" x14ac:dyDescent="0.2">
      <c r="A114" s="48"/>
      <c r="D114" s="1"/>
      <c r="E114" s="1"/>
      <c r="F114" s="1"/>
      <c r="I114" s="2">
        <f t="shared" si="98"/>
        <v>13</v>
      </c>
      <c r="J114" s="11">
        <f t="shared" si="99"/>
        <v>32722.536703509297</v>
      </c>
      <c r="K114" s="11">
        <f t="shared" si="100"/>
        <v>327.22536703509297</v>
      </c>
      <c r="L114" s="24">
        <f t="shared" si="103"/>
        <v>3598.3591174995167</v>
      </c>
      <c r="M114" s="11">
        <f t="shared" si="90"/>
        <v>602229</v>
      </c>
      <c r="N114" s="78">
        <f t="shared" si="91"/>
        <v>0</v>
      </c>
      <c r="O114" s="35">
        <f t="shared" si="92"/>
        <v>0</v>
      </c>
      <c r="P114" s="35">
        <f t="shared" si="108"/>
        <v>6.0222899999999999</v>
      </c>
      <c r="Q114">
        <f t="shared" si="93"/>
        <v>77</v>
      </c>
      <c r="R114" s="45">
        <f>1000*VLOOKUP(Q114, '[1]Mortality (Interventions) H'!$B$392:$AV$512, 13)</f>
        <v>69.47161056387003</v>
      </c>
      <c r="S114" s="46">
        <f>VLOOKUP(I114, '[1]Lapse Rates'!$A$4:$F$24, 6)</f>
        <v>4.5965829999999999E-4</v>
      </c>
      <c r="T114" s="33">
        <f t="shared" si="113"/>
        <v>0.61742155518025088</v>
      </c>
      <c r="U114" s="33">
        <f t="shared" si="104"/>
        <v>4.2893269835221383E-2</v>
      </c>
      <c r="V114" s="39">
        <f t="shared" si="101"/>
        <v>2.8380294243751029E-4</v>
      </c>
      <c r="W114" s="32">
        <f t="shared" si="105"/>
        <v>0.57424448240259196</v>
      </c>
      <c r="X114" s="31"/>
      <c r="Y114" s="5">
        <f t="shared" si="110"/>
        <v>0</v>
      </c>
      <c r="Z114" s="5">
        <f t="shared" si="102"/>
        <v>3.7182916575464731</v>
      </c>
      <c r="AA114" s="5">
        <f t="shared" si="106"/>
        <v>0</v>
      </c>
      <c r="AB114" s="5">
        <f t="shared" si="94"/>
        <v>3.4582668039283053</v>
      </c>
      <c r="AC114" s="32"/>
      <c r="AD114" s="5">
        <f t="shared" si="111"/>
        <v>18790.736152206515</v>
      </c>
      <c r="AE114" s="5">
        <f t="shared" si="95"/>
        <v>-187.90736152206514</v>
      </c>
      <c r="AF114" s="5">
        <f t="shared" si="95"/>
        <v>-2066.3378689271576</v>
      </c>
      <c r="AG114" s="5">
        <f t="shared" si="114"/>
        <v>-25831.570999595537</v>
      </c>
      <c r="AH114" s="5">
        <f t="shared" si="115"/>
        <v>-9295.0800778382436</v>
      </c>
      <c r="AI114" s="42">
        <f t="shared" si="109"/>
        <v>0</v>
      </c>
      <c r="AJ114" s="42">
        <f t="shared" si="112"/>
        <v>1825.30226877775</v>
      </c>
      <c r="AK114" s="42">
        <f t="shared" si="116"/>
        <v>-7469.7778090604934</v>
      </c>
    </row>
    <row r="115" spans="1:37" ht="15" x14ac:dyDescent="0.2">
      <c r="A115" s="48"/>
      <c r="D115" s="1"/>
      <c r="E115" s="1"/>
      <c r="F115" s="37"/>
      <c r="I115" s="2">
        <f t="shared" si="98"/>
        <v>14</v>
      </c>
      <c r="J115" s="11">
        <f t="shared" si="99"/>
        <v>32722.536703509297</v>
      </c>
      <c r="K115" s="11">
        <f t="shared" si="100"/>
        <v>327.22536703509297</v>
      </c>
      <c r="L115" s="24">
        <f t="shared" si="103"/>
        <v>3598.3591174995167</v>
      </c>
      <c r="M115" s="11">
        <f t="shared" si="90"/>
        <v>602229</v>
      </c>
      <c r="N115" s="78">
        <f t="shared" si="91"/>
        <v>0</v>
      </c>
      <c r="O115" s="35">
        <f t="shared" si="92"/>
        <v>0</v>
      </c>
      <c r="P115" s="35">
        <f t="shared" si="108"/>
        <v>6.0222899999999999</v>
      </c>
      <c r="Q115">
        <f t="shared" si="93"/>
        <v>78</v>
      </c>
      <c r="R115" s="45">
        <f>1000*VLOOKUP(Q115, '[1]Mortality (Interventions) H'!$B$392:$AV$512, 13)</f>
        <v>77.521458929872736</v>
      </c>
      <c r="S115" s="46">
        <f>VLOOKUP(I115, '[1]Lapse Rates'!$A$4:$F$24, 6)</f>
        <v>3.6747819999999998E-4</v>
      </c>
      <c r="T115" s="33">
        <f t="shared" si="113"/>
        <v>0.57424448240259196</v>
      </c>
      <c r="U115" s="33">
        <f t="shared" si="104"/>
        <v>4.4516270058278559E-2</v>
      </c>
      <c r="V115" s="39">
        <f t="shared" si="101"/>
        <v>2.1102232875323617E-4</v>
      </c>
      <c r="W115" s="32">
        <f t="shared" si="105"/>
        <v>0.52951719001556019</v>
      </c>
      <c r="X115" s="31"/>
      <c r="Y115" s="5">
        <f t="shared" si="110"/>
        <v>0</v>
      </c>
      <c r="Z115" s="5">
        <f t="shared" si="102"/>
        <v>3.4582668039283053</v>
      </c>
      <c r="AA115" s="5">
        <f t="shared" si="106"/>
        <v>0</v>
      </c>
      <c r="AB115" s="5">
        <f t="shared" si="94"/>
        <v>3.1889060782588081</v>
      </c>
      <c r="AC115" s="32"/>
      <c r="AD115" s="5">
        <f t="shared" si="111"/>
        <v>17327.145685423275</v>
      </c>
      <c r="AE115" s="5">
        <f t="shared" si="95"/>
        <v>-173.27145685423275</v>
      </c>
      <c r="AF115" s="5">
        <f t="shared" si="95"/>
        <v>-1905.393008565215</v>
      </c>
      <c r="AG115" s="5">
        <f t="shared" si="114"/>
        <v>-26808.98880092704</v>
      </c>
      <c r="AH115" s="5">
        <f t="shared" si="115"/>
        <v>-11560.507580923213</v>
      </c>
      <c r="AI115" s="42">
        <f t="shared" si="109"/>
        <v>0</v>
      </c>
      <c r="AJ115" s="42">
        <f t="shared" si="112"/>
        <v>1683.1343177960887</v>
      </c>
      <c r="AK115" s="42">
        <f t="shared" si="116"/>
        <v>-9877.373263127125</v>
      </c>
    </row>
    <row r="116" spans="1:37" ht="15" x14ac:dyDescent="0.2">
      <c r="A116" s="48"/>
      <c r="D116" s="1"/>
      <c r="E116" s="1"/>
      <c r="F116" s="1"/>
      <c r="I116" s="2">
        <f t="shared" si="98"/>
        <v>15</v>
      </c>
      <c r="J116" s="11">
        <f t="shared" si="99"/>
        <v>32722.536703509297</v>
      </c>
      <c r="K116" s="11">
        <f t="shared" si="100"/>
        <v>327.22536703509297</v>
      </c>
      <c r="L116" s="24">
        <f t="shared" si="103"/>
        <v>3598.3591174995167</v>
      </c>
      <c r="M116" s="11">
        <f t="shared" si="90"/>
        <v>602229</v>
      </c>
      <c r="N116" s="78">
        <f t="shared" si="91"/>
        <v>0</v>
      </c>
      <c r="O116" s="35">
        <f t="shared" si="92"/>
        <v>0</v>
      </c>
      <c r="P116" s="35">
        <f t="shared" si="108"/>
        <v>6.0222899999999999</v>
      </c>
      <c r="Q116">
        <f t="shared" si="93"/>
        <v>79</v>
      </c>
      <c r="R116" s="45">
        <f>1000*VLOOKUP(Q116, '[1]Mortality (Interventions) H'!$B$392:$AV$512, 13)</f>
        <v>86.362074098038718</v>
      </c>
      <c r="S116" s="46">
        <f>VLOOKUP(I116, '[1]Lapse Rates'!$A$4:$F$24, 6)</f>
        <v>3.9775519999999998E-4</v>
      </c>
      <c r="T116" s="33">
        <f t="shared" si="113"/>
        <v>0.52951719001556019</v>
      </c>
      <c r="U116" s="33">
        <f t="shared" si="104"/>
        <v>4.573020280030906E-2</v>
      </c>
      <c r="V116" s="39">
        <f t="shared" si="101"/>
        <v>2.1061821581807712E-4</v>
      </c>
      <c r="W116" s="32">
        <f t="shared" si="105"/>
        <v>0.48357636899943307</v>
      </c>
      <c r="X116" s="31"/>
      <c r="Y116" s="5">
        <f t="shared" si="110"/>
        <v>0</v>
      </c>
      <c r="Z116" s="5">
        <f t="shared" si="102"/>
        <v>3.1889060782588081</v>
      </c>
      <c r="AA116" s="5">
        <f t="shared" si="106"/>
        <v>0</v>
      </c>
      <c r="AB116" s="5">
        <f t="shared" si="94"/>
        <v>2.9122371312615956</v>
      </c>
      <c r="AC116" s="32"/>
      <c r="AD116" s="5">
        <f t="shared" si="111"/>
        <v>15823.845483533703</v>
      </c>
      <c r="AE116" s="5">
        <f t="shared" si="95"/>
        <v>-158.23845483533705</v>
      </c>
      <c r="AF116" s="5">
        <f t="shared" si="95"/>
        <v>-1740.0814363964207</v>
      </c>
      <c r="AG116" s="5">
        <f t="shared" si="114"/>
        <v>-27540.054302227323</v>
      </c>
      <c r="AH116" s="5">
        <f t="shared" si="115"/>
        <v>-13614.528709925376</v>
      </c>
      <c r="AI116" s="42">
        <f t="shared" si="109"/>
        <v>0</v>
      </c>
      <c r="AJ116" s="42">
        <f t="shared" si="112"/>
        <v>1537.1088812015871</v>
      </c>
      <c r="AK116" s="42">
        <f t="shared" si="116"/>
        <v>-12077.419828723789</v>
      </c>
    </row>
    <row r="117" spans="1:37" ht="15" x14ac:dyDescent="0.2">
      <c r="I117" s="2">
        <f t="shared" si="98"/>
        <v>16</v>
      </c>
      <c r="J117" s="11">
        <f t="shared" si="99"/>
        <v>32722.536703509297</v>
      </c>
      <c r="K117" s="11">
        <f t="shared" si="100"/>
        <v>327.22536703509297</v>
      </c>
      <c r="L117" s="24">
        <f t="shared" si="103"/>
        <v>3598.3591174995167</v>
      </c>
      <c r="M117" s="11">
        <f t="shared" si="90"/>
        <v>602229</v>
      </c>
      <c r="N117" s="78">
        <f t="shared" si="91"/>
        <v>0</v>
      </c>
      <c r="O117" s="35">
        <f t="shared" si="92"/>
        <v>0</v>
      </c>
      <c r="P117" s="35">
        <f t="shared" si="108"/>
        <v>6.0222899999999999</v>
      </c>
      <c r="Q117">
        <f t="shared" si="93"/>
        <v>80</v>
      </c>
      <c r="R117" s="45">
        <f>1000*VLOOKUP(Q117, '[1]Mortality (Interventions) H'!$B$392:$AV$512, 13)</f>
        <v>95.86647511342332</v>
      </c>
      <c r="S117" s="46">
        <f>VLOOKUP(I117, '[1]Lapse Rates'!$A$4:$F$24, 6)</f>
        <v>2.516404E-4</v>
      </c>
      <c r="T117" s="33">
        <f t="shared" si="113"/>
        <v>0.48357636899943307</v>
      </c>
      <c r="U117" s="33">
        <f t="shared" si="104"/>
        <v>4.6358761944123764E-2</v>
      </c>
      <c r="V117" s="39">
        <f t="shared" si="101"/>
        <v>1.2168735092556494E-4</v>
      </c>
      <c r="W117" s="32">
        <f t="shared" si="105"/>
        <v>0.43709591970438377</v>
      </c>
      <c r="X117" s="31"/>
      <c r="Y117" s="5">
        <f t="shared" si="110"/>
        <v>0</v>
      </c>
      <c r="Z117" s="5">
        <f t="shared" si="102"/>
        <v>2.9122371312615956</v>
      </c>
      <c r="AA117" s="5">
        <f t="shared" si="106"/>
        <v>0</v>
      </c>
      <c r="AB117" s="5">
        <f t="shared" si="94"/>
        <v>2.6323183862765132</v>
      </c>
      <c r="AC117" s="32"/>
      <c r="AD117" s="5">
        <f t="shared" si="111"/>
        <v>14302.887275480851</v>
      </c>
      <c r="AE117" s="5">
        <f t="shared" si="95"/>
        <v>-143.0288727548085</v>
      </c>
      <c r="AF117" s="5">
        <f t="shared" si="95"/>
        <v>-1572.828087890106</v>
      </c>
      <c r="AG117" s="5">
        <f t="shared" si="114"/>
        <v>-27918.59084684771</v>
      </c>
      <c r="AH117" s="5">
        <f t="shared" si="115"/>
        <v>-15331.560532011774</v>
      </c>
      <c r="AI117" s="42">
        <f t="shared" si="109"/>
        <v>0</v>
      </c>
      <c r="AJ117" s="42">
        <f t="shared" si="112"/>
        <v>1389.3677997700017</v>
      </c>
      <c r="AK117" s="42">
        <f t="shared" si="116"/>
        <v>-13942.192732241772</v>
      </c>
    </row>
    <row r="118" spans="1:37" ht="15" x14ac:dyDescent="0.2">
      <c r="I118" s="2">
        <f t="shared" si="98"/>
        <v>17</v>
      </c>
      <c r="J118" s="11">
        <f t="shared" si="99"/>
        <v>32722.536703509297</v>
      </c>
      <c r="K118" s="11">
        <f t="shared" si="100"/>
        <v>327.22536703509297</v>
      </c>
      <c r="L118" s="24">
        <f t="shared" si="103"/>
        <v>3598.3591174995167</v>
      </c>
      <c r="M118" s="11">
        <f t="shared" si="90"/>
        <v>602229</v>
      </c>
      <c r="N118" s="78">
        <f t="shared" si="91"/>
        <v>0</v>
      </c>
      <c r="O118" s="35">
        <f t="shared" si="92"/>
        <v>0</v>
      </c>
      <c r="P118" s="35">
        <f t="shared" si="108"/>
        <v>6.0222899999999999</v>
      </c>
      <c r="Q118">
        <f t="shared" si="93"/>
        <v>81</v>
      </c>
      <c r="R118" s="45">
        <f>1000*VLOOKUP(Q118, '[1]Mortality (Interventions) H'!$B$392:$AV$512, 13)</f>
        <v>106.16491558200622</v>
      </c>
      <c r="S118" s="46">
        <f>VLOOKUP(I118, '[1]Lapse Rates'!$A$4:$F$24, 6)</f>
        <v>2.7508159999999998E-4</v>
      </c>
      <c r="T118" s="33">
        <f t="shared" si="113"/>
        <v>0.43709591970438377</v>
      </c>
      <c r="U118" s="33">
        <f t="shared" si="104"/>
        <v>4.6404251416655273E-2</v>
      </c>
      <c r="V118" s="39">
        <f t="shared" si="101"/>
        <v>1.2023704494575341E-4</v>
      </c>
      <c r="W118" s="32">
        <f t="shared" si="105"/>
        <v>0.39057143124278276</v>
      </c>
      <c r="X118" s="31"/>
      <c r="Y118" s="5">
        <f t="shared" si="110"/>
        <v>0</v>
      </c>
      <c r="Z118" s="5">
        <f t="shared" si="102"/>
        <v>2.6323183862765132</v>
      </c>
      <c r="AA118" s="5">
        <f t="shared" si="106"/>
        <v>0</v>
      </c>
      <c r="AB118" s="5">
        <f t="shared" si="94"/>
        <v>2.3521344246590981</v>
      </c>
      <c r="AC118" s="32"/>
      <c r="AD118" s="5">
        <f t="shared" si="111"/>
        <v>12780.487994184117</v>
      </c>
      <c r="AE118" s="5">
        <f t="shared" si="95"/>
        <v>-127.80487994184116</v>
      </c>
      <c r="AF118" s="5">
        <f t="shared" si="95"/>
        <v>-1405.416270647303</v>
      </c>
      <c r="AG118" s="5">
        <f t="shared" si="114"/>
        <v>-27945.985926400888</v>
      </c>
      <c r="AH118" s="5">
        <f t="shared" si="115"/>
        <v>-16698.719082805917</v>
      </c>
      <c r="AI118" s="42">
        <f t="shared" si="109"/>
        <v>0</v>
      </c>
      <c r="AJ118" s="42">
        <f t="shared" si="112"/>
        <v>1241.4864439408611</v>
      </c>
      <c r="AK118" s="42">
        <f t="shared" si="116"/>
        <v>-15457.232638865056</v>
      </c>
    </row>
    <row r="119" spans="1:37" ht="15" x14ac:dyDescent="0.2">
      <c r="I119" s="2">
        <f t="shared" si="98"/>
        <v>18</v>
      </c>
      <c r="J119" s="11">
        <f t="shared" si="99"/>
        <v>32722.536703509297</v>
      </c>
      <c r="K119" s="11">
        <f t="shared" si="100"/>
        <v>327.22536703509297</v>
      </c>
      <c r="L119" s="24">
        <f t="shared" si="103"/>
        <v>3598.3591174995167</v>
      </c>
      <c r="M119" s="11">
        <f t="shared" si="90"/>
        <v>602229</v>
      </c>
      <c r="N119" s="78">
        <f t="shared" si="91"/>
        <v>0</v>
      </c>
      <c r="O119" s="35">
        <f t="shared" si="92"/>
        <v>0</v>
      </c>
      <c r="P119" s="35">
        <f t="shared" si="108"/>
        <v>6.0222899999999999</v>
      </c>
      <c r="Q119">
        <f t="shared" si="93"/>
        <v>82</v>
      </c>
      <c r="R119" s="45">
        <f>1000*VLOOKUP(Q119, '[1]Mortality (Interventions) H'!$B$392:$AV$512, 13)</f>
        <v>117.61354301726587</v>
      </c>
      <c r="S119" s="46">
        <f>VLOOKUP(I119, '[1]Lapse Rates'!$A$4:$F$24, 6)</f>
        <v>2.0998619999999999E-4</v>
      </c>
      <c r="T119" s="33">
        <f t="shared" si="113"/>
        <v>0.39057143124278276</v>
      </c>
      <c r="U119" s="33">
        <f t="shared" si="104"/>
        <v>4.5936489829788131E-2</v>
      </c>
      <c r="V119" s="39">
        <f t="shared" si="101"/>
        <v>8.2014610675233232E-5</v>
      </c>
      <c r="W119" s="32">
        <f t="shared" si="105"/>
        <v>0.34455292680231941</v>
      </c>
      <c r="X119" s="31"/>
      <c r="Y119" s="5">
        <f t="shared" si="110"/>
        <v>0</v>
      </c>
      <c r="Z119" s="5">
        <f t="shared" si="110"/>
        <v>2.3521344246590981</v>
      </c>
      <c r="AA119" s="5">
        <f t="shared" si="106"/>
        <v>0</v>
      </c>
      <c r="AB119" s="5">
        <f t="shared" si="94"/>
        <v>2.0749976455523402</v>
      </c>
      <c r="AC119" s="32"/>
      <c r="AD119" s="5">
        <f t="shared" si="111"/>
        <v>11274.645793590449</v>
      </c>
      <c r="AE119" s="5">
        <f t="shared" si="95"/>
        <v>-112.74645793590449</v>
      </c>
      <c r="AF119" s="5">
        <f t="shared" si="95"/>
        <v>-1239.8251656202697</v>
      </c>
      <c r="AG119" s="5">
        <f t="shared" si="114"/>
        <v>-27664.286333703476</v>
      </c>
      <c r="AH119" s="5">
        <f t="shared" si="115"/>
        <v>-17742.212163669203</v>
      </c>
      <c r="AI119" s="42">
        <f t="shared" si="109"/>
        <v>0</v>
      </c>
      <c r="AJ119" s="42">
        <f t="shared" si="112"/>
        <v>1095.21306921477</v>
      </c>
      <c r="AK119" s="42">
        <f t="shared" si="116"/>
        <v>-16646.999094454433</v>
      </c>
    </row>
    <row r="120" spans="1:37" ht="15" x14ac:dyDescent="0.2">
      <c r="I120" s="2">
        <f t="shared" si="98"/>
        <v>19</v>
      </c>
      <c r="J120" s="11">
        <f t="shared" si="99"/>
        <v>32722.536703509297</v>
      </c>
      <c r="K120" s="11">
        <f t="shared" si="100"/>
        <v>327.22536703509297</v>
      </c>
      <c r="L120" s="24">
        <f t="shared" si="103"/>
        <v>3598.3591174995167</v>
      </c>
      <c r="M120" s="11">
        <f t="shared" si="90"/>
        <v>602229</v>
      </c>
      <c r="N120" s="78">
        <f t="shared" si="91"/>
        <v>0</v>
      </c>
      <c r="O120" s="35">
        <f t="shared" si="92"/>
        <v>0</v>
      </c>
      <c r="P120" s="35">
        <f t="shared" si="108"/>
        <v>6.0222899999999999</v>
      </c>
      <c r="Q120">
        <f t="shared" si="93"/>
        <v>83</v>
      </c>
      <c r="R120" s="45">
        <f>1000*VLOOKUP(Q120, '[1]Mortality (Interventions) H'!$B$392:$AV$512, 13)</f>
        <v>130.32091991810671</v>
      </c>
      <c r="S120" s="46">
        <f>VLOOKUP(I120, '[1]Lapse Rates'!$A$4:$F$24, 6)</f>
        <v>1.6037285799999999E-2</v>
      </c>
      <c r="T120" s="33">
        <f t="shared" si="113"/>
        <v>0.34455292680231941</v>
      </c>
      <c r="U120" s="33">
        <f t="shared" si="104"/>
        <v>4.4902454381354352E-2</v>
      </c>
      <c r="V120" s="39">
        <f t="shared" si="101"/>
        <v>5.5256937603552761E-3</v>
      </c>
      <c r="W120" s="32">
        <f t="shared" si="105"/>
        <v>0.29412477866060976</v>
      </c>
      <c r="X120" s="31"/>
      <c r="Y120" s="5">
        <f t="shared" si="110"/>
        <v>0</v>
      </c>
      <c r="Z120" s="5">
        <f t="shared" si="110"/>
        <v>2.0749976455523402</v>
      </c>
      <c r="AA120" s="5">
        <f t="shared" si="106"/>
        <v>0</v>
      </c>
      <c r="AB120" s="5">
        <f t="shared" si="94"/>
        <v>1.7713047132800035</v>
      </c>
      <c r="AC120" s="32"/>
      <c r="AD120" s="5">
        <f t="shared" si="111"/>
        <v>9624.5088651333517</v>
      </c>
      <c r="AE120" s="5">
        <f t="shared" si="95"/>
        <v>-96.245088651333518</v>
      </c>
      <c r="AF120" s="5">
        <f t="shared" si="95"/>
        <v>-1058.3665789759325</v>
      </c>
      <c r="AG120" s="5">
        <f t="shared" si="114"/>
        <v>-27041.56019962865</v>
      </c>
      <c r="AH120" s="5">
        <f t="shared" si="115"/>
        <v>-18571.663002122565</v>
      </c>
      <c r="AI120" s="42">
        <f t="shared" si="109"/>
        <v>0</v>
      </c>
      <c r="AJ120" s="42">
        <f t="shared" si="112"/>
        <v>934.92623374191464</v>
      </c>
      <c r="AK120" s="42">
        <f t="shared" si="116"/>
        <v>-17636.736768380651</v>
      </c>
    </row>
    <row r="121" spans="1:37" ht="15" x14ac:dyDescent="0.2">
      <c r="I121" s="2">
        <f t="shared" si="98"/>
        <v>20</v>
      </c>
      <c r="J121" s="11">
        <f t="shared" si="99"/>
        <v>32722.536703509297</v>
      </c>
      <c r="K121" s="11">
        <f t="shared" si="100"/>
        <v>327.22536703509297</v>
      </c>
      <c r="L121" s="24">
        <f t="shared" si="103"/>
        <v>3598.3591174995167</v>
      </c>
      <c r="M121" s="11">
        <f t="shared" si="90"/>
        <v>602229</v>
      </c>
      <c r="N121" s="78">
        <f t="shared" si="91"/>
        <v>0</v>
      </c>
      <c r="O121" s="35">
        <f t="shared" si="92"/>
        <v>0</v>
      </c>
      <c r="P121" s="35">
        <f t="shared" si="108"/>
        <v>6.0222899999999999</v>
      </c>
      <c r="Q121">
        <f t="shared" si="93"/>
        <v>84</v>
      </c>
      <c r="R121" s="45">
        <f>1000*VLOOKUP(Q121, '[1]Mortality (Interventions) H'!$B$392:$AV$512, 13)</f>
        <v>144.48018380001864</v>
      </c>
      <c r="S121" s="46">
        <f>VLOOKUP(I121, '[1]Lapse Rates'!$A$4:$F$24, 6)</f>
        <v>0</v>
      </c>
      <c r="T121" s="33">
        <f t="shared" si="113"/>
        <v>0.29412477866060976</v>
      </c>
      <c r="U121" s="33">
        <f t="shared" si="104"/>
        <v>4.2495202081024704E-2</v>
      </c>
      <c r="V121" s="39">
        <f t="shared" si="101"/>
        <v>0</v>
      </c>
      <c r="W121" s="32">
        <f t="shared" si="105"/>
        <v>0.25162957657958507</v>
      </c>
      <c r="X121" s="31"/>
      <c r="Y121" s="5">
        <f t="shared" si="110"/>
        <v>0</v>
      </c>
      <c r="Z121" s="5">
        <f t="shared" si="110"/>
        <v>1.7713047132800035</v>
      </c>
      <c r="AA121" s="5">
        <f t="shared" si="106"/>
        <v>0</v>
      </c>
      <c r="AB121" s="5">
        <f t="shared" si="94"/>
        <v>1.5153862827394693</v>
      </c>
      <c r="AC121" s="32"/>
      <c r="AD121" s="5">
        <f>$W121*J121</f>
        <v>8233.9580553139749</v>
      </c>
      <c r="AE121" s="5">
        <f t="shared" si="95"/>
        <v>-82.339580553139754</v>
      </c>
      <c r="AF121" s="5">
        <f t="shared" si="95"/>
        <v>-905.45358111769281</v>
      </c>
      <c r="AG121" s="5">
        <f t="shared" si="114"/>
        <v>-25591.843054053425</v>
      </c>
      <c r="AH121" s="5">
        <f t="shared" si="115"/>
        <v>-18345.678160410283</v>
      </c>
      <c r="AI121" s="42">
        <f t="shared" si="109"/>
        <v>0</v>
      </c>
      <c r="AJ121" s="42">
        <f t="shared" si="112"/>
        <v>799.84753736641073</v>
      </c>
      <c r="AK121" s="42">
        <f t="shared" si="116"/>
        <v>-17545.830623043872</v>
      </c>
    </row>
    <row r="122" spans="1:37" x14ac:dyDescent="0.15">
      <c r="I122" s="2"/>
      <c r="J122" s="31"/>
      <c r="K122" s="31"/>
      <c r="L122" s="31"/>
      <c r="M122" s="31"/>
      <c r="N122" s="31"/>
      <c r="O122" s="31"/>
      <c r="P122" s="31"/>
      <c r="Q122" s="44"/>
      <c r="R122" s="31"/>
      <c r="S122" s="31"/>
      <c r="T122" s="31"/>
      <c r="U122" s="31"/>
      <c r="V122" s="31"/>
      <c r="W122" s="31"/>
      <c r="X122" s="31"/>
      <c r="Y122" s="5"/>
      <c r="Z122" s="5"/>
      <c r="AA122" s="5"/>
      <c r="AB122" s="5"/>
    </row>
    <row r="123" spans="1:37" x14ac:dyDescent="0.15">
      <c r="I123" s="2"/>
      <c r="J123" s="31"/>
      <c r="K123" s="31"/>
      <c r="L123" s="31"/>
      <c r="M123" s="31"/>
      <c r="N123" s="31"/>
      <c r="O123" s="31"/>
      <c r="P123" s="31"/>
      <c r="Q123" s="44"/>
      <c r="R123" s="31"/>
      <c r="S123" s="31"/>
      <c r="T123" s="31"/>
      <c r="U123" s="31"/>
      <c r="V123" s="31"/>
      <c r="W123" s="31"/>
      <c r="X123" s="31"/>
      <c r="Y123" s="5"/>
      <c r="Z123" s="5"/>
      <c r="AA123" s="5"/>
      <c r="AB123" s="5"/>
    </row>
    <row r="124" spans="1:37" x14ac:dyDescent="0.15">
      <c r="I124" s="2"/>
      <c r="Q124" s="44"/>
      <c r="AC124" s="22" t="s">
        <v>56</v>
      </c>
      <c r="AD124" s="21">
        <f>SUM(AD101:AD121)</f>
        <v>459457.92175837763</v>
      </c>
      <c r="AE124" s="21">
        <f t="shared" ref="AE124:AK124" si="117">SUM(AE101:AE121)</f>
        <v>-17036.995376407471</v>
      </c>
      <c r="AF124" s="21">
        <f t="shared" si="117"/>
        <v>-47994.311007484233</v>
      </c>
      <c r="AG124" s="21">
        <f t="shared" si="117"/>
        <v>-441753.71505813266</v>
      </c>
      <c r="AH124" s="21">
        <f t="shared" si="117"/>
        <v>-47327.099683646666</v>
      </c>
      <c r="AI124" s="21">
        <f t="shared" si="117"/>
        <v>0</v>
      </c>
      <c r="AJ124" s="21">
        <f t="shared" si="117"/>
        <v>41483.590957799934</v>
      </c>
      <c r="AK124" s="21">
        <f t="shared" si="117"/>
        <v>-5843.5087258467429</v>
      </c>
    </row>
    <row r="125" spans="1:37" x14ac:dyDescent="0.15">
      <c r="Q125" s="44"/>
      <c r="AC125" s="23"/>
    </row>
    <row r="126" spans="1:37" x14ac:dyDescent="0.15">
      <c r="AC126" s="22" t="str">
        <f>"Present Value at "&amp;TEXT($D$6,"0.00%")&amp;":"</f>
        <v>Present Value at 9.81%:</v>
      </c>
      <c r="AD126" s="21">
        <f>AD101+NPV($D$6,AD102:AD121)</f>
        <v>248120.11138459638</v>
      </c>
      <c r="AE126" s="21">
        <f t="shared" ref="AE126:AK126" si="118">AE101+NPV($D$6,AE102:AE121)</f>
        <v>-14952.148833145897</v>
      </c>
      <c r="AF126" s="21">
        <f t="shared" si="118"/>
        <v>-25068.134361991815</v>
      </c>
      <c r="AG126" s="21">
        <f t="shared" si="118"/>
        <v>-169134.03036842725</v>
      </c>
      <c r="AH126" s="21">
        <f t="shared" si="118"/>
        <v>38965.797821031389</v>
      </c>
      <c r="AI126" s="21">
        <f t="shared" si="118"/>
        <v>0</v>
      </c>
      <c r="AJ126" s="21">
        <f t="shared" si="118"/>
        <v>20951.787255192605</v>
      </c>
      <c r="AK126" s="21">
        <f t="shared" si="118"/>
        <v>59917.585076223993</v>
      </c>
    </row>
    <row r="128" spans="1:37" x14ac:dyDescent="0.15">
      <c r="AC128" s="22" t="str">
        <f>"Present Value at "&amp;TEXT($D$7,"0.00%")&amp;":"</f>
        <v>Present Value at 3.64%:</v>
      </c>
      <c r="AD128" s="21">
        <f>AD101+NPV($D$7,AD102:AD121)</f>
        <v>352838.05944773013</v>
      </c>
      <c r="AE128" s="21">
        <f t="shared" ref="AE128:AK128" si="119">AE101+NPV($D$7,AE102:AE121)</f>
        <v>-15982.02120815848</v>
      </c>
      <c r="AF128" s="21">
        <f t="shared" si="119"/>
        <v>-36393.205777038849</v>
      </c>
      <c r="AG128" s="21">
        <f t="shared" si="119"/>
        <v>-296304.63879560219</v>
      </c>
      <c r="AH128" s="21">
        <f t="shared" si="119"/>
        <v>4158.1936669305196</v>
      </c>
      <c r="AI128" s="21">
        <f t="shared" si="119"/>
        <v>0</v>
      </c>
      <c r="AJ128" s="21">
        <f t="shared" si="119"/>
        <v>31125.605116163384</v>
      </c>
      <c r="AK128" s="21">
        <f t="shared" si="119"/>
        <v>35283.798783093909</v>
      </c>
    </row>
    <row r="130" spans="1:39" x14ac:dyDescent="0.15">
      <c r="AL130" s="48"/>
      <c r="AM130" s="52"/>
    </row>
    <row r="131" spans="1:39" x14ac:dyDescent="0.15">
      <c r="A131" s="43" t="s">
        <v>40</v>
      </c>
      <c r="B131" s="15">
        <v>1</v>
      </c>
      <c r="C131" s="15"/>
      <c r="D131" s="15"/>
      <c r="G131" t="s">
        <v>12</v>
      </c>
      <c r="H131" s="51">
        <v>29525.950969238613</v>
      </c>
    </row>
    <row r="132" spans="1:39" ht="15" x14ac:dyDescent="0.2">
      <c r="G132" s="58" t="s">
        <v>113</v>
      </c>
      <c r="H132" s="57"/>
      <c r="I132" s="57"/>
      <c r="J132" s="11">
        <f>H$131</f>
        <v>29525.950969238613</v>
      </c>
      <c r="K132" s="11">
        <f>J132*$C$10</f>
        <v>11810.380387695446</v>
      </c>
      <c r="L132" s="24">
        <f>$C$141</f>
        <v>4315.1843239079599</v>
      </c>
      <c r="M132" s="11">
        <f t="shared" ref="M132:M152" si="120">$E$11</f>
        <v>602229</v>
      </c>
      <c r="N132" s="78">
        <f>N100</f>
        <v>0</v>
      </c>
      <c r="O132" s="35">
        <f>M132*N132/1000</f>
        <v>0</v>
      </c>
      <c r="P132" s="35">
        <f>$H$14*M132/1000</f>
        <v>6.0222899999999999</v>
      </c>
      <c r="Q132">
        <f>+Q4</f>
        <v>0</v>
      </c>
      <c r="T132" s="34">
        <v>1</v>
      </c>
      <c r="U132" s="32"/>
      <c r="V132" s="32"/>
      <c r="W132" s="32">
        <f>T132-SUM(U132:V132)</f>
        <v>1</v>
      </c>
      <c r="X132" s="32"/>
      <c r="Y132" s="5"/>
      <c r="Z132" s="5"/>
      <c r="AA132" s="5">
        <f>O132*W132</f>
        <v>0</v>
      </c>
      <c r="AB132" s="5">
        <f>P132*W132</f>
        <v>6.0222899999999999</v>
      </c>
      <c r="AC132" s="32"/>
      <c r="AD132" s="5">
        <f>$W132*J132</f>
        <v>29525.950969238613</v>
      </c>
      <c r="AE132" s="5">
        <f>-$W132*K132</f>
        <v>-11810.380387695446</v>
      </c>
      <c r="AF132" s="5">
        <f>-$W132*L132</f>
        <v>-4315.1843239079599</v>
      </c>
      <c r="AG132" s="5"/>
      <c r="AH132" s="5">
        <f>SUM(AD132:AG132)</f>
        <v>13400.386257635204</v>
      </c>
      <c r="AI132" s="42">
        <f>Y132-AA132</f>
        <v>0</v>
      </c>
      <c r="AJ132" s="42"/>
      <c r="AK132" s="42">
        <f>SUM(AH132:AJ132)</f>
        <v>13400.386257635204</v>
      </c>
      <c r="AL132" s="6" t="s">
        <v>39</v>
      </c>
      <c r="AM132" s="36">
        <f>AK159</f>
        <v>33014.616390435403</v>
      </c>
    </row>
    <row r="133" spans="1:39" ht="15" x14ac:dyDescent="0.2">
      <c r="A133" s="12" t="s">
        <v>42</v>
      </c>
      <c r="B133" s="12"/>
      <c r="C133" s="12"/>
      <c r="D133" s="79">
        <v>9.8100000000000007E-2</v>
      </c>
      <c r="E133" s="7"/>
      <c r="F133" s="7"/>
      <c r="G133" s="8"/>
      <c r="I133" s="2">
        <f>I132+1</f>
        <v>1</v>
      </c>
      <c r="J133" s="11">
        <f t="shared" ref="J133:J152" si="121">H$131</f>
        <v>29525.950969238613</v>
      </c>
      <c r="K133" s="11"/>
      <c r="L133" s="24"/>
      <c r="M133" s="11">
        <f t="shared" si="120"/>
        <v>602229</v>
      </c>
      <c r="N133" s="78">
        <f t="shared" ref="N133:N152" si="122">N101</f>
        <v>0</v>
      </c>
      <c r="O133" s="35">
        <f t="shared" ref="O133:O152" si="123">M133*N133/1000</f>
        <v>0</v>
      </c>
      <c r="P133" s="35">
        <f>$H$14*M133/1000</f>
        <v>6.0222899999999999</v>
      </c>
      <c r="Q133">
        <f t="shared" ref="Q133:Q152" si="124">+Q5</f>
        <v>65</v>
      </c>
      <c r="R133" s="45">
        <f>1000*VLOOKUP(Q133, '[1]Mortality (Interventions) H'!$B$392:$AV$512, 16)</f>
        <v>19.344400901695177</v>
      </c>
      <c r="S133" s="46">
        <f>AVERAGE(VLOOKUP(I132,'[1]Lapse Rates'!$A$4:$F$24,6),VLOOKUP(I133,'[1]Lapse Rates'!$A$4:$F$24,6))</f>
        <v>1.1402544E-3</v>
      </c>
      <c r="T133" s="33">
        <f>W132</f>
        <v>1</v>
      </c>
      <c r="U133" s="33">
        <f>T133*R133/1000</f>
        <v>1.9344400901695178E-2</v>
      </c>
      <c r="V133" s="39">
        <f>MIN(S133*T133,T133-U133)</f>
        <v>1.1402544E-3</v>
      </c>
      <c r="W133" s="32">
        <f>T133-SUM(U133:V133)</f>
        <v>0.97951534469830481</v>
      </c>
      <c r="X133" s="32"/>
      <c r="Y133" s="5">
        <f>AA132</f>
        <v>0</v>
      </c>
      <c r="Z133" s="5">
        <f>AB132</f>
        <v>6.0222899999999999</v>
      </c>
      <c r="AA133" s="5">
        <f>O133*W133</f>
        <v>0</v>
      </c>
      <c r="AB133" s="5">
        <f t="shared" ref="AB133:AB152" si="125">P133*W133</f>
        <v>5.8989254652231544</v>
      </c>
      <c r="AC133" s="32"/>
      <c r="AD133" s="5">
        <f>$W133*J133</f>
        <v>28921.122041179005</v>
      </c>
      <c r="AE133" s="5">
        <f t="shared" ref="AE133:AF152" si="126">-$W133*K133</f>
        <v>0</v>
      </c>
      <c r="AF133" s="5">
        <f t="shared" si="126"/>
        <v>0</v>
      </c>
      <c r="AG133" s="5">
        <f t="shared" ref="AG133:AG138" si="127">-U133*M133</f>
        <v>-11649.759210626986</v>
      </c>
      <c r="AH133" s="5">
        <f t="shared" ref="AH133:AH141" si="128">SUM(AD133:AG133)</f>
        <v>17271.362830552018</v>
      </c>
      <c r="AI133" s="42">
        <f>-M133*$W132*(N133-N132)/1000</f>
        <v>0</v>
      </c>
      <c r="AJ133" s="42">
        <f>$D$6*SUM(Y133:Z133,AD133:AE133)</f>
        <v>2837.7528588886607</v>
      </c>
      <c r="AK133" s="42">
        <f>SUM(AH133:AJ133)</f>
        <v>20109.115689440678</v>
      </c>
      <c r="AM133" s="47"/>
    </row>
    <row r="134" spans="1:39" ht="15" x14ac:dyDescent="0.2">
      <c r="A134" s="15" t="s">
        <v>44</v>
      </c>
      <c r="B134" s="15"/>
      <c r="C134" s="50"/>
      <c r="D134" s="9">
        <f xml:space="preserve"> (1+6.7%)/(1+2.95%)-1</f>
        <v>3.6425449247207142E-2</v>
      </c>
      <c r="E134" s="7"/>
      <c r="F134" s="7"/>
      <c r="G134" s="8"/>
      <c r="I134" s="2">
        <f t="shared" ref="I134:I152" si="129">I133+1</f>
        <v>2</v>
      </c>
      <c r="J134" s="11">
        <f t="shared" si="121"/>
        <v>29525.950969238613</v>
      </c>
      <c r="K134" s="11">
        <f t="shared" ref="K134:K152" si="130">J134*$C$11</f>
        <v>295.25950969238613</v>
      </c>
      <c r="L134" s="24">
        <f>$C$142</f>
        <v>3429.4057948308014</v>
      </c>
      <c r="M134" s="11">
        <f t="shared" si="120"/>
        <v>602229</v>
      </c>
      <c r="N134" s="78">
        <f t="shared" si="122"/>
        <v>0</v>
      </c>
      <c r="O134" s="35">
        <f t="shared" si="123"/>
        <v>0</v>
      </c>
      <c r="P134" s="35">
        <f>$H$14*M134/1000</f>
        <v>6.0222899999999999</v>
      </c>
      <c r="Q134">
        <f t="shared" si="124"/>
        <v>66</v>
      </c>
      <c r="R134" s="45">
        <f>1000*VLOOKUP(Q134, '[1]Mortality (Interventions) H'!$B$392:$AV$512, 16)</f>
        <v>21.130168121412137</v>
      </c>
      <c r="S134" s="46">
        <f>VLOOKUP(I134, '[1]Lapse Rates'!$A$4:$F$24, 6)</f>
        <v>1.1150343000000001E-3</v>
      </c>
      <c r="T134" s="33">
        <f>W133</f>
        <v>0.97951534469830481</v>
      </c>
      <c r="U134" s="33">
        <f>T134*R134/1000</f>
        <v>2.069732391097814E-2</v>
      </c>
      <c r="V134" s="39">
        <f t="shared" ref="V134:V152" si="131">MIN(S134*T134,T134-U134)</f>
        <v>1.0921932067149331E-3</v>
      </c>
      <c r="W134" s="32">
        <f>T134-SUM(U134:V134)</f>
        <v>0.95772582758061175</v>
      </c>
      <c r="X134" s="32"/>
      <c r="Y134" s="5">
        <f t="shared" ref="Y134:Z149" si="132">AA133</f>
        <v>0</v>
      </c>
      <c r="Z134" s="5">
        <f t="shared" si="132"/>
        <v>5.8989254652231544</v>
      </c>
      <c r="AA134" s="5">
        <f>O134*W134</f>
        <v>0</v>
      </c>
      <c r="AB134" s="5">
        <f t="shared" si="125"/>
        <v>5.767702674180442</v>
      </c>
      <c r="AC134" s="32"/>
      <c r="AD134" s="5">
        <f>$W134*J134</f>
        <v>28277.765827118616</v>
      </c>
      <c r="AE134" s="5">
        <f t="shared" si="126"/>
        <v>-282.77765827118617</v>
      </c>
      <c r="AF134" s="5">
        <f t="shared" si="126"/>
        <v>-3284.430502964075</v>
      </c>
      <c r="AG134" s="5">
        <f t="shared" si="127"/>
        <v>-12464.528681584454</v>
      </c>
      <c r="AH134" s="5">
        <f t="shared" si="128"/>
        <v>12246.028984298902</v>
      </c>
      <c r="AI134" s="42">
        <f>-M134*($W133*N134-$W132*N133)/1000</f>
        <v>0</v>
      </c>
      <c r="AJ134" s="42">
        <f>$D$6*SUM(Y134:Z134,AD134:AE134)</f>
        <v>2746.8870239520716</v>
      </c>
      <c r="AK134" s="42">
        <f>SUM(AH134:AJ134)</f>
        <v>14992.916008250973</v>
      </c>
      <c r="AL134" s="48" t="s">
        <v>59</v>
      </c>
      <c r="AM134" s="54">
        <f>AK159/AD159</f>
        <v>9.999998212577188E-2</v>
      </c>
    </row>
    <row r="135" spans="1:39" ht="15" x14ac:dyDescent="0.2">
      <c r="A135" s="15" t="s">
        <v>45</v>
      </c>
      <c r="B135" s="16"/>
      <c r="C135" s="50"/>
      <c r="D135" s="1"/>
      <c r="E135" s="1"/>
      <c r="F135" s="1"/>
      <c r="G135" s="8"/>
      <c r="I135" s="2">
        <f t="shared" si="129"/>
        <v>3</v>
      </c>
      <c r="J135" s="11">
        <f t="shared" si="121"/>
        <v>29525.950969238613</v>
      </c>
      <c r="K135" s="11">
        <f t="shared" si="130"/>
        <v>295.25950969238613</v>
      </c>
      <c r="L135" s="24">
        <f t="shared" ref="L135:L152" si="133">$C$142</f>
        <v>3429.4057948308014</v>
      </c>
      <c r="M135" s="11">
        <f t="shared" si="120"/>
        <v>602229</v>
      </c>
      <c r="N135" s="78">
        <f t="shared" si="122"/>
        <v>0</v>
      </c>
      <c r="O135" s="35">
        <f t="shared" si="123"/>
        <v>0</v>
      </c>
      <c r="P135" s="35">
        <f>$H$14*M135/1000</f>
        <v>6.0222899999999999</v>
      </c>
      <c r="Q135">
        <f t="shared" si="124"/>
        <v>67</v>
      </c>
      <c r="R135" s="45">
        <f>1000*VLOOKUP(Q135, '[1]Mortality (Interventions) H'!$B$392:$AV$512, 16)</f>
        <v>23.021279600003652</v>
      </c>
      <c r="S135" s="46">
        <f>VLOOKUP(I135, '[1]Lapse Rates'!$A$4:$F$24, 6)</f>
        <v>9.1335750000000001E-4</v>
      </c>
      <c r="T135" s="33">
        <f>W134</f>
        <v>0.95772582758061175</v>
      </c>
      <c r="U135" s="33">
        <f t="shared" ref="U135:U152" si="134">T135*R135/1000</f>
        <v>2.2048074056878152E-2</v>
      </c>
      <c r="V135" s="39">
        <f t="shared" si="131"/>
        <v>8.7474606756445862E-4</v>
      </c>
      <c r="W135" s="32">
        <f t="shared" ref="W135:W152" si="135">T135-SUM(U135:V135)</f>
        <v>0.93480300745616918</v>
      </c>
      <c r="X135" s="32"/>
      <c r="Y135" s="5">
        <f t="shared" si="132"/>
        <v>0</v>
      </c>
      <c r="Z135" s="5">
        <f t="shared" si="132"/>
        <v>5.767702674180442</v>
      </c>
      <c r="AA135" s="5">
        <f t="shared" ref="AA135:AA152" si="136">O135*W135</f>
        <v>0</v>
      </c>
      <c r="AB135" s="5">
        <f t="shared" si="125"/>
        <v>5.6296548037732128</v>
      </c>
      <c r="AC135" s="32"/>
      <c r="AD135" s="5">
        <f>$W135*J135</f>
        <v>27600.947764047647</v>
      </c>
      <c r="AE135" s="5">
        <f t="shared" si="126"/>
        <v>-276.00947764047646</v>
      </c>
      <c r="AF135" s="5">
        <f>-$W135*L135</f>
        <v>-3205.8188507954474</v>
      </c>
      <c r="AG135" s="5">
        <f t="shared" si="127"/>
        <v>-13277.989591199674</v>
      </c>
      <c r="AH135" s="5">
        <f t="shared" si="128"/>
        <v>10841.129844412049</v>
      </c>
      <c r="AI135" s="42">
        <f>-M135*($W134*N135-$W133*N134)/1000</f>
        <v>0</v>
      </c>
      <c r="AJ135" s="42">
        <f>$D$6*SUM(Y135:Z135,AD135:AE135)</f>
        <v>2681.1422575288807</v>
      </c>
      <c r="AK135" s="42">
        <f t="shared" ref="AK135:AK142" si="137">SUM(AH135:AJ135)</f>
        <v>13522.272101940929</v>
      </c>
    </row>
    <row r="136" spans="1:39" ht="15" x14ac:dyDescent="0.2">
      <c r="A136" s="15"/>
      <c r="B136" s="16" t="s">
        <v>46</v>
      </c>
      <c r="C136" s="16" t="s">
        <v>47</v>
      </c>
      <c r="E136" s="1"/>
      <c r="F136" s="1"/>
      <c r="G136" s="8"/>
      <c r="I136" s="2">
        <f t="shared" si="129"/>
        <v>4</v>
      </c>
      <c r="J136" s="11">
        <f t="shared" si="121"/>
        <v>29525.950969238613</v>
      </c>
      <c r="K136" s="11">
        <f t="shared" si="130"/>
        <v>295.25950969238613</v>
      </c>
      <c r="L136" s="24">
        <f t="shared" si="133"/>
        <v>3429.4057948308014</v>
      </c>
      <c r="M136" s="11">
        <f t="shared" si="120"/>
        <v>602229</v>
      </c>
      <c r="N136" s="78">
        <f t="shared" si="122"/>
        <v>0</v>
      </c>
      <c r="O136" s="35">
        <f t="shared" si="123"/>
        <v>0</v>
      </c>
      <c r="P136" s="35">
        <f t="shared" ref="P136:P152" si="138">$H$14*M136/1000</f>
        <v>6.0222899999999999</v>
      </c>
      <c r="Q136">
        <f t="shared" si="124"/>
        <v>68</v>
      </c>
      <c r="R136" s="45">
        <f>1000*VLOOKUP(Q136, '[1]Mortality (Interventions) H'!$B$392:$AV$512, 16)</f>
        <v>25.015492258889239</v>
      </c>
      <c r="S136" s="46">
        <f>VLOOKUP(I136, '[1]Lapse Rates'!$A$4:$F$24, 6)</f>
        <v>8.7679360000000005E-4</v>
      </c>
      <c r="T136" s="33">
        <f>W135</f>
        <v>0.93480300745616918</v>
      </c>
      <c r="U136" s="33">
        <f t="shared" si="134"/>
        <v>2.3384557396606179E-2</v>
      </c>
      <c r="V136" s="39">
        <f t="shared" si="131"/>
        <v>8.1962929419832141E-4</v>
      </c>
      <c r="W136" s="32">
        <f t="shared" si="135"/>
        <v>0.91059882076536469</v>
      </c>
      <c r="X136" s="32"/>
      <c r="Y136" s="5">
        <f>AA135</f>
        <v>0</v>
      </c>
      <c r="Z136" s="5">
        <f t="shared" si="132"/>
        <v>5.6296548037732128</v>
      </c>
      <c r="AA136" s="5">
        <f t="shared" si="136"/>
        <v>0</v>
      </c>
      <c r="AB136" s="5">
        <f t="shared" si="125"/>
        <v>5.4838901723070483</v>
      </c>
      <c r="AC136" s="32"/>
      <c r="AD136" s="5">
        <f>$W136*J136</f>
        <v>26886.296134564658</v>
      </c>
      <c r="AE136" s="5">
        <f t="shared" si="126"/>
        <v>-268.86296134564657</v>
      </c>
      <c r="AF136" s="5">
        <f t="shared" si="126"/>
        <v>-3122.8128726988361</v>
      </c>
      <c r="AG136" s="5">
        <f t="shared" si="127"/>
        <v>-14082.858616400743</v>
      </c>
      <c r="AH136" s="5">
        <f t="shared" si="128"/>
        <v>9411.7616841194322</v>
      </c>
      <c r="AI136" s="42">
        <f t="shared" ref="AI136:AI152" si="139">-M136*($W135*N136-$W134*N135)/1000</f>
        <v>0</v>
      </c>
      <c r="AJ136" s="42">
        <f>$D$6*SUM(Y136:Z136,AD136:AE136)</f>
        <v>2611.7224634290351</v>
      </c>
      <c r="AK136" s="42">
        <f t="shared" si="137"/>
        <v>12023.484147548468</v>
      </c>
    </row>
    <row r="137" spans="1:39" ht="15" x14ac:dyDescent="0.2">
      <c r="A137" s="15"/>
      <c r="B137" s="16">
        <v>1</v>
      </c>
      <c r="C137" s="50">
        <v>0.4</v>
      </c>
      <c r="D137" s="1"/>
      <c r="E137" s="18" t="s">
        <v>48</v>
      </c>
      <c r="F137" s="16"/>
      <c r="G137" s="8"/>
      <c r="I137" s="2">
        <f t="shared" si="129"/>
        <v>5</v>
      </c>
      <c r="J137" s="11">
        <f t="shared" si="121"/>
        <v>29525.950969238613</v>
      </c>
      <c r="K137" s="11">
        <f t="shared" si="130"/>
        <v>295.25950969238613</v>
      </c>
      <c r="L137" s="24">
        <f t="shared" si="133"/>
        <v>3429.4057948308014</v>
      </c>
      <c r="M137" s="11">
        <f t="shared" si="120"/>
        <v>602229</v>
      </c>
      <c r="N137" s="78">
        <f t="shared" si="122"/>
        <v>0</v>
      </c>
      <c r="O137" s="35">
        <f t="shared" si="123"/>
        <v>0</v>
      </c>
      <c r="P137" s="35">
        <f t="shared" si="138"/>
        <v>6.0222899999999999</v>
      </c>
      <c r="Q137">
        <f t="shared" si="124"/>
        <v>69</v>
      </c>
      <c r="R137" s="45">
        <f>1000*VLOOKUP(Q137, '[1]Mortality (Interventions) H'!$B$392:$AV$512, 16)</f>
        <v>27.248690947695465</v>
      </c>
      <c r="S137" s="46">
        <f>VLOOKUP(I137, '[1]Lapse Rates'!$A$4:$F$24, 6)</f>
        <v>8.7786349999999995E-4</v>
      </c>
      <c r="T137" s="33">
        <f>W136</f>
        <v>0.91059882076536469</v>
      </c>
      <c r="U137" s="33">
        <f t="shared" si="134"/>
        <v>2.4812625844371359E-2</v>
      </c>
      <c r="V137" s="39">
        <f t="shared" si="131"/>
        <v>7.9938146789295566E-4</v>
      </c>
      <c r="W137" s="32">
        <f t="shared" si="135"/>
        <v>0.88498681345310037</v>
      </c>
      <c r="X137" s="32"/>
      <c r="Y137" s="5">
        <f t="shared" ref="Y137:Z152" si="140">AA136</f>
        <v>0</v>
      </c>
      <c r="Z137" s="5">
        <f t="shared" si="132"/>
        <v>5.4838901723070483</v>
      </c>
      <c r="AA137" s="5">
        <f t="shared" si="136"/>
        <v>0</v>
      </c>
      <c r="AB137" s="5">
        <f t="shared" si="125"/>
        <v>5.3296472367904721</v>
      </c>
      <c r="AC137" s="32"/>
      <c r="AD137" s="5">
        <f t="shared" ref="AD137:AD151" si="141">$W137*J137</f>
        <v>26130.077262438961</v>
      </c>
      <c r="AE137" s="5">
        <f t="shared" si="126"/>
        <v>-261.30077262438959</v>
      </c>
      <c r="AF137" s="5">
        <f t="shared" si="126"/>
        <v>-3034.9789064049078</v>
      </c>
      <c r="AG137" s="5">
        <f t="shared" si="127"/>
        <v>-14942.882849629919</v>
      </c>
      <c r="AH137" s="5">
        <f t="shared" si="128"/>
        <v>7890.9147337797458</v>
      </c>
      <c r="AI137" s="42">
        <f t="shared" si="139"/>
        <v>0</v>
      </c>
      <c r="AJ137" s="42">
        <f t="shared" ref="AJ137:AJ152" si="142">$D$6*SUM(Y137:Z137,AD137:AE137)</f>
        <v>2538.2649432767134</v>
      </c>
      <c r="AK137" s="42">
        <f t="shared" si="137"/>
        <v>10429.17967705646</v>
      </c>
    </row>
    <row r="138" spans="1:39" ht="15" x14ac:dyDescent="0.2">
      <c r="A138" s="15"/>
      <c r="B138" s="17" t="s">
        <v>49</v>
      </c>
      <c r="C138" s="50">
        <v>0.01</v>
      </c>
      <c r="D138" s="1"/>
      <c r="E138" s="80">
        <v>500000</v>
      </c>
      <c r="F138" s="16"/>
      <c r="G138" s="8"/>
      <c r="I138" s="2">
        <f t="shared" si="129"/>
        <v>6</v>
      </c>
      <c r="J138" s="11">
        <f t="shared" si="121"/>
        <v>29525.950969238613</v>
      </c>
      <c r="K138" s="11">
        <f t="shared" si="130"/>
        <v>295.25950969238613</v>
      </c>
      <c r="L138" s="24">
        <f t="shared" si="133"/>
        <v>3429.4057948308014</v>
      </c>
      <c r="M138" s="11">
        <f t="shared" si="120"/>
        <v>602229</v>
      </c>
      <c r="N138" s="78">
        <f t="shared" si="122"/>
        <v>0</v>
      </c>
      <c r="O138" s="35">
        <f t="shared" si="123"/>
        <v>0</v>
      </c>
      <c r="P138" s="35">
        <f t="shared" si="138"/>
        <v>6.0222899999999999</v>
      </c>
      <c r="Q138">
        <f t="shared" si="124"/>
        <v>70</v>
      </c>
      <c r="R138" s="45">
        <f>1000*VLOOKUP(Q138, '[1]Mortality (Interventions) H'!$B$392:$AV$512, 16)</f>
        <v>29.75305329883675</v>
      </c>
      <c r="S138" s="46">
        <f>VLOOKUP(I138, '[1]Lapse Rates'!$A$4:$F$24, 6)</f>
        <v>8.7081910000000003E-4</v>
      </c>
      <c r="T138" s="33">
        <f t="shared" ref="T138:T152" si="143">W137</f>
        <v>0.88498681345310037</v>
      </c>
      <c r="U138" s="33">
        <f t="shared" si="134"/>
        <v>2.633105982943779E-2</v>
      </c>
      <c r="V138" s="39">
        <f t="shared" si="131"/>
        <v>7.7066342040309677E-4</v>
      </c>
      <c r="W138" s="32">
        <f t="shared" si="135"/>
        <v>0.85788509020325954</v>
      </c>
      <c r="X138" s="32"/>
      <c r="Y138" s="5">
        <f t="shared" si="140"/>
        <v>0</v>
      </c>
      <c r="Z138" s="5">
        <f t="shared" si="132"/>
        <v>5.3296472367904721</v>
      </c>
      <c r="AA138" s="5">
        <f t="shared" si="136"/>
        <v>0</v>
      </c>
      <c r="AB138" s="5">
        <f t="shared" si="125"/>
        <v>5.1664327998801882</v>
      </c>
      <c r="AC138" s="32"/>
      <c r="AD138" s="5">
        <f t="shared" si="141"/>
        <v>25329.873110582284</v>
      </c>
      <c r="AE138" s="5">
        <f t="shared" si="126"/>
        <v>-253.29873110582287</v>
      </c>
      <c r="AF138" s="5">
        <f t="shared" si="126"/>
        <v>-2942.0360996420031</v>
      </c>
      <c r="AG138" s="5">
        <f t="shared" si="127"/>
        <v>-15857.32783002249</v>
      </c>
      <c r="AH138" s="5">
        <f t="shared" si="128"/>
        <v>6277.2104498119679</v>
      </c>
      <c r="AI138" s="42">
        <f t="shared" si="139"/>
        <v>0</v>
      </c>
      <c r="AJ138" s="42">
        <f t="shared" si="142"/>
        <v>2460.5347850205703</v>
      </c>
      <c r="AK138" s="42">
        <f t="shared" si="137"/>
        <v>8737.7452348325387</v>
      </c>
    </row>
    <row r="139" spans="1:39" ht="15" x14ac:dyDescent="0.2">
      <c r="A139" s="12" t="s">
        <v>50</v>
      </c>
      <c r="B139" s="14"/>
      <c r="C139" s="3"/>
      <c r="D139" s="1"/>
      <c r="E139" s="1"/>
      <c r="F139" s="1"/>
      <c r="G139" s="8"/>
      <c r="I139" s="2">
        <f t="shared" si="129"/>
        <v>7</v>
      </c>
      <c r="J139" s="11">
        <f t="shared" si="121"/>
        <v>29525.950969238613</v>
      </c>
      <c r="K139" s="11">
        <f t="shared" si="130"/>
        <v>295.25950969238613</v>
      </c>
      <c r="L139" s="24">
        <f t="shared" si="133"/>
        <v>3429.4057948308014</v>
      </c>
      <c r="M139" s="11">
        <f t="shared" si="120"/>
        <v>602229</v>
      </c>
      <c r="N139" s="78">
        <f t="shared" si="122"/>
        <v>0</v>
      </c>
      <c r="O139" s="35">
        <f t="shared" si="123"/>
        <v>0</v>
      </c>
      <c r="P139" s="35">
        <f t="shared" si="138"/>
        <v>6.0222899999999999</v>
      </c>
      <c r="Q139">
        <f t="shared" si="124"/>
        <v>71</v>
      </c>
      <c r="R139" s="45">
        <f>1000*VLOOKUP(Q139, '[1]Mortality (Interventions) H'!$B$392:$AV$512, 16)</f>
        <v>32.608266513700926</v>
      </c>
      <c r="S139" s="46">
        <f>VLOOKUP(I139, '[1]Lapse Rates'!$A$4:$F$24, 6)</f>
        <v>7.8743759999999998E-4</v>
      </c>
      <c r="T139" s="33">
        <f t="shared" si="143"/>
        <v>0.85788509020325954</v>
      </c>
      <c r="U139" s="33">
        <f t="shared" si="134"/>
        <v>2.7974145659478245E-2</v>
      </c>
      <c r="V139" s="39">
        <f t="shared" si="131"/>
        <v>6.7553097650543817E-4</v>
      </c>
      <c r="W139" s="32">
        <f t="shared" si="135"/>
        <v>0.82923541356727581</v>
      </c>
      <c r="X139" s="32"/>
      <c r="Y139" s="5">
        <f t="shared" si="140"/>
        <v>0</v>
      </c>
      <c r="Z139" s="5">
        <f t="shared" si="132"/>
        <v>5.1664327998801882</v>
      </c>
      <c r="AA139" s="5">
        <f t="shared" si="136"/>
        <v>0</v>
      </c>
      <c r="AB139" s="5">
        <f t="shared" si="125"/>
        <v>4.9938961387720697</v>
      </c>
      <c r="AC139" s="32"/>
      <c r="AD139" s="5">
        <f t="shared" si="141"/>
        <v>24483.964162943688</v>
      </c>
      <c r="AE139" s="5">
        <f t="shared" si="126"/>
        <v>-244.8396416294369</v>
      </c>
      <c r="AF139" s="5">
        <f t="shared" si="126"/>
        <v>-2843.7847325665316</v>
      </c>
      <c r="AG139" s="5">
        <f t="shared" ref="AG139:AG152" si="144">-U139*M139</f>
        <v>-16846.841766361926</v>
      </c>
      <c r="AH139" s="5">
        <f t="shared" si="128"/>
        <v>4548.4980223857929</v>
      </c>
      <c r="AI139" s="42">
        <f t="shared" si="139"/>
        <v>0</v>
      </c>
      <c r="AJ139" s="42">
        <f t="shared" si="142"/>
        <v>2378.3649425985964</v>
      </c>
      <c r="AK139" s="42">
        <f t="shared" si="137"/>
        <v>6926.8629649843897</v>
      </c>
    </row>
    <row r="140" spans="1:39" ht="15" x14ac:dyDescent="0.2">
      <c r="A140" s="12"/>
      <c r="B140" s="13" t="s">
        <v>46</v>
      </c>
      <c r="C140" s="13" t="s">
        <v>47</v>
      </c>
      <c r="D140" s="1"/>
      <c r="E140" s="1"/>
      <c r="F140" s="1"/>
      <c r="G140" s="8"/>
      <c r="I140" s="2">
        <f t="shared" si="129"/>
        <v>8</v>
      </c>
      <c r="J140" s="11">
        <f t="shared" si="121"/>
        <v>29525.950969238613</v>
      </c>
      <c r="K140" s="11">
        <f t="shared" si="130"/>
        <v>295.25950969238613</v>
      </c>
      <c r="L140" s="24">
        <f t="shared" si="133"/>
        <v>3429.4057948308014</v>
      </c>
      <c r="M140" s="11">
        <f t="shared" si="120"/>
        <v>602229</v>
      </c>
      <c r="N140" s="78">
        <f t="shared" si="122"/>
        <v>0</v>
      </c>
      <c r="O140" s="35">
        <f t="shared" si="123"/>
        <v>0</v>
      </c>
      <c r="P140" s="35">
        <f t="shared" si="138"/>
        <v>6.0222899999999999</v>
      </c>
      <c r="Q140">
        <f t="shared" si="124"/>
        <v>72</v>
      </c>
      <c r="R140" s="45">
        <f>1000*VLOOKUP(Q140, '[1]Mortality (Interventions) H'!$B$392:$AV$512, 16)</f>
        <v>35.885844657187533</v>
      </c>
      <c r="S140" s="46">
        <f>VLOOKUP(I140, '[1]Lapse Rates'!$A$4:$F$24, 6)</f>
        <v>7.0183349999999997E-4</v>
      </c>
      <c r="T140" s="33">
        <f t="shared" si="143"/>
        <v>0.82923541356727581</v>
      </c>
      <c r="U140" s="33">
        <f t="shared" si="134"/>
        <v>2.9757813235513918E-2</v>
      </c>
      <c r="V140" s="39">
        <f t="shared" si="131"/>
        <v>5.8198519262786866E-4</v>
      </c>
      <c r="W140" s="32">
        <f t="shared" si="135"/>
        <v>0.79889561513913399</v>
      </c>
      <c r="X140" s="32"/>
      <c r="Y140" s="5">
        <f t="shared" si="140"/>
        <v>0</v>
      </c>
      <c r="Z140" s="5">
        <f t="shared" si="132"/>
        <v>4.9938961387720697</v>
      </c>
      <c r="AA140" s="5">
        <f t="shared" si="136"/>
        <v>0</v>
      </c>
      <c r="AB140" s="5">
        <f t="shared" si="125"/>
        <v>4.8111810740962548</v>
      </c>
      <c r="AC140" s="32"/>
      <c r="AD140" s="5">
        <f t="shared" si="141"/>
        <v>23588.15276213779</v>
      </c>
      <c r="AE140" s="5">
        <f t="shared" si="126"/>
        <v>-235.8815276213779</v>
      </c>
      <c r="AF140" s="5">
        <f t="shared" si="126"/>
        <v>-2739.7372520230638</v>
      </c>
      <c r="AG140" s="5">
        <f t="shared" si="144"/>
        <v>-17921.01810701031</v>
      </c>
      <c r="AH140" s="5">
        <f t="shared" si="128"/>
        <v>2691.5158754830372</v>
      </c>
      <c r="AI140" s="42">
        <f t="shared" si="139"/>
        <v>0</v>
      </c>
      <c r="AJ140" s="42">
        <f t="shared" si="142"/>
        <v>2291.3477093172733</v>
      </c>
      <c r="AK140" s="42">
        <f t="shared" si="137"/>
        <v>4982.8635848003105</v>
      </c>
    </row>
    <row r="141" spans="1:39" ht="15" x14ac:dyDescent="0.2">
      <c r="A141" s="12"/>
      <c r="B141" s="13">
        <v>1</v>
      </c>
      <c r="C141" s="10">
        <f>$H$131*0.14+$B$144</f>
        <v>4315.1843239079599</v>
      </c>
      <c r="D141" s="1"/>
      <c r="E141" s="81" t="s">
        <v>51</v>
      </c>
      <c r="F141" s="13"/>
      <c r="G141" s="8"/>
      <c r="I141" s="2">
        <f t="shared" si="129"/>
        <v>9</v>
      </c>
      <c r="J141" s="11">
        <f t="shared" si="121"/>
        <v>29525.950969238613</v>
      </c>
      <c r="K141" s="11">
        <f t="shared" si="130"/>
        <v>295.25950969238613</v>
      </c>
      <c r="L141" s="24">
        <f t="shared" si="133"/>
        <v>3429.4057948308014</v>
      </c>
      <c r="M141" s="11">
        <f t="shared" si="120"/>
        <v>602229</v>
      </c>
      <c r="N141" s="78">
        <f t="shared" si="122"/>
        <v>0</v>
      </c>
      <c r="O141" s="35">
        <f t="shared" si="123"/>
        <v>0</v>
      </c>
      <c r="P141" s="35">
        <f t="shared" si="138"/>
        <v>6.0222899999999999</v>
      </c>
      <c r="Q141">
        <f t="shared" si="124"/>
        <v>73</v>
      </c>
      <c r="R141" s="45">
        <f>1000*VLOOKUP(Q141, '[1]Mortality (Interventions) H'!$B$392:$AV$512, 16)</f>
        <v>39.648264128657743</v>
      </c>
      <c r="S141" s="46">
        <f>VLOOKUP(I141, '[1]Lapse Rates'!$A$4:$F$24, 6)</f>
        <v>6.5742610000000005E-4</v>
      </c>
      <c r="T141" s="33">
        <f t="shared" si="143"/>
        <v>0.79889561513913399</v>
      </c>
      <c r="U141" s="33">
        <f t="shared" si="134"/>
        <v>3.1674824360262886E-2</v>
      </c>
      <c r="V141" s="39">
        <f t="shared" si="131"/>
        <v>5.252148285680219E-4</v>
      </c>
      <c r="W141" s="32">
        <f t="shared" si="135"/>
        <v>0.76669557595030313</v>
      </c>
      <c r="X141" s="32"/>
      <c r="Y141" s="5">
        <f t="shared" si="140"/>
        <v>0</v>
      </c>
      <c r="Z141" s="5">
        <f t="shared" si="132"/>
        <v>4.8111810740962548</v>
      </c>
      <c r="AA141" s="5">
        <f t="shared" si="136"/>
        <v>0</v>
      </c>
      <c r="AB141" s="5">
        <f t="shared" si="125"/>
        <v>4.617263100089751</v>
      </c>
      <c r="AC141" s="32"/>
      <c r="AD141" s="5">
        <f t="shared" si="141"/>
        <v>22637.415983840809</v>
      </c>
      <c r="AE141" s="5">
        <f t="shared" si="126"/>
        <v>-226.3741598384081</v>
      </c>
      <c r="AF141" s="5">
        <f t="shared" si="126"/>
        <v>-2629.3102510351082</v>
      </c>
      <c r="AG141" s="5">
        <f t="shared" si="144"/>
        <v>-19075.497799656758</v>
      </c>
      <c r="AH141" s="5">
        <f t="shared" si="128"/>
        <v>706.23377331053416</v>
      </c>
      <c r="AI141" s="42">
        <f t="shared" si="139"/>
        <v>0</v>
      </c>
      <c r="AJ141" s="42">
        <f t="shared" si="142"/>
        <v>2198.9951797980043</v>
      </c>
      <c r="AK141" s="42">
        <f t="shared" si="137"/>
        <v>2905.2289531085385</v>
      </c>
    </row>
    <row r="142" spans="1:39" ht="15" x14ac:dyDescent="0.2">
      <c r="A142" s="12"/>
      <c r="B142" s="70" t="s">
        <v>49</v>
      </c>
      <c r="C142" s="10">
        <f>$H$131*0.11+$B$144</f>
        <v>3429.4057948308014</v>
      </c>
      <c r="D142" s="1"/>
      <c r="E142" s="1"/>
      <c r="F142" s="1"/>
      <c r="I142" s="2">
        <f t="shared" si="129"/>
        <v>10</v>
      </c>
      <c r="J142" s="11">
        <f t="shared" si="121"/>
        <v>29525.950969238613</v>
      </c>
      <c r="K142" s="11">
        <f t="shared" si="130"/>
        <v>295.25950969238613</v>
      </c>
      <c r="L142" s="24">
        <f t="shared" si="133"/>
        <v>3429.4057948308014</v>
      </c>
      <c r="M142" s="11">
        <f t="shared" si="120"/>
        <v>602229</v>
      </c>
      <c r="N142" s="78">
        <f t="shared" si="122"/>
        <v>0</v>
      </c>
      <c r="O142" s="35">
        <f t="shared" si="123"/>
        <v>0</v>
      </c>
      <c r="P142" s="35">
        <f t="shared" si="138"/>
        <v>6.0222899999999999</v>
      </c>
      <c r="Q142">
        <f t="shared" si="124"/>
        <v>74</v>
      </c>
      <c r="R142" s="45">
        <f>1000*VLOOKUP(Q142, '[1]Mortality (Interventions) H'!$B$392:$AV$512, 16)</f>
        <v>44.113611243622429</v>
      </c>
      <c r="S142" s="46">
        <f>VLOOKUP(I142, '[1]Lapse Rates'!$A$4:$F$24, 6)</f>
        <v>5.9033320000000003E-4</v>
      </c>
      <c r="T142" s="33">
        <f t="shared" si="143"/>
        <v>0.76669557595030313</v>
      </c>
      <c r="U142" s="33">
        <f t="shared" si="134"/>
        <v>3.3821710579676867E-2</v>
      </c>
      <c r="V142" s="39">
        <f t="shared" si="131"/>
        <v>4.5260585277658553E-4</v>
      </c>
      <c r="W142" s="32">
        <f t="shared" si="135"/>
        <v>0.73242125951784964</v>
      </c>
      <c r="X142" s="32"/>
      <c r="Y142" s="5">
        <f t="shared" si="140"/>
        <v>0</v>
      </c>
      <c r="Z142" s="5">
        <f t="shared" si="132"/>
        <v>4.617263100089751</v>
      </c>
      <c r="AA142" s="5">
        <f t="shared" si="136"/>
        <v>0</v>
      </c>
      <c r="AB142" s="5">
        <f t="shared" si="125"/>
        <v>4.4108532269817511</v>
      </c>
      <c r="AC142" s="32"/>
      <c r="AD142" s="5">
        <f t="shared" si="141"/>
        <v>21625.434197352017</v>
      </c>
      <c r="AE142" s="5">
        <f t="shared" si="126"/>
        <v>-216.25434197352018</v>
      </c>
      <c r="AF142" s="5">
        <f t="shared" si="126"/>
        <v>-2511.769711647788</v>
      </c>
      <c r="AG142" s="5">
        <f t="shared" si="144"/>
        <v>-20368.414940688221</v>
      </c>
      <c r="AH142" s="5">
        <f>SUM(AD142:AG142)</f>
        <v>-1471.0047969575098</v>
      </c>
      <c r="AI142" s="42">
        <f t="shared" si="139"/>
        <v>0</v>
      </c>
      <c r="AJ142" s="42">
        <f t="shared" si="142"/>
        <v>2100.6934973227494</v>
      </c>
      <c r="AK142" s="42">
        <f t="shared" si="137"/>
        <v>629.68870036523958</v>
      </c>
    </row>
    <row r="143" spans="1:39" ht="15" x14ac:dyDescent="0.2">
      <c r="D143" s="1"/>
      <c r="E143" s="1"/>
      <c r="F143" s="1"/>
      <c r="I143" s="2">
        <f t="shared" si="129"/>
        <v>11</v>
      </c>
      <c r="J143" s="11">
        <f t="shared" si="121"/>
        <v>29525.950969238613</v>
      </c>
      <c r="K143" s="11">
        <f t="shared" si="130"/>
        <v>295.25950969238613</v>
      </c>
      <c r="L143" s="24">
        <f t="shared" si="133"/>
        <v>3429.4057948308014</v>
      </c>
      <c r="M143" s="11">
        <f t="shared" si="120"/>
        <v>602229</v>
      </c>
      <c r="N143" s="78">
        <f t="shared" si="122"/>
        <v>0</v>
      </c>
      <c r="O143" s="35">
        <f t="shared" si="123"/>
        <v>0</v>
      </c>
      <c r="P143" s="35">
        <f t="shared" si="138"/>
        <v>6.0222899999999999</v>
      </c>
      <c r="Q143">
        <f t="shared" si="124"/>
        <v>75</v>
      </c>
      <c r="R143" s="45">
        <f>1000*VLOOKUP(Q143, '[1]Mortality (Interventions) H'!$B$392:$AV$512, 16)</f>
        <v>49.233032956009112</v>
      </c>
      <c r="S143" s="46">
        <f>VLOOKUP(I143, '[1]Lapse Rates'!$A$4:$F$24, 6)</f>
        <v>5.0522920000000001E-4</v>
      </c>
      <c r="T143" s="33">
        <f t="shared" si="143"/>
        <v>0.73242125951784964</v>
      </c>
      <c r="U143" s="33">
        <f t="shared" si="134"/>
        <v>3.6059320007523994E-2</v>
      </c>
      <c r="V143" s="39">
        <f t="shared" si="131"/>
        <v>3.7004060700919559E-4</v>
      </c>
      <c r="W143" s="32">
        <f t="shared" si="135"/>
        <v>0.69599189890331647</v>
      </c>
      <c r="X143" s="31"/>
      <c r="Y143" s="5">
        <f t="shared" si="140"/>
        <v>0</v>
      </c>
      <c r="Z143" s="5">
        <f t="shared" si="132"/>
        <v>4.4108532269817511</v>
      </c>
      <c r="AA143" s="5">
        <f t="shared" si="136"/>
        <v>0</v>
      </c>
      <c r="AB143" s="5">
        <f t="shared" si="125"/>
        <v>4.1914650528464534</v>
      </c>
      <c r="AC143" s="32"/>
      <c r="AD143" s="5">
        <f t="shared" si="141"/>
        <v>20549.822682006601</v>
      </c>
      <c r="AE143" s="5">
        <f t="shared" si="126"/>
        <v>-205.49822682006601</v>
      </c>
      <c r="AF143" s="5">
        <f t="shared" si="126"/>
        <v>-2386.8386512543266</v>
      </c>
      <c r="AG143" s="5">
        <f t="shared" si="144"/>
        <v>-21715.968228811169</v>
      </c>
      <c r="AH143" s="5">
        <f t="shared" ref="AH143:AH152" si="145">SUM(AD143:AG143)</f>
        <v>-3758.4824248789591</v>
      </c>
      <c r="AI143" s="42">
        <f t="shared" si="139"/>
        <v>0</v>
      </c>
      <c r="AJ143" s="42">
        <f t="shared" si="142"/>
        <v>1996.2109337553661</v>
      </c>
      <c r="AK143" s="42">
        <f t="shared" ref="AK143:AK152" si="146">SUM(AH143:AJ143)</f>
        <v>-1762.271491123593</v>
      </c>
    </row>
    <row r="144" spans="1:39" ht="15" x14ac:dyDescent="0.2">
      <c r="A144" s="58" t="s">
        <v>113</v>
      </c>
      <c r="B144" s="65">
        <f>B23+B22</f>
        <v>181.55118821455395</v>
      </c>
      <c r="D144" s="1"/>
      <c r="E144" s="74"/>
      <c r="F144" s="37"/>
      <c r="I144" s="2">
        <f t="shared" si="129"/>
        <v>12</v>
      </c>
      <c r="J144" s="11">
        <f t="shared" si="121"/>
        <v>29525.950969238613</v>
      </c>
      <c r="K144" s="11">
        <f t="shared" si="130"/>
        <v>295.25950969238613</v>
      </c>
      <c r="L144" s="24">
        <f t="shared" si="133"/>
        <v>3429.4057948308014</v>
      </c>
      <c r="M144" s="11">
        <f t="shared" si="120"/>
        <v>602229</v>
      </c>
      <c r="N144" s="78">
        <f t="shared" si="122"/>
        <v>0</v>
      </c>
      <c r="O144" s="35">
        <f t="shared" si="123"/>
        <v>0</v>
      </c>
      <c r="P144" s="35">
        <f t="shared" si="138"/>
        <v>6.0222899999999999</v>
      </c>
      <c r="Q144">
        <f t="shared" si="124"/>
        <v>76</v>
      </c>
      <c r="R144" s="45">
        <f>1000*VLOOKUP(Q144, '[1]Mortality (Interventions) H'!$B$392:$AV$512, 16)</f>
        <v>55.075549314311708</v>
      </c>
      <c r="S144" s="46">
        <f>VLOOKUP(I144, '[1]Lapse Rates'!$A$4:$F$24, 6)</f>
        <v>4.8306569999999999E-4</v>
      </c>
      <c r="T144" s="33">
        <f t="shared" si="143"/>
        <v>0.69599189890331647</v>
      </c>
      <c r="U144" s="33">
        <f t="shared" si="134"/>
        <v>3.8332136150411054E-2</v>
      </c>
      <c r="V144" s="39">
        <f t="shared" si="131"/>
        <v>3.3620981383805979E-4</v>
      </c>
      <c r="W144" s="32">
        <f t="shared" si="135"/>
        <v>0.65732355293906741</v>
      </c>
      <c r="X144" s="31"/>
      <c r="Y144" s="5">
        <f t="shared" si="140"/>
        <v>0</v>
      </c>
      <c r="Z144" s="5">
        <f t="shared" si="132"/>
        <v>4.1914650528464534</v>
      </c>
      <c r="AA144" s="5">
        <f t="shared" si="136"/>
        <v>0</v>
      </c>
      <c r="AB144" s="5">
        <f t="shared" si="125"/>
        <v>3.9585930596294161</v>
      </c>
      <c r="AC144" s="32"/>
      <c r="AD144" s="5">
        <f t="shared" si="141"/>
        <v>19408.102995004625</v>
      </c>
      <c r="AE144" s="5">
        <f t="shared" si="126"/>
        <v>-194.08102995004626</v>
      </c>
      <c r="AF144" s="5">
        <f t="shared" si="126"/>
        <v>-2254.2292015280086</v>
      </c>
      <c r="AG144" s="5">
        <f t="shared" si="144"/>
        <v>-23084.724021725899</v>
      </c>
      <c r="AH144" s="5">
        <f t="shared" si="145"/>
        <v>-6124.9312581993254</v>
      </c>
      <c r="AI144" s="42">
        <f t="shared" si="139"/>
        <v>0</v>
      </c>
      <c r="AJ144" s="42">
        <f t="shared" si="142"/>
        <v>1885.3067374935385</v>
      </c>
      <c r="AK144" s="42">
        <f t="shared" si="146"/>
        <v>-4239.6245207057873</v>
      </c>
    </row>
    <row r="145" spans="1:37" ht="15" x14ac:dyDescent="0.2">
      <c r="A145" s="48"/>
      <c r="D145" s="1"/>
      <c r="E145" s="1"/>
      <c r="F145" s="1"/>
      <c r="I145" s="2">
        <f t="shared" si="129"/>
        <v>13</v>
      </c>
      <c r="J145" s="11">
        <f t="shared" si="121"/>
        <v>29525.950969238613</v>
      </c>
      <c r="K145" s="11">
        <f t="shared" si="130"/>
        <v>295.25950969238613</v>
      </c>
      <c r="L145" s="24">
        <f t="shared" si="133"/>
        <v>3429.4057948308014</v>
      </c>
      <c r="M145" s="11">
        <f t="shared" si="120"/>
        <v>602229</v>
      </c>
      <c r="N145" s="78">
        <f t="shared" si="122"/>
        <v>0</v>
      </c>
      <c r="O145" s="35">
        <f t="shared" si="123"/>
        <v>0</v>
      </c>
      <c r="P145" s="35">
        <f t="shared" si="138"/>
        <v>6.0222899999999999</v>
      </c>
      <c r="Q145">
        <f t="shared" si="124"/>
        <v>77</v>
      </c>
      <c r="R145" s="45">
        <f>1000*VLOOKUP(Q145, '[1]Mortality (Interventions) H'!$B$392:$AV$512, 16)</f>
        <v>61.78205680635925</v>
      </c>
      <c r="S145" s="46">
        <f>VLOOKUP(I145, '[1]Lapse Rates'!$A$4:$F$24, 6)</f>
        <v>4.5965829999999999E-4</v>
      </c>
      <c r="T145" s="33">
        <f t="shared" si="143"/>
        <v>0.65732355293906741</v>
      </c>
      <c r="U145" s="33">
        <f t="shared" si="134"/>
        <v>4.0610801087839356E-2</v>
      </c>
      <c r="V145" s="39">
        <f t="shared" si="131"/>
        <v>3.0214422689393172E-4</v>
      </c>
      <c r="W145" s="32">
        <f t="shared" si="135"/>
        <v>0.61641060762433408</v>
      </c>
      <c r="X145" s="31"/>
      <c r="Y145" s="5">
        <f t="shared" si="140"/>
        <v>0</v>
      </c>
      <c r="Z145" s="5">
        <f t="shared" si="132"/>
        <v>3.9585930596294161</v>
      </c>
      <c r="AA145" s="5">
        <f t="shared" si="136"/>
        <v>0</v>
      </c>
      <c r="AB145" s="5">
        <f t="shared" si="125"/>
        <v>3.7122034381899507</v>
      </c>
      <c r="AC145" s="32"/>
      <c r="AD145" s="5">
        <f t="shared" si="141"/>
        <v>18200.109377634668</v>
      </c>
      <c r="AE145" s="5">
        <f t="shared" si="126"/>
        <v>-182.00109377634669</v>
      </c>
      <c r="AF145" s="5">
        <f t="shared" si="126"/>
        <v>-2113.9221097820669</v>
      </c>
      <c r="AG145" s="5">
        <f t="shared" si="144"/>
        <v>-24457.002128328408</v>
      </c>
      <c r="AH145" s="5">
        <f t="shared" si="145"/>
        <v>-8552.8159542521535</v>
      </c>
      <c r="AI145" s="42">
        <f t="shared" si="139"/>
        <v>0</v>
      </c>
      <c r="AJ145" s="42">
        <f t="shared" si="142"/>
        <v>1767.964760625651</v>
      </c>
      <c r="AK145" s="42">
        <f t="shared" si="146"/>
        <v>-6784.8511936265022</v>
      </c>
    </row>
    <row r="146" spans="1:37" ht="15" x14ac:dyDescent="0.2">
      <c r="A146" s="48"/>
      <c r="D146" s="1"/>
      <c r="E146" s="1"/>
      <c r="F146" s="37"/>
      <c r="I146" s="2">
        <f t="shared" si="129"/>
        <v>14</v>
      </c>
      <c r="J146" s="11">
        <f t="shared" si="121"/>
        <v>29525.950969238613</v>
      </c>
      <c r="K146" s="11">
        <f t="shared" si="130"/>
        <v>295.25950969238613</v>
      </c>
      <c r="L146" s="24">
        <f t="shared" si="133"/>
        <v>3429.4057948308014</v>
      </c>
      <c r="M146" s="11">
        <f t="shared" si="120"/>
        <v>602229</v>
      </c>
      <c r="N146" s="78">
        <f t="shared" si="122"/>
        <v>0</v>
      </c>
      <c r="O146" s="35">
        <f t="shared" si="123"/>
        <v>0</v>
      </c>
      <c r="P146" s="35">
        <f t="shared" si="138"/>
        <v>6.0222899999999999</v>
      </c>
      <c r="Q146">
        <f t="shared" si="124"/>
        <v>78</v>
      </c>
      <c r="R146" s="45">
        <f>1000*VLOOKUP(Q146, '[1]Mortality (Interventions) H'!$B$392:$AV$512, 16)</f>
        <v>69.218405371676283</v>
      </c>
      <c r="S146" s="46">
        <f>VLOOKUP(I146, '[1]Lapse Rates'!$A$4:$F$24, 6)</f>
        <v>3.6747819999999998E-4</v>
      </c>
      <c r="T146" s="33">
        <f t="shared" si="143"/>
        <v>0.61641060762433408</v>
      </c>
      <c r="U146" s="33">
        <f t="shared" si="134"/>
        <v>4.2666959313942446E-2</v>
      </c>
      <c r="V146" s="39">
        <f t="shared" si="131"/>
        <v>2.2651746055069656E-4</v>
      </c>
      <c r="W146" s="32">
        <f t="shared" si="135"/>
        <v>0.57351713084984091</v>
      </c>
      <c r="X146" s="31"/>
      <c r="Y146" s="5">
        <f t="shared" si="140"/>
        <v>0</v>
      </c>
      <c r="Z146" s="5">
        <f t="shared" si="132"/>
        <v>3.7122034381899507</v>
      </c>
      <c r="AA146" s="5">
        <f t="shared" si="136"/>
        <v>0</v>
      </c>
      <c r="AB146" s="5">
        <f t="shared" si="125"/>
        <v>3.4538864819456885</v>
      </c>
      <c r="AC146" s="32"/>
      <c r="AD146" s="5">
        <f t="shared" si="141"/>
        <v>16933.638685490809</v>
      </c>
      <c r="AE146" s="5">
        <f t="shared" si="126"/>
        <v>-169.33638685490808</v>
      </c>
      <c r="AF146" s="5">
        <f t="shared" si="126"/>
        <v>-1966.8229719711794</v>
      </c>
      <c r="AG146" s="5">
        <f t="shared" si="144"/>
        <v>-25695.280240676246</v>
      </c>
      <c r="AH146" s="5">
        <f t="shared" si="145"/>
        <v>-10897.800914011526</v>
      </c>
      <c r="AI146" s="42">
        <f t="shared" si="139"/>
        <v>0</v>
      </c>
      <c r="AJ146" s="42">
        <f t="shared" si="142"/>
        <v>1644.9422226534682</v>
      </c>
      <c r="AK146" s="42">
        <f t="shared" si="146"/>
        <v>-9252.8586913580584</v>
      </c>
    </row>
    <row r="147" spans="1:37" ht="15" x14ac:dyDescent="0.2">
      <c r="A147" s="48"/>
      <c r="D147" s="1"/>
      <c r="E147" s="1"/>
      <c r="F147" s="1"/>
      <c r="I147" s="2">
        <f t="shared" si="129"/>
        <v>15</v>
      </c>
      <c r="J147" s="11">
        <f t="shared" si="121"/>
        <v>29525.950969238613</v>
      </c>
      <c r="K147" s="11">
        <f t="shared" si="130"/>
        <v>295.25950969238613</v>
      </c>
      <c r="L147" s="24">
        <f t="shared" si="133"/>
        <v>3429.4057948308014</v>
      </c>
      <c r="M147" s="11">
        <f t="shared" si="120"/>
        <v>602229</v>
      </c>
      <c r="N147" s="78">
        <f t="shared" si="122"/>
        <v>0</v>
      </c>
      <c r="O147" s="35">
        <f t="shared" si="123"/>
        <v>0</v>
      </c>
      <c r="P147" s="35">
        <f t="shared" si="138"/>
        <v>6.0222899999999999</v>
      </c>
      <c r="Q147">
        <f t="shared" si="124"/>
        <v>79</v>
      </c>
      <c r="R147" s="45">
        <f>1000*VLOOKUP(Q147, '[1]Mortality (Interventions) H'!$B$392:$AV$512, 16)</f>
        <v>77.421288202213333</v>
      </c>
      <c r="S147" s="46">
        <f>VLOOKUP(I147, '[1]Lapse Rates'!$A$4:$F$24, 6)</f>
        <v>3.9775519999999998E-4</v>
      </c>
      <c r="T147" s="33">
        <f t="shared" si="143"/>
        <v>0.57351713084984091</v>
      </c>
      <c r="U147" s="33">
        <f t="shared" si="134"/>
        <v>4.4402435076432024E-2</v>
      </c>
      <c r="V147" s="39">
        <f t="shared" si="131"/>
        <v>2.2811942108460462E-4</v>
      </c>
      <c r="W147" s="32">
        <f t="shared" si="135"/>
        <v>0.52888657635232428</v>
      </c>
      <c r="X147" s="31"/>
      <c r="Y147" s="5">
        <f t="shared" si="140"/>
        <v>0</v>
      </c>
      <c r="Z147" s="5">
        <f t="shared" si="132"/>
        <v>3.4538864819456885</v>
      </c>
      <c r="AA147" s="5">
        <f t="shared" si="136"/>
        <v>0</v>
      </c>
      <c r="AB147" s="5">
        <f t="shared" si="125"/>
        <v>3.1851083399008391</v>
      </c>
      <c r="AC147" s="32"/>
      <c r="AD147" s="5">
        <f t="shared" si="141"/>
        <v>15615.8791216672</v>
      </c>
      <c r="AE147" s="5">
        <f t="shared" si="126"/>
        <v>-156.158791216672</v>
      </c>
      <c r="AF147" s="5">
        <f t="shared" si="126"/>
        <v>-1813.7666897508839</v>
      </c>
      <c r="AG147" s="5">
        <f t="shared" si="144"/>
        <v>-26740.434073644581</v>
      </c>
      <c r="AH147" s="5">
        <f t="shared" si="145"/>
        <v>-13094.480432944938</v>
      </c>
      <c r="AI147" s="42">
        <f t="shared" si="139"/>
        <v>0</v>
      </c>
      <c r="AJ147" s="42">
        <f t="shared" si="142"/>
        <v>1516.9373906810758</v>
      </c>
      <c r="AK147" s="42">
        <f t="shared" si="146"/>
        <v>-11577.543042263862</v>
      </c>
    </row>
    <row r="148" spans="1:37" ht="15" x14ac:dyDescent="0.2">
      <c r="I148" s="2">
        <f t="shared" si="129"/>
        <v>16</v>
      </c>
      <c r="J148" s="11">
        <f t="shared" si="121"/>
        <v>29525.950969238613</v>
      </c>
      <c r="K148" s="11">
        <f t="shared" si="130"/>
        <v>295.25950969238613</v>
      </c>
      <c r="L148" s="24">
        <f t="shared" si="133"/>
        <v>3429.4057948308014</v>
      </c>
      <c r="M148" s="11">
        <f t="shared" si="120"/>
        <v>602229</v>
      </c>
      <c r="N148" s="78">
        <f t="shared" si="122"/>
        <v>0</v>
      </c>
      <c r="O148" s="35">
        <f t="shared" si="123"/>
        <v>0</v>
      </c>
      <c r="P148" s="35">
        <f t="shared" si="138"/>
        <v>6.0222899999999999</v>
      </c>
      <c r="Q148">
        <f t="shared" si="124"/>
        <v>80</v>
      </c>
      <c r="R148" s="45">
        <f>1000*VLOOKUP(Q148, '[1]Mortality (Interventions) H'!$B$392:$AV$512, 16)</f>
        <v>86.284907966421841</v>
      </c>
      <c r="S148" s="46">
        <f>VLOOKUP(I148, '[1]Lapse Rates'!$A$4:$F$24, 6)</f>
        <v>2.516404E-4</v>
      </c>
      <c r="T148" s="33">
        <f t="shared" si="143"/>
        <v>0.52888657635232428</v>
      </c>
      <c r="U148" s="33">
        <f t="shared" si="134"/>
        <v>4.5634929565236244E-2</v>
      </c>
      <c r="V148" s="39">
        <f t="shared" si="131"/>
        <v>1.3308922962792941E-4</v>
      </c>
      <c r="W148" s="32">
        <f t="shared" si="135"/>
        <v>0.48311855755746008</v>
      </c>
      <c r="X148" s="31"/>
      <c r="Y148" s="5">
        <f t="shared" si="140"/>
        <v>0</v>
      </c>
      <c r="Z148" s="5">
        <f t="shared" si="132"/>
        <v>3.1851083399008391</v>
      </c>
      <c r="AA148" s="5">
        <f t="shared" si="136"/>
        <v>0</v>
      </c>
      <c r="AB148" s="5">
        <f t="shared" si="125"/>
        <v>2.9094800579927163</v>
      </c>
      <c r="AC148" s="32"/>
      <c r="AD148" s="5">
        <f t="shared" si="141"/>
        <v>14264.534842770849</v>
      </c>
      <c r="AE148" s="5">
        <f t="shared" si="126"/>
        <v>-142.64534842770848</v>
      </c>
      <c r="AF148" s="5">
        <f t="shared" si="126"/>
        <v>-1656.8095808778517</v>
      </c>
      <c r="AG148" s="5">
        <f t="shared" si="144"/>
        <v>-27482.677997142659</v>
      </c>
      <c r="AH148" s="5">
        <f t="shared" si="145"/>
        <v>-15017.598083677371</v>
      </c>
      <c r="AI148" s="42">
        <f t="shared" si="139"/>
        <v>0</v>
      </c>
      <c r="AJ148" s="42">
        <f t="shared" si="142"/>
        <v>1385.6698185232065</v>
      </c>
      <c r="AK148" s="42">
        <f t="shared" si="146"/>
        <v>-13631.928265154163</v>
      </c>
    </row>
    <row r="149" spans="1:37" ht="15" x14ac:dyDescent="0.2">
      <c r="I149" s="2">
        <f t="shared" si="129"/>
        <v>17</v>
      </c>
      <c r="J149" s="11">
        <f t="shared" si="121"/>
        <v>29525.950969238613</v>
      </c>
      <c r="K149" s="11">
        <f t="shared" si="130"/>
        <v>295.25950969238613</v>
      </c>
      <c r="L149" s="24">
        <f t="shared" si="133"/>
        <v>3429.4057948308014</v>
      </c>
      <c r="M149" s="11">
        <f t="shared" si="120"/>
        <v>602229</v>
      </c>
      <c r="N149" s="78">
        <f t="shared" si="122"/>
        <v>0</v>
      </c>
      <c r="O149" s="35">
        <f t="shared" si="123"/>
        <v>0</v>
      </c>
      <c r="P149" s="35">
        <f t="shared" si="138"/>
        <v>6.0222899999999999</v>
      </c>
      <c r="Q149">
        <f t="shared" si="124"/>
        <v>81</v>
      </c>
      <c r="R149" s="45">
        <f>1000*VLOOKUP(Q149, '[1]Mortality (Interventions) H'!$B$392:$AV$512, 16)</f>
        <v>95.93409466308195</v>
      </c>
      <c r="S149" s="46">
        <f>VLOOKUP(I149, '[1]Lapse Rates'!$A$4:$F$24, 6)</f>
        <v>2.7508159999999998E-4</v>
      </c>
      <c r="T149" s="33">
        <f t="shared" si="143"/>
        <v>0.48311855755746008</v>
      </c>
      <c r="U149" s="33">
        <f t="shared" si="134"/>
        <v>4.634754143420898E-2</v>
      </c>
      <c r="V149" s="39">
        <f t="shared" si="131"/>
        <v>1.3289702580259819E-4</v>
      </c>
      <c r="W149" s="32">
        <f t="shared" si="135"/>
        <v>0.43663811909744848</v>
      </c>
      <c r="X149" s="31"/>
      <c r="Y149" s="5">
        <f t="shared" si="140"/>
        <v>0</v>
      </c>
      <c r="Z149" s="5">
        <f t="shared" si="132"/>
        <v>2.9094800579927163</v>
      </c>
      <c r="AA149" s="5">
        <f t="shared" si="136"/>
        <v>0</v>
      </c>
      <c r="AB149" s="5">
        <f t="shared" si="125"/>
        <v>2.629561378259373</v>
      </c>
      <c r="AC149" s="32"/>
      <c r="AD149" s="5">
        <f t="shared" si="141"/>
        <v>12892.155695771833</v>
      </c>
      <c r="AE149" s="5">
        <f t="shared" si="126"/>
        <v>-128.92155695771834</v>
      </c>
      <c r="AF149" s="5">
        <f t="shared" si="126"/>
        <v>-1497.4092958768115</v>
      </c>
      <c r="AG149" s="5">
        <f t="shared" si="144"/>
        <v>-27911.833530382239</v>
      </c>
      <c r="AH149" s="5">
        <f t="shared" si="145"/>
        <v>-16646.008687444937</v>
      </c>
      <c r="AI149" s="42">
        <f t="shared" si="139"/>
        <v>0</v>
      </c>
      <c r="AJ149" s="42">
        <f t="shared" si="142"/>
        <v>1252.3586890113538</v>
      </c>
      <c r="AK149" s="42">
        <f t="shared" si="146"/>
        <v>-15393.649998433582</v>
      </c>
    </row>
    <row r="150" spans="1:37" ht="15" x14ac:dyDescent="0.2">
      <c r="I150" s="2">
        <f t="shared" si="129"/>
        <v>18</v>
      </c>
      <c r="J150" s="11">
        <f t="shared" si="121"/>
        <v>29525.950969238613</v>
      </c>
      <c r="K150" s="11">
        <f t="shared" si="130"/>
        <v>295.25950969238613</v>
      </c>
      <c r="L150" s="24">
        <f t="shared" si="133"/>
        <v>3429.4057948308014</v>
      </c>
      <c r="M150" s="11">
        <f t="shared" si="120"/>
        <v>602229</v>
      </c>
      <c r="N150" s="78">
        <f t="shared" si="122"/>
        <v>0</v>
      </c>
      <c r="O150" s="35">
        <f t="shared" si="123"/>
        <v>0</v>
      </c>
      <c r="P150" s="35">
        <f t="shared" si="138"/>
        <v>6.0222899999999999</v>
      </c>
      <c r="Q150">
        <f t="shared" si="124"/>
        <v>82</v>
      </c>
      <c r="R150" s="45">
        <f>1000*VLOOKUP(Q150, '[1]Mortality (Interventions) H'!$B$392:$AV$512, 16)</f>
        <v>106.70047717365524</v>
      </c>
      <c r="S150" s="46">
        <f>VLOOKUP(I150, '[1]Lapse Rates'!$A$4:$F$24, 6)</f>
        <v>2.0998619999999999E-4</v>
      </c>
      <c r="T150" s="33">
        <f t="shared" si="143"/>
        <v>0.43663811909744848</v>
      </c>
      <c r="U150" s="33">
        <f t="shared" si="134"/>
        <v>4.6589495659905063E-2</v>
      </c>
      <c r="V150" s="39">
        <f t="shared" si="131"/>
        <v>9.1687979404420634E-5</v>
      </c>
      <c r="W150" s="32">
        <f t="shared" si="135"/>
        <v>0.38995693545813903</v>
      </c>
      <c r="X150" s="31"/>
      <c r="Y150" s="5">
        <f t="shared" si="140"/>
        <v>0</v>
      </c>
      <c r="Z150" s="5">
        <f t="shared" si="140"/>
        <v>2.629561378259373</v>
      </c>
      <c r="AA150" s="5">
        <f t="shared" si="136"/>
        <v>0</v>
      </c>
      <c r="AB150" s="5">
        <f t="shared" si="125"/>
        <v>2.348433752840196</v>
      </c>
      <c r="AC150" s="32"/>
      <c r="AD150" s="5">
        <f t="shared" si="141"/>
        <v>11513.849356451559</v>
      </c>
      <c r="AE150" s="5">
        <f t="shared" si="126"/>
        <v>-115.1384935645156</v>
      </c>
      <c r="AF150" s="5">
        <f t="shared" si="126"/>
        <v>-1337.3205741946028</v>
      </c>
      <c r="AG150" s="5">
        <f t="shared" si="144"/>
        <v>-28057.545381768967</v>
      </c>
      <c r="AH150" s="5">
        <f t="shared" si="145"/>
        <v>-17996.155093076526</v>
      </c>
      <c r="AI150" s="42">
        <f t="shared" si="139"/>
        <v>0</v>
      </c>
      <c r="AJ150" s="42">
        <f t="shared" si="142"/>
        <v>1118.4714956204261</v>
      </c>
      <c r="AK150" s="42">
        <f t="shared" si="146"/>
        <v>-16877.6835974561</v>
      </c>
    </row>
    <row r="151" spans="1:37" ht="15" x14ac:dyDescent="0.2">
      <c r="I151" s="2">
        <f t="shared" si="129"/>
        <v>19</v>
      </c>
      <c r="J151" s="11">
        <f t="shared" si="121"/>
        <v>29525.950969238613</v>
      </c>
      <c r="K151" s="11">
        <f t="shared" si="130"/>
        <v>295.25950969238613</v>
      </c>
      <c r="L151" s="24">
        <f t="shared" si="133"/>
        <v>3429.4057948308014</v>
      </c>
      <c r="M151" s="11">
        <f t="shared" si="120"/>
        <v>602229</v>
      </c>
      <c r="N151" s="78">
        <f t="shared" si="122"/>
        <v>0</v>
      </c>
      <c r="O151" s="35">
        <f t="shared" si="123"/>
        <v>0</v>
      </c>
      <c r="P151" s="35">
        <f t="shared" si="138"/>
        <v>6.0222899999999999</v>
      </c>
      <c r="Q151">
        <f t="shared" si="124"/>
        <v>83</v>
      </c>
      <c r="R151" s="45">
        <f>1000*VLOOKUP(Q151, '[1]Mortality (Interventions) H'!$B$392:$AV$512, 16)</f>
        <v>118.6952855490475</v>
      </c>
      <c r="S151" s="46">
        <f>VLOOKUP(I151, '[1]Lapse Rates'!$A$4:$F$24, 6)</f>
        <v>1.6037285799999999E-2</v>
      </c>
      <c r="T151" s="33">
        <f t="shared" si="143"/>
        <v>0.38995693545813903</v>
      </c>
      <c r="U151" s="33">
        <f t="shared" si="134"/>
        <v>4.6286049806035297E-2</v>
      </c>
      <c r="V151" s="39">
        <f t="shared" si="131"/>
        <v>6.2538508236343292E-3</v>
      </c>
      <c r="W151" s="32">
        <f t="shared" si="135"/>
        <v>0.33741703482846941</v>
      </c>
      <c r="X151" s="31"/>
      <c r="Y151" s="5">
        <f t="shared" si="140"/>
        <v>0</v>
      </c>
      <c r="Z151" s="5">
        <f t="shared" si="140"/>
        <v>2.348433752840196</v>
      </c>
      <c r="AA151" s="5">
        <f t="shared" si="136"/>
        <v>0</v>
      </c>
      <c r="AB151" s="5">
        <f t="shared" si="125"/>
        <v>2.0320232346771432</v>
      </c>
      <c r="AC151" s="32"/>
      <c r="AD151" s="5">
        <f t="shared" si="141"/>
        <v>9962.5588265312654</v>
      </c>
      <c r="AE151" s="5">
        <f t="shared" si="126"/>
        <v>-99.625588265312658</v>
      </c>
      <c r="AF151" s="5">
        <f t="shared" si="126"/>
        <v>-1157.1399345153793</v>
      </c>
      <c r="AG151" s="5">
        <f t="shared" si="144"/>
        <v>-27874.80148863883</v>
      </c>
      <c r="AH151" s="5">
        <f t="shared" si="145"/>
        <v>-19169.008184888255</v>
      </c>
      <c r="AI151" s="42">
        <f t="shared" si="139"/>
        <v>0</v>
      </c>
      <c r="AJ151" s="42">
        <f t="shared" si="142"/>
        <v>967.78413202504362</v>
      </c>
      <c r="AK151" s="42">
        <f t="shared" si="146"/>
        <v>-18201.22405286321</v>
      </c>
    </row>
    <row r="152" spans="1:37" ht="15" x14ac:dyDescent="0.2">
      <c r="I152" s="2">
        <f t="shared" si="129"/>
        <v>20</v>
      </c>
      <c r="J152" s="11">
        <f t="shared" si="121"/>
        <v>29525.950969238613</v>
      </c>
      <c r="K152" s="11">
        <f t="shared" si="130"/>
        <v>295.25950969238613</v>
      </c>
      <c r="L152" s="24">
        <f t="shared" si="133"/>
        <v>3429.4057948308014</v>
      </c>
      <c r="M152" s="11">
        <f t="shared" si="120"/>
        <v>602229</v>
      </c>
      <c r="N152" s="78">
        <f t="shared" si="122"/>
        <v>0</v>
      </c>
      <c r="O152" s="35">
        <f t="shared" si="123"/>
        <v>0</v>
      </c>
      <c r="P152" s="35">
        <f t="shared" si="138"/>
        <v>6.0222899999999999</v>
      </c>
      <c r="Q152">
        <f t="shared" si="124"/>
        <v>84</v>
      </c>
      <c r="R152" s="45">
        <f>1000*VLOOKUP(Q152, '[1]Mortality (Interventions) H'!$B$392:$AV$512, 16)</f>
        <v>132.10863737796922</v>
      </c>
      <c r="S152" s="46">
        <f>VLOOKUP(I152, '[1]Lapse Rates'!$A$4:$F$24, 6)</f>
        <v>0</v>
      </c>
      <c r="T152" s="33">
        <f t="shared" si="143"/>
        <v>0.33741703482846941</v>
      </c>
      <c r="U152" s="33">
        <f t="shared" si="134"/>
        <v>4.4575704699303879E-2</v>
      </c>
      <c r="V152" s="39">
        <f t="shared" si="131"/>
        <v>0</v>
      </c>
      <c r="W152" s="32">
        <f t="shared" si="135"/>
        <v>0.29284133012916552</v>
      </c>
      <c r="X152" s="31"/>
      <c r="Y152" s="5">
        <f t="shared" si="140"/>
        <v>0</v>
      </c>
      <c r="Z152" s="5">
        <f t="shared" si="140"/>
        <v>2.0320232346771432</v>
      </c>
      <c r="AA152" s="5">
        <f t="shared" si="136"/>
        <v>0</v>
      </c>
      <c r="AB152" s="5">
        <f t="shared" si="125"/>
        <v>1.7635754140235722</v>
      </c>
      <c r="AC152" s="32"/>
      <c r="AD152" s="5">
        <f>$W152*J152</f>
        <v>8646.4187551603591</v>
      </c>
      <c r="AE152" s="5">
        <f t="shared" si="126"/>
        <v>-86.464187551603601</v>
      </c>
      <c r="AF152" s="5">
        <f t="shared" si="126"/>
        <v>-1004.27175451092</v>
      </c>
      <c r="AG152" s="5">
        <f t="shared" si="144"/>
        <v>-26844.782065357074</v>
      </c>
      <c r="AH152" s="5">
        <f t="shared" si="145"/>
        <v>-19289.099252259239</v>
      </c>
      <c r="AI152" s="42">
        <f t="shared" si="139"/>
        <v>0</v>
      </c>
      <c r="AJ152" s="42">
        <f t="shared" si="142"/>
        <v>839.93088456174064</v>
      </c>
      <c r="AK152" s="42">
        <f t="shared" si="146"/>
        <v>-18449.168367697497</v>
      </c>
    </row>
    <row r="153" spans="1:37" x14ac:dyDescent="0.15">
      <c r="I153" s="2"/>
      <c r="J153" s="31"/>
      <c r="K153" s="31"/>
      <c r="L153" s="31"/>
      <c r="M153" s="31"/>
      <c r="N153" s="31"/>
      <c r="O153" s="31"/>
      <c r="P153" s="31"/>
      <c r="R153" s="31"/>
      <c r="S153" s="31"/>
      <c r="T153" s="31"/>
      <c r="U153" s="31"/>
      <c r="V153" s="31"/>
      <c r="W153" s="31"/>
      <c r="X153" s="31"/>
      <c r="Y153" s="5"/>
      <c r="Z153" s="5"/>
      <c r="AA153" s="5"/>
      <c r="AB153" s="5"/>
    </row>
    <row r="154" spans="1:37" x14ac:dyDescent="0.15">
      <c r="I154" s="2"/>
      <c r="J154" s="31"/>
      <c r="K154" s="31"/>
      <c r="L154" s="31"/>
      <c r="M154" s="31"/>
      <c r="N154" s="31"/>
      <c r="O154" s="31"/>
      <c r="P154" s="31"/>
      <c r="R154" s="31"/>
      <c r="S154" s="31"/>
      <c r="T154" s="31"/>
      <c r="U154" s="31"/>
      <c r="V154" s="31"/>
      <c r="W154" s="31"/>
      <c r="X154" s="31"/>
      <c r="Y154" s="5"/>
      <c r="Z154" s="5"/>
      <c r="AA154" s="5"/>
      <c r="AB154" s="5"/>
    </row>
    <row r="155" spans="1:37" x14ac:dyDescent="0.15">
      <c r="I155" s="2"/>
      <c r="AC155" s="22" t="s">
        <v>56</v>
      </c>
      <c r="AD155" s="21">
        <f>SUM(AD132:AD152)</f>
        <v>432994.07055393379</v>
      </c>
      <c r="AE155" s="21">
        <f t="shared" ref="AE155:AK155" si="147">SUM(AE132:AE152)</f>
        <v>-15555.85036313061</v>
      </c>
      <c r="AF155" s="21">
        <f t="shared" si="147"/>
        <v>-47818.394267947748</v>
      </c>
      <c r="AG155" s="21">
        <f t="shared" si="147"/>
        <v>-416352.16854965757</v>
      </c>
      <c r="AH155" s="21">
        <f t="shared" si="147"/>
        <v>-46732.342626802063</v>
      </c>
      <c r="AI155" s="21">
        <f t="shared" si="147"/>
        <v>0</v>
      </c>
      <c r="AJ155" s="21">
        <f t="shared" si="147"/>
        <v>39221.282726083431</v>
      </c>
      <c r="AK155" s="21">
        <f t="shared" si="147"/>
        <v>-7511.0599007186393</v>
      </c>
    </row>
    <row r="156" spans="1:37" x14ac:dyDescent="0.15">
      <c r="AC156" s="23"/>
    </row>
    <row r="157" spans="1:37" x14ac:dyDescent="0.15">
      <c r="AC157" s="22" t="str">
        <f>"Present Value at "&amp;TEXT($D$6,"0.00%")&amp;":"</f>
        <v>Present Value at 9.81%:</v>
      </c>
      <c r="AD157" s="21">
        <f>AD132+NPV($D$6,AD133:AD152)</f>
        <v>229990.8486323246</v>
      </c>
      <c r="AE157" s="21">
        <f t="shared" ref="AE157:AK157" si="148">AE132+NPV($D$6,AE133:AE152)</f>
        <v>-13551.655153952213</v>
      </c>
      <c r="AF157" s="21">
        <f t="shared" si="148"/>
        <v>-24539.893699111515</v>
      </c>
      <c r="AG157" s="21">
        <f t="shared" si="148"/>
        <v>-154392.64860970405</v>
      </c>
      <c r="AH157" s="21">
        <f t="shared" si="148"/>
        <v>37506.651169556717</v>
      </c>
      <c r="AI157" s="21">
        <f t="shared" si="148"/>
        <v>0</v>
      </c>
      <c r="AJ157" s="21">
        <f t="shared" si="148"/>
        <v>19498.953948941547</v>
      </c>
      <c r="AK157" s="21">
        <f t="shared" si="148"/>
        <v>57005.605118498272</v>
      </c>
    </row>
    <row r="159" spans="1:37" x14ac:dyDescent="0.15">
      <c r="AC159" s="22" t="str">
        <f>"Present Value at "&amp;TEXT($D$7,"0.00%")&amp;":"</f>
        <v>Present Value at 3.64%:</v>
      </c>
      <c r="AD159" s="21">
        <f>AD132+NPV($D$7,AD133:AD152)</f>
        <v>330146.22291544307</v>
      </c>
      <c r="AE159" s="21">
        <f t="shared" ref="AE159:AK159" si="149">AE132+NPV($D$7,AE133:AE152)</f>
        <v>-14537.536292336556</v>
      </c>
      <c r="AF159" s="21">
        <f t="shared" si="149"/>
        <v>-35990.791563543055</v>
      </c>
      <c r="AG159" s="21">
        <f t="shared" si="149"/>
        <v>-275832.88548926287</v>
      </c>
      <c r="AH159" s="21">
        <f t="shared" si="149"/>
        <v>3785.0095703005227</v>
      </c>
      <c r="AI159" s="21">
        <f t="shared" si="149"/>
        <v>0</v>
      </c>
      <c r="AJ159" s="21">
        <f t="shared" si="149"/>
        <v>29229.606820134893</v>
      </c>
      <c r="AK159" s="21">
        <f t="shared" si="149"/>
        <v>33014.616390435403</v>
      </c>
    </row>
    <row r="161" spans="1:39" x14ac:dyDescent="0.15">
      <c r="A161" s="43" t="s">
        <v>40</v>
      </c>
      <c r="B161" s="15">
        <v>1</v>
      </c>
      <c r="C161" s="15"/>
      <c r="D161" s="15"/>
      <c r="G161" t="s">
        <v>12</v>
      </c>
      <c r="H161" s="51">
        <v>29066.273421059672</v>
      </c>
    </row>
    <row r="162" spans="1:39" ht="15" x14ac:dyDescent="0.2">
      <c r="G162" s="58" t="s">
        <v>114</v>
      </c>
      <c r="H162" s="57"/>
      <c r="I162" s="57"/>
      <c r="J162" s="11">
        <f>H$161</f>
        <v>29066.273421059672</v>
      </c>
      <c r="K162" s="11">
        <f>J162*$C$10</f>
        <v>11626.509368423869</v>
      </c>
      <c r="L162" s="24">
        <f>$C$171</f>
        <v>4248.8604276903225</v>
      </c>
      <c r="M162" s="11">
        <f t="shared" ref="M162:M182" si="150">$E$11</f>
        <v>602229</v>
      </c>
      <c r="N162" s="78">
        <f>N130</f>
        <v>0</v>
      </c>
      <c r="O162" s="35">
        <f>M162*N162/1000</f>
        <v>0</v>
      </c>
      <c r="P162" s="35">
        <f>$H$14*M162/1000</f>
        <v>6.0222899999999999</v>
      </c>
      <c r="Q162">
        <f>Q4</f>
        <v>0</v>
      </c>
      <c r="T162" s="34">
        <v>1</v>
      </c>
      <c r="U162" s="32"/>
      <c r="V162" s="32"/>
      <c r="W162" s="32">
        <f>T162-SUM(U162:V162)</f>
        <v>1</v>
      </c>
      <c r="X162" s="32"/>
      <c r="Y162" s="5"/>
      <c r="Z162" s="5"/>
      <c r="AA162" s="5">
        <f>O162*W162</f>
        <v>0</v>
      </c>
      <c r="AB162" s="5">
        <f>P162*W162</f>
        <v>6.0222899999999999</v>
      </c>
      <c r="AC162" s="32"/>
      <c r="AD162" s="5">
        <f>$W162*J162</f>
        <v>29066.273421059672</v>
      </c>
      <c r="AE162" s="5">
        <f>-$W162*K162</f>
        <v>-11626.509368423869</v>
      </c>
      <c r="AF162" s="5">
        <f>-$W162*L162</f>
        <v>-4248.8604276903225</v>
      </c>
      <c r="AG162" s="5"/>
      <c r="AH162" s="5">
        <f>SUM(AD162:AG162)</f>
        <v>13190.903624945478</v>
      </c>
      <c r="AI162" s="42">
        <f>Y162-AA162</f>
        <v>0</v>
      </c>
      <c r="AJ162" s="42"/>
      <c r="AK162" s="42">
        <f>SUM(AH162:AJ162)</f>
        <v>13190.903624945478</v>
      </c>
      <c r="AL162" s="6" t="s">
        <v>39</v>
      </c>
      <c r="AM162" s="36">
        <f>AK189</f>
        <v>32658.134907527528</v>
      </c>
    </row>
    <row r="163" spans="1:39" ht="15" x14ac:dyDescent="0.2">
      <c r="A163" s="12" t="s">
        <v>42</v>
      </c>
      <c r="B163" s="12"/>
      <c r="C163" s="12"/>
      <c r="D163" s="79">
        <v>9.8100000000000007E-2</v>
      </c>
      <c r="E163" s="7"/>
      <c r="F163" s="7"/>
      <c r="G163" s="8"/>
      <c r="I163" s="2">
        <f>I162+1</f>
        <v>1</v>
      </c>
      <c r="J163" s="11">
        <f t="shared" ref="J163:J182" si="151">H$161</f>
        <v>29066.273421059672</v>
      </c>
      <c r="K163" s="11"/>
      <c r="L163" s="24"/>
      <c r="M163" s="11">
        <f t="shared" si="150"/>
        <v>602229</v>
      </c>
      <c r="N163" s="78">
        <f t="shared" ref="N163:N182" si="152">N131</f>
        <v>0</v>
      </c>
      <c r="O163" s="35">
        <f t="shared" ref="O163:O182" si="153">M163*N163/1000</f>
        <v>0</v>
      </c>
      <c r="P163" s="35">
        <f>$H$14*M163/1000</f>
        <v>6.0222899999999999</v>
      </c>
      <c r="Q163">
        <f t="shared" ref="Q163:Q182" si="154">Q5</f>
        <v>65</v>
      </c>
      <c r="R163" s="45">
        <f>1000*VLOOKUP(Q163, '[1]Mortality (Interventions) H'!$B$392:$AV$512, 19)</f>
        <v>18.843250619267842</v>
      </c>
      <c r="S163" s="46">
        <f>AVERAGE(VLOOKUP(I162,'[1]Lapse Rates'!$A$4:$F$24,6),VLOOKUP(I163,'[1]Lapse Rates'!$A$4:$F$24,6))</f>
        <v>1.1402544E-3</v>
      </c>
      <c r="T163" s="33">
        <f>W162</f>
        <v>1</v>
      </c>
      <c r="U163" s="33">
        <f>T163*R163/1000</f>
        <v>1.8843250619267841E-2</v>
      </c>
      <c r="V163" s="39">
        <f>MIN(S163*T163,T163-U163)</f>
        <v>1.1402544E-3</v>
      </c>
      <c r="W163" s="32">
        <f>T163-SUM(U163:V163)</f>
        <v>0.98001649498073218</v>
      </c>
      <c r="X163" s="32"/>
      <c r="Y163" s="5">
        <f>AA162</f>
        <v>0</v>
      </c>
      <c r="Z163" s="5">
        <f>AB162</f>
        <v>6.0222899999999999</v>
      </c>
      <c r="AA163" s="5">
        <f>O163*W163</f>
        <v>0</v>
      </c>
      <c r="AB163" s="5">
        <f t="shared" ref="AB163:AB182" si="155">P163*W163</f>
        <v>5.9019435375575133</v>
      </c>
      <c r="AC163" s="32"/>
      <c r="AD163" s="5">
        <f>$W163*J163</f>
        <v>28485.427400258515</v>
      </c>
      <c r="AE163" s="5">
        <f t="shared" ref="AE163:AF182" si="156">-$W163*K163</f>
        <v>0</v>
      </c>
      <c r="AF163" s="5">
        <f t="shared" si="156"/>
        <v>0</v>
      </c>
      <c r="AG163" s="5">
        <f t="shared" ref="AG163:AG168" si="157">-U163*M163</f>
        <v>-11347.951977191053</v>
      </c>
      <c r="AH163" s="5">
        <f t="shared" ref="AH163:AH171" si="158">SUM(AD163:AG163)</f>
        <v>17137.475423067463</v>
      </c>
      <c r="AI163" s="42">
        <f>-M163*$W162*(N163-N162)/1000</f>
        <v>0</v>
      </c>
      <c r="AJ163" s="42">
        <f>$D$6*SUM(Y163:Z163,AD163:AE163)</f>
        <v>2795.0112146143606</v>
      </c>
      <c r="AK163" s="42">
        <f>SUM(AH163:AJ163)</f>
        <v>19932.486637681825</v>
      </c>
      <c r="AM163" s="47"/>
    </row>
    <row r="164" spans="1:39" ht="15" x14ac:dyDescent="0.2">
      <c r="A164" s="15" t="s">
        <v>44</v>
      </c>
      <c r="B164" s="15"/>
      <c r="C164" s="50"/>
      <c r="D164" s="9">
        <f xml:space="preserve"> (1+6.7%)/(1+2.95%)-1</f>
        <v>3.6425449247207142E-2</v>
      </c>
      <c r="E164" s="7"/>
      <c r="F164" s="7"/>
      <c r="G164" s="8"/>
      <c r="I164" s="2">
        <f t="shared" ref="I164:I182" si="159">I163+1</f>
        <v>2</v>
      </c>
      <c r="J164" s="11">
        <f t="shared" si="151"/>
        <v>29066.273421059672</v>
      </c>
      <c r="K164" s="11">
        <f t="shared" ref="K164:K182" si="160">J164*$C$11</f>
        <v>290.66273421059674</v>
      </c>
      <c r="L164" s="24">
        <f>$C$172</f>
        <v>3376.8722250585315</v>
      </c>
      <c r="M164" s="11">
        <f t="shared" si="150"/>
        <v>602229</v>
      </c>
      <c r="N164" s="78">
        <f t="shared" si="152"/>
        <v>0</v>
      </c>
      <c r="O164" s="35">
        <f t="shared" si="153"/>
        <v>0</v>
      </c>
      <c r="P164" s="35">
        <f>$H$14*M164/1000</f>
        <v>6.0222899999999999</v>
      </c>
      <c r="Q164">
        <f t="shared" si="154"/>
        <v>66</v>
      </c>
      <c r="R164" s="45">
        <f>1000*VLOOKUP(Q164, '[1]Mortality (Interventions) H'!$B$392:$AV$512, 19)</f>
        <v>20.582754439510268</v>
      </c>
      <c r="S164" s="46">
        <f>VLOOKUP(I164, '[1]Lapse Rates'!$A$4:$F$24, 6)</f>
        <v>1.1150343000000001E-3</v>
      </c>
      <c r="T164" s="33">
        <f>W163</f>
        <v>0.98001649498073218</v>
      </c>
      <c r="U164" s="33">
        <f>T164*R164/1000</f>
        <v>2.0171438862857959E-2</v>
      </c>
      <c r="V164" s="39">
        <f t="shared" ref="V164:V182" si="161">MIN(S164*T164,T164-U164)</f>
        <v>1.0927520064692943E-3</v>
      </c>
      <c r="W164" s="32">
        <f>T164-SUM(U164:V164)</f>
        <v>0.95875230411140488</v>
      </c>
      <c r="X164" s="32"/>
      <c r="Y164" s="5">
        <f t="shared" ref="Y164:Z179" si="162">AA163</f>
        <v>0</v>
      </c>
      <c r="Z164" s="5">
        <f t="shared" si="162"/>
        <v>5.9019435375575133</v>
      </c>
      <c r="AA164" s="5">
        <f>O164*W164</f>
        <v>0</v>
      </c>
      <c r="AB164" s="5">
        <f t="shared" si="155"/>
        <v>5.7738844135270728</v>
      </c>
      <c r="AC164" s="32"/>
      <c r="AD164" s="5">
        <f>$W164*J164</f>
        <v>27867.356614373046</v>
      </c>
      <c r="AE164" s="5">
        <f t="shared" si="156"/>
        <v>-278.67356614373051</v>
      </c>
      <c r="AF164" s="5">
        <f t="shared" si="156"/>
        <v>-3237.5840264646736</v>
      </c>
      <c r="AG164" s="5">
        <f t="shared" si="157"/>
        <v>-12147.825454940086</v>
      </c>
      <c r="AH164" s="5">
        <f t="shared" si="158"/>
        <v>12203.273566824557</v>
      </c>
      <c r="AI164" s="42">
        <f>-M164*($W163*N164-$W162*N163)/1000</f>
        <v>0</v>
      </c>
      <c r="AJ164" s="42">
        <f>$D$6*SUM(Y164:Z164,AD164:AE164)</f>
        <v>2707.0287876923303</v>
      </c>
      <c r="AK164" s="42">
        <f>SUM(AH164:AJ164)</f>
        <v>14910.302354516887</v>
      </c>
      <c r="AL164" s="48" t="s">
        <v>59</v>
      </c>
      <c r="AM164" s="54">
        <f>AK189/AD189</f>
        <v>9.9999982833337192E-2</v>
      </c>
    </row>
    <row r="165" spans="1:39" ht="15" x14ac:dyDescent="0.2">
      <c r="A165" s="15" t="s">
        <v>45</v>
      </c>
      <c r="B165" s="16"/>
      <c r="C165" s="50"/>
      <c r="D165" s="1"/>
      <c r="E165" s="1"/>
      <c r="F165" s="1"/>
      <c r="G165" s="8"/>
      <c r="I165" s="2">
        <f t="shared" si="159"/>
        <v>3</v>
      </c>
      <c r="J165" s="11">
        <f t="shared" si="151"/>
        <v>29066.273421059672</v>
      </c>
      <c r="K165" s="11">
        <f t="shared" si="160"/>
        <v>290.66273421059674</v>
      </c>
      <c r="L165" s="24">
        <f t="shared" ref="L165:L182" si="163">$C$172</f>
        <v>3376.8722250585315</v>
      </c>
      <c r="M165" s="11">
        <f t="shared" si="150"/>
        <v>602229</v>
      </c>
      <c r="N165" s="78">
        <f t="shared" si="152"/>
        <v>0</v>
      </c>
      <c r="O165" s="35">
        <f t="shared" si="153"/>
        <v>0</v>
      </c>
      <c r="P165" s="35">
        <f>$H$14*M165/1000</f>
        <v>6.0222899999999999</v>
      </c>
      <c r="Q165">
        <f t="shared" si="154"/>
        <v>67</v>
      </c>
      <c r="R165" s="45">
        <f>1000*VLOOKUP(Q165, '[1]Mortality (Interventions) H'!$B$392:$AV$512, 19)</f>
        <v>22.424873392749667</v>
      </c>
      <c r="S165" s="46">
        <f>VLOOKUP(I165, '[1]Lapse Rates'!$A$4:$F$24, 6)</f>
        <v>9.1335750000000001E-4</v>
      </c>
      <c r="T165" s="33">
        <f>W164</f>
        <v>0.95875230411140488</v>
      </c>
      <c r="U165" s="33">
        <f t="shared" ref="U165:U182" si="164">T165*R165/1000</f>
        <v>2.149989903470528E-2</v>
      </c>
      <c r="V165" s="39">
        <f t="shared" si="161"/>
        <v>8.7568360760243249E-4</v>
      </c>
      <c r="W165" s="32">
        <f t="shared" ref="W165:W182" si="165">T165-SUM(U165:V165)</f>
        <v>0.93637672146909723</v>
      </c>
      <c r="X165" s="32"/>
      <c r="Y165" s="5">
        <f t="shared" si="162"/>
        <v>0</v>
      </c>
      <c r="Z165" s="5">
        <f t="shared" si="162"/>
        <v>5.7738844135270728</v>
      </c>
      <c r="AA165" s="5">
        <f t="shared" ref="AA165:AA182" si="166">O165*W165</f>
        <v>0</v>
      </c>
      <c r="AB165" s="5">
        <f t="shared" si="155"/>
        <v>5.6391321659361298</v>
      </c>
      <c r="AC165" s="32"/>
      <c r="AD165" s="5">
        <f>$W165*J165</f>
        <v>27216.981811336216</v>
      </c>
      <c r="AE165" s="5">
        <f t="shared" si="156"/>
        <v>-272.16981811336217</v>
      </c>
      <c r="AF165" s="5">
        <f>-$W165*L165</f>
        <v>-3162.0245429203633</v>
      </c>
      <c r="AG165" s="5">
        <f t="shared" si="157"/>
        <v>-12947.862695771526</v>
      </c>
      <c r="AH165" s="5">
        <f t="shared" si="158"/>
        <v>10834.924754530964</v>
      </c>
      <c r="AI165" s="42">
        <f>-M165*($W164*N165-$W163*N164)/1000</f>
        <v>0</v>
      </c>
      <c r="AJ165" s="42">
        <f>$D$6*SUM(Y165:Z165,AD165:AE165)</f>
        <v>2643.8524745961295</v>
      </c>
      <c r="AK165" s="42">
        <f t="shared" ref="AK165:AK172" si="167">SUM(AH165:AJ165)</f>
        <v>13478.777229127094</v>
      </c>
    </row>
    <row r="166" spans="1:39" ht="15" x14ac:dyDescent="0.2">
      <c r="A166" s="15"/>
      <c r="B166" s="16" t="s">
        <v>46</v>
      </c>
      <c r="C166" s="16" t="s">
        <v>47</v>
      </c>
      <c r="E166" s="1"/>
      <c r="F166" s="1"/>
      <c r="G166" s="8"/>
      <c r="I166" s="2">
        <f t="shared" si="159"/>
        <v>4</v>
      </c>
      <c r="J166" s="11">
        <f t="shared" si="151"/>
        <v>29066.273421059672</v>
      </c>
      <c r="K166" s="11">
        <f t="shared" si="160"/>
        <v>290.66273421059674</v>
      </c>
      <c r="L166" s="24">
        <f t="shared" si="163"/>
        <v>3376.8722250585315</v>
      </c>
      <c r="M166" s="11">
        <f t="shared" si="150"/>
        <v>602229</v>
      </c>
      <c r="N166" s="78">
        <f t="shared" si="152"/>
        <v>0</v>
      </c>
      <c r="O166" s="35">
        <f t="shared" si="153"/>
        <v>0</v>
      </c>
      <c r="P166" s="35">
        <f t="shared" ref="P166:P182" si="168">$H$14*M166/1000</f>
        <v>6.0222899999999999</v>
      </c>
      <c r="Q166">
        <f t="shared" si="154"/>
        <v>68</v>
      </c>
      <c r="R166" s="45">
        <f>1000*VLOOKUP(Q166, '[1]Mortality (Interventions) H'!$B$392:$AV$512, 19)</f>
        <v>24.367422511249622</v>
      </c>
      <c r="S166" s="46">
        <f>VLOOKUP(I166, '[1]Lapse Rates'!$A$4:$F$24, 6)</f>
        <v>8.7679360000000005E-4</v>
      </c>
      <c r="T166" s="33">
        <f>W165</f>
        <v>0.93637672146909723</v>
      </c>
      <c r="U166" s="33">
        <f t="shared" si="164"/>
        <v>2.2817087201736197E-2</v>
      </c>
      <c r="V166" s="39">
        <f t="shared" si="161"/>
        <v>8.2100911657308705E-4</v>
      </c>
      <c r="W166" s="32">
        <f t="shared" si="165"/>
        <v>0.91273862515078796</v>
      </c>
      <c r="X166" s="32"/>
      <c r="Y166" s="5">
        <f>AA165</f>
        <v>0</v>
      </c>
      <c r="Z166" s="5">
        <f t="shared" si="162"/>
        <v>5.6391321659361298</v>
      </c>
      <c r="AA166" s="5">
        <f t="shared" si="166"/>
        <v>0</v>
      </c>
      <c r="AB166" s="5">
        <f t="shared" si="155"/>
        <v>5.4967766948593386</v>
      </c>
      <c r="AC166" s="32"/>
      <c r="AD166" s="5">
        <f>$W166*J166</f>
        <v>26529.910440594896</v>
      </c>
      <c r="AE166" s="5">
        <f t="shared" si="156"/>
        <v>-265.29910440594898</v>
      </c>
      <c r="AF166" s="5">
        <f t="shared" si="156"/>
        <v>-3082.2017120098062</v>
      </c>
      <c r="AG166" s="5">
        <f t="shared" si="157"/>
        <v>-13741.111608414389</v>
      </c>
      <c r="AH166" s="5">
        <f t="shared" si="158"/>
        <v>9441.2980157647526</v>
      </c>
      <c r="AI166" s="42">
        <f t="shared" ref="AI166:AI182" si="169">-M166*($W165*N166-$W164*N165)/1000</f>
        <v>0</v>
      </c>
      <c r="AJ166" s="42">
        <f>$D$6*SUM(Y166:Z166,AD166:AE166)</f>
        <v>2577.1115709456144</v>
      </c>
      <c r="AK166" s="42">
        <f t="shared" si="167"/>
        <v>12018.409586710368</v>
      </c>
    </row>
    <row r="167" spans="1:39" ht="15" x14ac:dyDescent="0.2">
      <c r="A167" s="15"/>
      <c r="B167" s="16">
        <v>1</v>
      </c>
      <c r="C167" s="50">
        <v>0.4</v>
      </c>
      <c r="D167" s="1"/>
      <c r="E167" s="18" t="s">
        <v>48</v>
      </c>
      <c r="F167" s="16"/>
      <c r="G167" s="8"/>
      <c r="I167" s="2">
        <f t="shared" si="159"/>
        <v>5</v>
      </c>
      <c r="J167" s="11">
        <f t="shared" si="151"/>
        <v>29066.273421059672</v>
      </c>
      <c r="K167" s="11">
        <f t="shared" si="160"/>
        <v>290.66273421059674</v>
      </c>
      <c r="L167" s="24">
        <f t="shared" si="163"/>
        <v>3376.8722250585315</v>
      </c>
      <c r="M167" s="11">
        <f t="shared" si="150"/>
        <v>602229</v>
      </c>
      <c r="N167" s="78">
        <f t="shared" si="152"/>
        <v>0</v>
      </c>
      <c r="O167" s="35">
        <f t="shared" si="153"/>
        <v>0</v>
      </c>
      <c r="P167" s="35">
        <f t="shared" si="168"/>
        <v>6.0222899999999999</v>
      </c>
      <c r="Q167">
        <f t="shared" si="154"/>
        <v>69</v>
      </c>
      <c r="R167" s="45">
        <f>1000*VLOOKUP(Q167, '[1]Mortality (Interventions) H'!$B$392:$AV$512, 19)</f>
        <v>26.542766311744806</v>
      </c>
      <c r="S167" s="46">
        <f>VLOOKUP(I167, '[1]Lapse Rates'!$A$4:$F$24, 6)</f>
        <v>8.7786349999999995E-4</v>
      </c>
      <c r="T167" s="33">
        <f>W166</f>
        <v>0.91273862515078796</v>
      </c>
      <c r="U167" s="33">
        <f t="shared" si="164"/>
        <v>2.4226608031080607E-2</v>
      </c>
      <c r="V167" s="39">
        <f t="shared" si="161"/>
        <v>8.0125992406005874E-4</v>
      </c>
      <c r="W167" s="32">
        <f t="shared" si="165"/>
        <v>0.88771075719564729</v>
      </c>
      <c r="X167" s="32"/>
      <c r="Y167" s="5">
        <f t="shared" ref="Y167:Z182" si="170">AA166</f>
        <v>0</v>
      </c>
      <c r="Z167" s="5">
        <f t="shared" si="162"/>
        <v>5.4967766948593386</v>
      </c>
      <c r="AA167" s="5">
        <f t="shared" si="166"/>
        <v>0</v>
      </c>
      <c r="AB167" s="5">
        <f t="shared" si="155"/>
        <v>5.346051615951775</v>
      </c>
      <c r="AC167" s="32"/>
      <c r="AD167" s="5">
        <f t="shared" ref="AD167:AD181" si="171">$W167*J167</f>
        <v>25802.443587464597</v>
      </c>
      <c r="AE167" s="5">
        <f t="shared" si="156"/>
        <v>-258.02443587464603</v>
      </c>
      <c r="AF167" s="5">
        <f t="shared" si="156"/>
        <v>-2997.6857998596593</v>
      </c>
      <c r="AG167" s="5">
        <f t="shared" si="157"/>
        <v>-14589.965927949643</v>
      </c>
      <c r="AH167" s="5">
        <f t="shared" si="158"/>
        <v>7956.7674237806477</v>
      </c>
      <c r="AI167" s="42">
        <f t="shared" si="169"/>
        <v>0</v>
      </c>
      <c r="AJ167" s="42">
        <f t="shared" ref="AJ167:AJ182" si="172">$D$6*SUM(Y167:Z167,AD167:AE167)</f>
        <v>2506.4467525647401</v>
      </c>
      <c r="AK167" s="42">
        <f t="shared" si="167"/>
        <v>10463.214176345387</v>
      </c>
    </row>
    <row r="168" spans="1:39" ht="15" x14ac:dyDescent="0.2">
      <c r="A168" s="15"/>
      <c r="B168" s="17" t="s">
        <v>49</v>
      </c>
      <c r="C168" s="50">
        <v>0.01</v>
      </c>
      <c r="D168" s="1"/>
      <c r="E168" s="80">
        <v>500000</v>
      </c>
      <c r="F168" s="16"/>
      <c r="G168" s="8"/>
      <c r="I168" s="2">
        <f t="shared" si="159"/>
        <v>6</v>
      </c>
      <c r="J168" s="11">
        <f t="shared" si="151"/>
        <v>29066.273421059672</v>
      </c>
      <c r="K168" s="11">
        <f t="shared" si="160"/>
        <v>290.66273421059674</v>
      </c>
      <c r="L168" s="24">
        <f t="shared" si="163"/>
        <v>3376.8722250585315</v>
      </c>
      <c r="M168" s="11">
        <f t="shared" si="150"/>
        <v>602229</v>
      </c>
      <c r="N168" s="78">
        <f t="shared" si="152"/>
        <v>0</v>
      </c>
      <c r="O168" s="35">
        <f t="shared" si="153"/>
        <v>0</v>
      </c>
      <c r="P168" s="35">
        <f t="shared" si="168"/>
        <v>6.0222899999999999</v>
      </c>
      <c r="Q168">
        <f t="shared" si="154"/>
        <v>70</v>
      </c>
      <c r="R168" s="45">
        <f>1000*VLOOKUP(Q168, '[1]Mortality (Interventions) H'!$B$392:$AV$512, 19)</f>
        <v>29.290570605072453</v>
      </c>
      <c r="S168" s="46">
        <f>VLOOKUP(I168, '[1]Lapse Rates'!$A$4:$F$24, 6)</f>
        <v>8.7081910000000003E-4</v>
      </c>
      <c r="T168" s="33">
        <f t="shared" ref="T168:T182" si="173">W167</f>
        <v>0.88771075719564729</v>
      </c>
      <c r="U168" s="33">
        <f t="shared" si="164"/>
        <v>2.6001554610521435E-2</v>
      </c>
      <c r="V168" s="39">
        <f t="shared" si="161"/>
        <v>7.7303548264143218E-4</v>
      </c>
      <c r="W168" s="32">
        <f t="shared" si="165"/>
        <v>0.86093616710248444</v>
      </c>
      <c r="X168" s="32"/>
      <c r="Y168" s="5">
        <f t="shared" si="170"/>
        <v>0</v>
      </c>
      <c r="Z168" s="5">
        <f t="shared" si="162"/>
        <v>5.346051615951775</v>
      </c>
      <c r="AA168" s="5">
        <f t="shared" si="166"/>
        <v>0</v>
      </c>
      <c r="AB168" s="5">
        <f t="shared" si="155"/>
        <v>5.184807269779621</v>
      </c>
      <c r="AC168" s="32"/>
      <c r="AD168" s="5">
        <f t="shared" si="171"/>
        <v>25024.206031079932</v>
      </c>
      <c r="AE168" s="5">
        <f t="shared" si="156"/>
        <v>-250.24206031079933</v>
      </c>
      <c r="AF168" s="5">
        <f t="shared" si="156"/>
        <v>-2907.2714302367303</v>
      </c>
      <c r="AG168" s="5">
        <f t="shared" si="157"/>
        <v>-15658.890231539714</v>
      </c>
      <c r="AH168" s="5">
        <f t="shared" si="158"/>
        <v>6207.8023089926864</v>
      </c>
      <c r="AI168" s="42">
        <f t="shared" si="169"/>
        <v>0</v>
      </c>
      <c r="AJ168" s="42">
        <f t="shared" si="172"/>
        <v>2430.8503131959765</v>
      </c>
      <c r="AK168" s="42">
        <f t="shared" si="167"/>
        <v>8638.6526221886634</v>
      </c>
    </row>
    <row r="169" spans="1:39" ht="15" x14ac:dyDescent="0.2">
      <c r="A169" s="12" t="s">
        <v>50</v>
      </c>
      <c r="B169" s="14"/>
      <c r="C169" s="3"/>
      <c r="D169" s="1"/>
      <c r="E169" s="1"/>
      <c r="F169" s="1"/>
      <c r="G169" s="8"/>
      <c r="I169" s="2">
        <f t="shared" si="159"/>
        <v>7</v>
      </c>
      <c r="J169" s="11">
        <f t="shared" si="151"/>
        <v>29066.273421059672</v>
      </c>
      <c r="K169" s="11">
        <f t="shared" si="160"/>
        <v>290.66273421059674</v>
      </c>
      <c r="L169" s="24">
        <f t="shared" si="163"/>
        <v>3376.8722250585315</v>
      </c>
      <c r="M169" s="11">
        <f t="shared" si="150"/>
        <v>602229</v>
      </c>
      <c r="N169" s="78">
        <f t="shared" si="152"/>
        <v>0</v>
      </c>
      <c r="O169" s="35">
        <f t="shared" si="153"/>
        <v>0</v>
      </c>
      <c r="P169" s="35">
        <f t="shared" si="168"/>
        <v>6.0222899999999999</v>
      </c>
      <c r="Q169">
        <f t="shared" si="154"/>
        <v>71</v>
      </c>
      <c r="R169" s="45">
        <f>1000*VLOOKUP(Q169, '[1]Mortality (Interventions) H'!$B$392:$AV$512, 19)</f>
        <v>32.101402267373963</v>
      </c>
      <c r="S169" s="46">
        <f>VLOOKUP(I169, '[1]Lapse Rates'!$A$4:$F$24, 6)</f>
        <v>7.8743759999999998E-4</v>
      </c>
      <c r="T169" s="33">
        <f t="shared" si="173"/>
        <v>0.86093616710248444</v>
      </c>
      <c r="U169" s="33">
        <f t="shared" si="164"/>
        <v>2.7637258226687944E-2</v>
      </c>
      <c r="V169" s="39">
        <f t="shared" si="161"/>
        <v>6.7793350917637926E-4</v>
      </c>
      <c r="W169" s="32">
        <f t="shared" si="165"/>
        <v>0.83262097536662016</v>
      </c>
      <c r="X169" s="32"/>
      <c r="Y169" s="5">
        <f t="shared" si="170"/>
        <v>0</v>
      </c>
      <c r="Z169" s="5">
        <f t="shared" si="162"/>
        <v>5.184807269779621</v>
      </c>
      <c r="AA169" s="5">
        <f t="shared" si="166"/>
        <v>0</v>
      </c>
      <c r="AB169" s="5">
        <f t="shared" si="155"/>
        <v>5.0142849737406427</v>
      </c>
      <c r="AC169" s="32"/>
      <c r="AD169" s="5">
        <f t="shared" si="171"/>
        <v>24201.18892611557</v>
      </c>
      <c r="AE169" s="5">
        <f t="shared" si="156"/>
        <v>-242.01188926115574</v>
      </c>
      <c r="AF169" s="5">
        <f t="shared" si="156"/>
        <v>-2811.6546457166833</v>
      </c>
      <c r="AG169" s="5">
        <f t="shared" ref="AG169:AG182" si="174">-U169*M169</f>
        <v>-16643.958384600053</v>
      </c>
      <c r="AH169" s="5">
        <f t="shared" si="158"/>
        <v>4503.5640065376756</v>
      </c>
      <c r="AI169" s="42">
        <f t="shared" si="169"/>
        <v>0</v>
      </c>
      <c r="AJ169" s="42">
        <f t="shared" si="172"/>
        <v>2350.9038969085836</v>
      </c>
      <c r="AK169" s="42">
        <f t="shared" si="167"/>
        <v>6854.4679034462588</v>
      </c>
    </row>
    <row r="170" spans="1:39" ht="15" x14ac:dyDescent="0.2">
      <c r="A170" s="12"/>
      <c r="B170" s="13" t="s">
        <v>46</v>
      </c>
      <c r="C170" s="13" t="s">
        <v>47</v>
      </c>
      <c r="D170" s="1"/>
      <c r="E170" s="1"/>
      <c r="F170" s="1"/>
      <c r="G170" s="8"/>
      <c r="I170" s="2">
        <f t="shared" si="159"/>
        <v>8</v>
      </c>
      <c r="J170" s="11">
        <f t="shared" si="151"/>
        <v>29066.273421059672</v>
      </c>
      <c r="K170" s="11">
        <f t="shared" si="160"/>
        <v>290.66273421059674</v>
      </c>
      <c r="L170" s="24">
        <f t="shared" si="163"/>
        <v>3376.8722250585315</v>
      </c>
      <c r="M170" s="11">
        <f t="shared" si="150"/>
        <v>602229</v>
      </c>
      <c r="N170" s="78">
        <f t="shared" si="152"/>
        <v>0</v>
      </c>
      <c r="O170" s="35">
        <f t="shared" si="153"/>
        <v>0</v>
      </c>
      <c r="P170" s="35">
        <f t="shared" si="168"/>
        <v>6.0222899999999999</v>
      </c>
      <c r="Q170">
        <f t="shared" si="154"/>
        <v>72</v>
      </c>
      <c r="R170" s="45">
        <f>1000*VLOOKUP(Q170, '[1]Mortality (Interventions) H'!$B$392:$AV$512, 19)</f>
        <v>35.328033600340056</v>
      </c>
      <c r="S170" s="46">
        <f>VLOOKUP(I170, '[1]Lapse Rates'!$A$4:$F$24, 6)</f>
        <v>7.0183349999999997E-4</v>
      </c>
      <c r="T170" s="33">
        <f t="shared" si="173"/>
        <v>0.83262097536662016</v>
      </c>
      <c r="U170" s="33">
        <f t="shared" si="164"/>
        <v>2.9414861794099866E-2</v>
      </c>
      <c r="V170" s="39">
        <f t="shared" si="161"/>
        <v>5.8436129331496881E-4</v>
      </c>
      <c r="W170" s="32">
        <f t="shared" si="165"/>
        <v>0.80262175227920529</v>
      </c>
      <c r="X170" s="32"/>
      <c r="Y170" s="5">
        <f t="shared" si="170"/>
        <v>0</v>
      </c>
      <c r="Z170" s="5">
        <f t="shared" si="162"/>
        <v>5.0142849737406427</v>
      </c>
      <c r="AA170" s="5">
        <f t="shared" si="166"/>
        <v>0</v>
      </c>
      <c r="AB170" s="5">
        <f t="shared" si="155"/>
        <v>4.8336209525335354</v>
      </c>
      <c r="AC170" s="32"/>
      <c r="AD170" s="5">
        <f t="shared" si="171"/>
        <v>23329.223305437405</v>
      </c>
      <c r="AE170" s="5">
        <f t="shared" si="156"/>
        <v>-233.29223305437407</v>
      </c>
      <c r="AF170" s="5">
        <f t="shared" si="156"/>
        <v>-2710.3511024994573</v>
      </c>
      <c r="AG170" s="5">
        <f t="shared" si="174"/>
        <v>-17714.482803398969</v>
      </c>
      <c r="AH170" s="5">
        <f t="shared" si="158"/>
        <v>2671.0971664846038</v>
      </c>
      <c r="AI170" s="42">
        <f t="shared" si="169"/>
        <v>0</v>
      </c>
      <c r="AJ170" s="42">
        <f t="shared" si="172"/>
        <v>2266.2027395566997</v>
      </c>
      <c r="AK170" s="42">
        <f t="shared" si="167"/>
        <v>4937.299906041304</v>
      </c>
    </row>
    <row r="171" spans="1:39" ht="15" x14ac:dyDescent="0.2">
      <c r="A171" s="12"/>
      <c r="B171" s="13">
        <v>1</v>
      </c>
      <c r="C171" s="10">
        <f>$H$161*0.14+$B$174</f>
        <v>4248.8604276903225</v>
      </c>
      <c r="D171" s="1"/>
      <c r="E171" s="81" t="s">
        <v>51</v>
      </c>
      <c r="F171" s="13"/>
      <c r="G171" s="8"/>
      <c r="I171" s="2">
        <f t="shared" si="159"/>
        <v>9</v>
      </c>
      <c r="J171" s="11">
        <f t="shared" si="151"/>
        <v>29066.273421059672</v>
      </c>
      <c r="K171" s="11">
        <f t="shared" si="160"/>
        <v>290.66273421059674</v>
      </c>
      <c r="L171" s="24">
        <f t="shared" si="163"/>
        <v>3376.8722250585315</v>
      </c>
      <c r="M171" s="11">
        <f t="shared" si="150"/>
        <v>602229</v>
      </c>
      <c r="N171" s="78">
        <f t="shared" si="152"/>
        <v>0</v>
      </c>
      <c r="O171" s="35">
        <f t="shared" si="153"/>
        <v>0</v>
      </c>
      <c r="P171" s="35">
        <f t="shared" si="168"/>
        <v>6.0222899999999999</v>
      </c>
      <c r="Q171">
        <f t="shared" si="154"/>
        <v>73</v>
      </c>
      <c r="R171" s="45">
        <f>1000*VLOOKUP(Q171, '[1]Mortality (Interventions) H'!$B$392:$AV$512, 19)</f>
        <v>39.031969867590519</v>
      </c>
      <c r="S171" s="46">
        <f>VLOOKUP(I171, '[1]Lapse Rates'!$A$4:$F$24, 6)</f>
        <v>6.5742610000000005E-4</v>
      </c>
      <c r="T171" s="33">
        <f t="shared" si="173"/>
        <v>0.80262175227920529</v>
      </c>
      <c r="U171" s="33">
        <f t="shared" si="164"/>
        <v>3.1327908050034645E-2</v>
      </c>
      <c r="V171" s="39">
        <f t="shared" si="161"/>
        <v>5.276644883760841E-4</v>
      </c>
      <c r="W171" s="32">
        <f t="shared" si="165"/>
        <v>0.77076617974079453</v>
      </c>
      <c r="X171" s="32"/>
      <c r="Y171" s="5">
        <f t="shared" si="170"/>
        <v>0</v>
      </c>
      <c r="Z171" s="5">
        <f t="shared" si="162"/>
        <v>4.8336209525335354</v>
      </c>
      <c r="AA171" s="5">
        <f t="shared" si="166"/>
        <v>0</v>
      </c>
      <c r="AB171" s="5">
        <f t="shared" si="155"/>
        <v>4.6417774565911891</v>
      </c>
      <c r="AC171" s="32"/>
      <c r="AD171" s="5">
        <f t="shared" si="171"/>
        <v>22403.300524051559</v>
      </c>
      <c r="AE171" s="5">
        <f t="shared" si="156"/>
        <v>-224.03300524051559</v>
      </c>
      <c r="AF171" s="5">
        <f t="shared" si="156"/>
        <v>-2602.7789043811608</v>
      </c>
      <c r="AG171" s="5">
        <f t="shared" si="174"/>
        <v>-18866.574737064315</v>
      </c>
      <c r="AH171" s="5">
        <f t="shared" si="158"/>
        <v>709.91387736556862</v>
      </c>
      <c r="AI171" s="42">
        <f t="shared" si="169"/>
        <v>0</v>
      </c>
      <c r="AJ171" s="42">
        <f t="shared" si="172"/>
        <v>2176.260321810807</v>
      </c>
      <c r="AK171" s="42">
        <f t="shared" si="167"/>
        <v>2886.1741991763756</v>
      </c>
    </row>
    <row r="172" spans="1:39" ht="15" x14ac:dyDescent="0.2">
      <c r="A172" s="12"/>
      <c r="B172" s="70" t="s">
        <v>49</v>
      </c>
      <c r="C172" s="10">
        <f>$H$161*0.11+$B$174</f>
        <v>3376.8722250585315</v>
      </c>
      <c r="D172" s="1"/>
      <c r="E172" s="1"/>
      <c r="F172" s="1"/>
      <c r="I172" s="2">
        <f t="shared" si="159"/>
        <v>10</v>
      </c>
      <c r="J172" s="11">
        <f t="shared" si="151"/>
        <v>29066.273421059672</v>
      </c>
      <c r="K172" s="11">
        <f t="shared" si="160"/>
        <v>290.66273421059674</v>
      </c>
      <c r="L172" s="24">
        <f t="shared" si="163"/>
        <v>3376.8722250585315</v>
      </c>
      <c r="M172" s="11">
        <f t="shared" si="150"/>
        <v>602229</v>
      </c>
      <c r="N172" s="78">
        <f t="shared" si="152"/>
        <v>0</v>
      </c>
      <c r="O172" s="35">
        <f t="shared" si="153"/>
        <v>0</v>
      </c>
      <c r="P172" s="35">
        <f t="shared" si="168"/>
        <v>6.0222899999999999</v>
      </c>
      <c r="Q172">
        <f t="shared" si="154"/>
        <v>74</v>
      </c>
      <c r="R172" s="45">
        <f>1000*VLOOKUP(Q172, '[1]Mortality (Interventions) H'!$B$392:$AV$512, 19)</f>
        <v>43.42790744190809</v>
      </c>
      <c r="S172" s="46">
        <f>VLOOKUP(I172, '[1]Lapse Rates'!$A$4:$F$24, 6)</f>
        <v>5.9033320000000003E-4</v>
      </c>
      <c r="T172" s="33">
        <f t="shared" si="173"/>
        <v>0.77076617974079453</v>
      </c>
      <c r="U172" s="33">
        <f t="shared" si="164"/>
        <v>3.3472762313136319E-2</v>
      </c>
      <c r="V172" s="39">
        <f t="shared" si="161"/>
        <v>4.5500886533815841E-4</v>
      </c>
      <c r="W172" s="32">
        <f t="shared" si="165"/>
        <v>0.73683840856232008</v>
      </c>
      <c r="X172" s="32"/>
      <c r="Y172" s="5">
        <f t="shared" si="170"/>
        <v>0</v>
      </c>
      <c r="Z172" s="5">
        <f t="shared" si="162"/>
        <v>4.6417774565911891</v>
      </c>
      <c r="AA172" s="5">
        <f t="shared" si="166"/>
        <v>0</v>
      </c>
      <c r="AB172" s="5">
        <f t="shared" si="155"/>
        <v>4.4374545795007743</v>
      </c>
      <c r="AC172" s="32"/>
      <c r="AD172" s="5">
        <f t="shared" si="171"/>
        <v>21417.146650410872</v>
      </c>
      <c r="AE172" s="5">
        <f t="shared" si="156"/>
        <v>-214.17146650410874</v>
      </c>
      <c r="AF172" s="5">
        <f t="shared" si="156"/>
        <v>-2488.209156230429</v>
      </c>
      <c r="AG172" s="5">
        <f t="shared" si="174"/>
        <v>-20158.268175077774</v>
      </c>
      <c r="AH172" s="5">
        <f>SUM(AD172:AG172)</f>
        <v>-1443.5021474014393</v>
      </c>
      <c r="AI172" s="42">
        <f t="shared" si="169"/>
        <v>0</v>
      </c>
      <c r="AJ172" s="42">
        <f t="shared" si="172"/>
        <v>2080.4672239097454</v>
      </c>
      <c r="AK172" s="42">
        <f t="shared" si="167"/>
        <v>636.96507650830608</v>
      </c>
    </row>
    <row r="173" spans="1:39" ht="15" x14ac:dyDescent="0.2">
      <c r="D173" s="1"/>
      <c r="E173" s="1"/>
      <c r="F173" s="1"/>
      <c r="I173" s="2">
        <f t="shared" si="159"/>
        <v>11</v>
      </c>
      <c r="J173" s="11">
        <f t="shared" si="151"/>
        <v>29066.273421059672</v>
      </c>
      <c r="K173" s="11">
        <f t="shared" si="160"/>
        <v>290.66273421059674</v>
      </c>
      <c r="L173" s="24">
        <f t="shared" si="163"/>
        <v>3376.8722250585315</v>
      </c>
      <c r="M173" s="11">
        <f t="shared" si="150"/>
        <v>602229</v>
      </c>
      <c r="N173" s="78">
        <f t="shared" si="152"/>
        <v>0</v>
      </c>
      <c r="O173" s="35">
        <f t="shared" si="153"/>
        <v>0</v>
      </c>
      <c r="P173" s="35">
        <f t="shared" si="168"/>
        <v>6.0222899999999999</v>
      </c>
      <c r="Q173">
        <f t="shared" si="154"/>
        <v>75</v>
      </c>
      <c r="R173" s="45">
        <f>1000*VLOOKUP(Q173, '[1]Mortality (Interventions) H'!$B$392:$AV$512, 19)</f>
        <v>48.467752650993425</v>
      </c>
      <c r="S173" s="46">
        <f>VLOOKUP(I173, '[1]Lapse Rates'!$A$4:$F$24, 6)</f>
        <v>5.0522920000000001E-4</v>
      </c>
      <c r="T173" s="33">
        <f t="shared" si="173"/>
        <v>0.73683840856232008</v>
      </c>
      <c r="U173" s="33">
        <f t="shared" si="164"/>
        <v>3.5712901729950168E-2</v>
      </c>
      <c r="V173" s="39">
        <f t="shared" si="161"/>
        <v>3.7227227968721413E-4</v>
      </c>
      <c r="W173" s="32">
        <f t="shared" si="165"/>
        <v>0.70075323455268268</v>
      </c>
      <c r="X173" s="31"/>
      <c r="Y173" s="5">
        <f t="shared" si="170"/>
        <v>0</v>
      </c>
      <c r="Z173" s="5">
        <f t="shared" si="162"/>
        <v>4.4374545795007743</v>
      </c>
      <c r="AA173" s="5">
        <f t="shared" si="166"/>
        <v>0</v>
      </c>
      <c r="AB173" s="5">
        <f t="shared" si="155"/>
        <v>4.2201391969142756</v>
      </c>
      <c r="AC173" s="32"/>
      <c r="AD173" s="5">
        <f t="shared" si="171"/>
        <v>20368.285116200233</v>
      </c>
      <c r="AE173" s="5">
        <f t="shared" si="156"/>
        <v>-203.68285116200235</v>
      </c>
      <c r="AF173" s="5">
        <f t="shared" si="156"/>
        <v>-2366.3541343808806</v>
      </c>
      <c r="AG173" s="5">
        <f t="shared" si="174"/>
        <v>-21507.345095926161</v>
      </c>
      <c r="AH173" s="5">
        <f t="shared" ref="AH173:AH182" si="175">SUM(AD173:AG173)</f>
        <v>-3709.0969652688073</v>
      </c>
      <c r="AI173" s="42">
        <f t="shared" si="169"/>
        <v>0</v>
      </c>
      <c r="AJ173" s="42">
        <f t="shared" si="172"/>
        <v>1978.5827964944997</v>
      </c>
      <c r="AK173" s="42">
        <f t="shared" ref="AK173:AK182" si="176">SUM(AH173:AJ173)</f>
        <v>-1730.5141687743076</v>
      </c>
    </row>
    <row r="174" spans="1:39" ht="15" x14ac:dyDescent="0.2">
      <c r="A174" s="58" t="s">
        <v>114</v>
      </c>
      <c r="B174" s="65">
        <f>B23+B24</f>
        <v>179.58214874196779</v>
      </c>
      <c r="D174" s="1"/>
      <c r="E174" s="74"/>
      <c r="F174" s="37"/>
      <c r="I174" s="2">
        <f t="shared" si="159"/>
        <v>12</v>
      </c>
      <c r="J174" s="11">
        <f t="shared" si="151"/>
        <v>29066.273421059672</v>
      </c>
      <c r="K174" s="11">
        <f t="shared" si="160"/>
        <v>290.66273421059674</v>
      </c>
      <c r="L174" s="24">
        <f t="shared" si="163"/>
        <v>3376.8722250585315</v>
      </c>
      <c r="M174" s="11">
        <f t="shared" si="150"/>
        <v>602229</v>
      </c>
      <c r="N174" s="78">
        <f t="shared" si="152"/>
        <v>0</v>
      </c>
      <c r="O174" s="35">
        <f t="shared" si="153"/>
        <v>0</v>
      </c>
      <c r="P174" s="35">
        <f t="shared" si="168"/>
        <v>6.0222899999999999</v>
      </c>
      <c r="Q174">
        <f t="shared" si="154"/>
        <v>76</v>
      </c>
      <c r="R174" s="45">
        <f>1000*VLOOKUP(Q174, '[1]Mortality (Interventions) H'!$B$392:$AV$512, 19)</f>
        <v>54.219452692845728</v>
      </c>
      <c r="S174" s="46">
        <f>VLOOKUP(I174, '[1]Lapse Rates'!$A$4:$F$24, 6)</f>
        <v>4.8306569999999999E-4</v>
      </c>
      <c r="T174" s="33">
        <f t="shared" si="173"/>
        <v>0.70075323455268268</v>
      </c>
      <c r="U174" s="33">
        <f t="shared" si="164"/>
        <v>3.7994456850187805E-2</v>
      </c>
      <c r="V174" s="39">
        <f t="shared" si="161"/>
        <v>3.3850985177645587E-4</v>
      </c>
      <c r="W174" s="32">
        <f t="shared" si="165"/>
        <v>0.66242026785071839</v>
      </c>
      <c r="X174" s="31"/>
      <c r="Y174" s="5">
        <f t="shared" si="170"/>
        <v>0</v>
      </c>
      <c r="Z174" s="5">
        <f t="shared" si="162"/>
        <v>4.2201391969142756</v>
      </c>
      <c r="AA174" s="5">
        <f t="shared" si="166"/>
        <v>0</v>
      </c>
      <c r="AB174" s="5">
        <f t="shared" si="155"/>
        <v>3.9892869548747028</v>
      </c>
      <c r="AC174" s="32"/>
      <c r="AD174" s="5">
        <f t="shared" si="171"/>
        <v>19254.088625000564</v>
      </c>
      <c r="AE174" s="5">
        <f t="shared" si="156"/>
        <v>-192.54088625000566</v>
      </c>
      <c r="AF174" s="5">
        <f t="shared" si="156"/>
        <v>-2236.9086038209239</v>
      </c>
      <c r="AG174" s="5">
        <f t="shared" si="174"/>
        <v>-22881.36375443175</v>
      </c>
      <c r="AH174" s="5">
        <f t="shared" si="175"/>
        <v>-6056.7246195021144</v>
      </c>
      <c r="AI174" s="42">
        <f t="shared" si="169"/>
        <v>0</v>
      </c>
      <c r="AJ174" s="42">
        <f t="shared" si="172"/>
        <v>1870.3518288266473</v>
      </c>
      <c r="AK174" s="42">
        <f t="shared" si="176"/>
        <v>-4186.3727906754666</v>
      </c>
    </row>
    <row r="175" spans="1:39" ht="15" x14ac:dyDescent="0.2">
      <c r="A175" s="48"/>
      <c r="D175" s="1"/>
      <c r="E175" s="1"/>
      <c r="F175" s="1"/>
      <c r="I175" s="2">
        <f t="shared" si="159"/>
        <v>13</v>
      </c>
      <c r="J175" s="11">
        <f t="shared" si="151"/>
        <v>29066.273421059672</v>
      </c>
      <c r="K175" s="11">
        <f t="shared" si="160"/>
        <v>290.66273421059674</v>
      </c>
      <c r="L175" s="24">
        <f t="shared" si="163"/>
        <v>3376.8722250585315</v>
      </c>
      <c r="M175" s="11">
        <f t="shared" si="150"/>
        <v>602229</v>
      </c>
      <c r="N175" s="78">
        <f t="shared" si="152"/>
        <v>0</v>
      </c>
      <c r="O175" s="35">
        <f t="shared" si="153"/>
        <v>0</v>
      </c>
      <c r="P175" s="35">
        <f t="shared" si="168"/>
        <v>6.0222899999999999</v>
      </c>
      <c r="Q175">
        <f t="shared" si="154"/>
        <v>77</v>
      </c>
      <c r="R175" s="45">
        <f>1000*VLOOKUP(Q175, '[1]Mortality (Interventions) H'!$B$392:$AV$512, 19)</f>
        <v>60.821713954446928</v>
      </c>
      <c r="S175" s="46">
        <f>VLOOKUP(I175, '[1]Lapse Rates'!$A$4:$F$24, 6)</f>
        <v>4.5965829999999999E-4</v>
      </c>
      <c r="T175" s="33">
        <f t="shared" si="173"/>
        <v>0.66242026785071839</v>
      </c>
      <c r="U175" s="33">
        <f t="shared" si="164"/>
        <v>4.0289536048844513E-2</v>
      </c>
      <c r="V175" s="39">
        <f t="shared" si="161"/>
        <v>3.0448697420580584E-4</v>
      </c>
      <c r="W175" s="32">
        <f t="shared" si="165"/>
        <v>0.62182624482766813</v>
      </c>
      <c r="X175" s="31"/>
      <c r="Y175" s="5">
        <f t="shared" si="170"/>
        <v>0</v>
      </c>
      <c r="Z175" s="5">
        <f t="shared" si="162"/>
        <v>3.9892869548747028</v>
      </c>
      <c r="AA175" s="5">
        <f t="shared" si="166"/>
        <v>0</v>
      </c>
      <c r="AB175" s="5">
        <f t="shared" si="155"/>
        <v>3.7448179759632176</v>
      </c>
      <c r="AC175" s="32"/>
      <c r="AD175" s="5">
        <f t="shared" si="171"/>
        <v>18074.171652551795</v>
      </c>
      <c r="AE175" s="5">
        <f t="shared" si="156"/>
        <v>-180.74171652551794</v>
      </c>
      <c r="AF175" s="5">
        <f t="shared" si="156"/>
        <v>-2099.8277749709987</v>
      </c>
      <c r="AG175" s="5">
        <f t="shared" si="174"/>
        <v>-24263.527005159583</v>
      </c>
      <c r="AH175" s="5">
        <f t="shared" si="175"/>
        <v>-8469.9248441043055</v>
      </c>
      <c r="AI175" s="42">
        <f t="shared" si="169"/>
        <v>0</v>
      </c>
      <c r="AJ175" s="42">
        <f t="shared" si="172"/>
        <v>1755.7368257744511</v>
      </c>
      <c r="AK175" s="42">
        <f t="shared" si="176"/>
        <v>-6714.1880183298545</v>
      </c>
    </row>
    <row r="176" spans="1:39" ht="15" x14ac:dyDescent="0.2">
      <c r="A176" s="48"/>
      <c r="D176" s="1"/>
      <c r="E176" s="1"/>
      <c r="F176" s="37"/>
      <c r="I176" s="2">
        <f t="shared" si="159"/>
        <v>14</v>
      </c>
      <c r="J176" s="11">
        <f t="shared" si="151"/>
        <v>29066.273421059672</v>
      </c>
      <c r="K176" s="11">
        <f t="shared" si="160"/>
        <v>290.66273421059674</v>
      </c>
      <c r="L176" s="24">
        <f t="shared" si="163"/>
        <v>3376.8722250585315</v>
      </c>
      <c r="M176" s="11">
        <f t="shared" si="150"/>
        <v>602229</v>
      </c>
      <c r="N176" s="78">
        <f t="shared" si="152"/>
        <v>0</v>
      </c>
      <c r="O176" s="35">
        <f t="shared" si="153"/>
        <v>0</v>
      </c>
      <c r="P176" s="35">
        <f t="shared" si="168"/>
        <v>6.0222899999999999</v>
      </c>
      <c r="Q176">
        <f t="shared" si="154"/>
        <v>78</v>
      </c>
      <c r="R176" s="45">
        <f>1000*VLOOKUP(Q176, '[1]Mortality (Interventions) H'!$B$392:$AV$512, 19)</f>
        <v>68.142471609422245</v>
      </c>
      <c r="S176" s="46">
        <f>VLOOKUP(I176, '[1]Lapse Rates'!$A$4:$F$24, 6)</f>
        <v>3.6747819999999998E-4</v>
      </c>
      <c r="T176" s="33">
        <f t="shared" si="173"/>
        <v>0.62182624482766813</v>
      </c>
      <c r="U176" s="33">
        <f t="shared" si="164"/>
        <v>4.2372777234163023E-2</v>
      </c>
      <c r="V176" s="39">
        <f t="shared" si="161"/>
        <v>2.2850758916203079E-4</v>
      </c>
      <c r="W176" s="32">
        <f t="shared" si="165"/>
        <v>0.57922496000434309</v>
      </c>
      <c r="X176" s="31"/>
      <c r="Y176" s="5">
        <f t="shared" si="170"/>
        <v>0</v>
      </c>
      <c r="Z176" s="5">
        <f t="shared" si="162"/>
        <v>3.7448179759632176</v>
      </c>
      <c r="AA176" s="5">
        <f t="shared" si="166"/>
        <v>0</v>
      </c>
      <c r="AB176" s="5">
        <f t="shared" si="155"/>
        <v>3.4882606843845552</v>
      </c>
      <c r="AC176" s="32"/>
      <c r="AD176" s="5">
        <f t="shared" si="171"/>
        <v>16835.911059788588</v>
      </c>
      <c r="AE176" s="5">
        <f t="shared" si="156"/>
        <v>-168.35911059788592</v>
      </c>
      <c r="AF176" s="5">
        <f t="shared" si="156"/>
        <v>-1955.9686794993049</v>
      </c>
      <c r="AG176" s="5">
        <f t="shared" si="174"/>
        <v>-25518.115260952763</v>
      </c>
      <c r="AH176" s="5">
        <f t="shared" si="175"/>
        <v>-10806.531991261365</v>
      </c>
      <c r="AI176" s="42">
        <f t="shared" si="169"/>
        <v>0</v>
      </c>
      <c r="AJ176" s="42">
        <f t="shared" si="172"/>
        <v>1635.4542128590501</v>
      </c>
      <c r="AK176" s="42">
        <f t="shared" si="176"/>
        <v>-9171.0777784023157</v>
      </c>
    </row>
    <row r="177" spans="1:39" ht="15" x14ac:dyDescent="0.2">
      <c r="A177" s="48"/>
      <c r="D177" s="1"/>
      <c r="E177" s="1"/>
      <c r="F177" s="1"/>
      <c r="I177" s="2">
        <f t="shared" si="159"/>
        <v>15</v>
      </c>
      <c r="J177" s="11">
        <f t="shared" si="151"/>
        <v>29066.273421059672</v>
      </c>
      <c r="K177" s="11">
        <f t="shared" si="160"/>
        <v>290.66273421059674</v>
      </c>
      <c r="L177" s="24">
        <f t="shared" si="163"/>
        <v>3376.8722250585315</v>
      </c>
      <c r="M177" s="11">
        <f t="shared" si="150"/>
        <v>602229</v>
      </c>
      <c r="N177" s="78">
        <f t="shared" si="152"/>
        <v>0</v>
      </c>
      <c r="O177" s="35">
        <f t="shared" si="153"/>
        <v>0</v>
      </c>
      <c r="P177" s="35">
        <f t="shared" si="168"/>
        <v>6.0222899999999999</v>
      </c>
      <c r="Q177">
        <f t="shared" si="154"/>
        <v>79</v>
      </c>
      <c r="R177" s="45">
        <f>1000*VLOOKUP(Q177, '[1]Mortality (Interventions) H'!$B$392:$AV$512, 19)</f>
        <v>76.217848489225574</v>
      </c>
      <c r="S177" s="46">
        <f>VLOOKUP(I177, '[1]Lapse Rates'!$A$4:$F$24, 6)</f>
        <v>3.9775519999999998E-4</v>
      </c>
      <c r="T177" s="33">
        <f t="shared" si="173"/>
        <v>0.57922496000434309</v>
      </c>
      <c r="U177" s="33">
        <f t="shared" si="164"/>
        <v>4.4147280242788765E-2</v>
      </c>
      <c r="V177" s="39">
        <f t="shared" si="161"/>
        <v>2.3038973981151948E-4</v>
      </c>
      <c r="W177" s="32">
        <f t="shared" si="165"/>
        <v>0.5348472900217428</v>
      </c>
      <c r="X177" s="31"/>
      <c r="Y177" s="5">
        <f t="shared" si="170"/>
        <v>0</v>
      </c>
      <c r="Z177" s="5">
        <f t="shared" si="162"/>
        <v>3.4882606843845552</v>
      </c>
      <c r="AA177" s="5">
        <f t="shared" si="166"/>
        <v>0</v>
      </c>
      <c r="AB177" s="5">
        <f t="shared" si="155"/>
        <v>3.2210054862250415</v>
      </c>
      <c r="AC177" s="32"/>
      <c r="AD177" s="5">
        <f t="shared" si="171"/>
        <v>15546.017570284777</v>
      </c>
      <c r="AE177" s="5">
        <f t="shared" si="156"/>
        <v>-155.46017570284778</v>
      </c>
      <c r="AF177" s="5">
        <f t="shared" si="156"/>
        <v>-1806.1109583222483</v>
      </c>
      <c r="AG177" s="5">
        <f t="shared" si="174"/>
        <v>-26586.772433334434</v>
      </c>
      <c r="AH177" s="5">
        <f t="shared" si="175"/>
        <v>-13002.325997074753</v>
      </c>
      <c r="AI177" s="42">
        <f t="shared" si="169"/>
        <v>0</v>
      </c>
      <c r="AJ177" s="42">
        <f t="shared" si="172"/>
        <v>1510.1558787816255</v>
      </c>
      <c r="AK177" s="42">
        <f t="shared" si="176"/>
        <v>-11492.170118293128</v>
      </c>
    </row>
    <row r="178" spans="1:39" ht="15" x14ac:dyDescent="0.2">
      <c r="I178" s="2">
        <f t="shared" si="159"/>
        <v>16</v>
      </c>
      <c r="J178" s="11">
        <f t="shared" si="151"/>
        <v>29066.273421059672</v>
      </c>
      <c r="K178" s="11">
        <f t="shared" si="160"/>
        <v>290.66273421059674</v>
      </c>
      <c r="L178" s="24">
        <f t="shared" si="163"/>
        <v>3376.8722250585315</v>
      </c>
      <c r="M178" s="11">
        <f t="shared" si="150"/>
        <v>602229</v>
      </c>
      <c r="N178" s="78">
        <f t="shared" si="152"/>
        <v>0</v>
      </c>
      <c r="O178" s="35">
        <f t="shared" si="153"/>
        <v>0</v>
      </c>
      <c r="P178" s="35">
        <f t="shared" si="168"/>
        <v>6.0222899999999999</v>
      </c>
      <c r="Q178">
        <f t="shared" si="154"/>
        <v>80</v>
      </c>
      <c r="R178" s="45">
        <f>1000*VLOOKUP(Q178, '[1]Mortality (Interventions) H'!$B$392:$AV$512, 19)</f>
        <v>84.943691780415293</v>
      </c>
      <c r="S178" s="46">
        <f>VLOOKUP(I178, '[1]Lapse Rates'!$A$4:$F$24, 6)</f>
        <v>2.516404E-4</v>
      </c>
      <c r="T178" s="33">
        <f t="shared" si="173"/>
        <v>0.5348472900217428</v>
      </c>
      <c r="U178" s="33">
        <f t="shared" si="164"/>
        <v>4.5431903353197307E-2</v>
      </c>
      <c r="V178" s="39">
        <f t="shared" si="161"/>
        <v>1.3458918599998737E-4</v>
      </c>
      <c r="W178" s="32">
        <f t="shared" si="165"/>
        <v>0.48928079748254549</v>
      </c>
      <c r="X178" s="31"/>
      <c r="Y178" s="5">
        <f t="shared" si="170"/>
        <v>0</v>
      </c>
      <c r="Z178" s="5">
        <f t="shared" si="162"/>
        <v>3.2210054862250415</v>
      </c>
      <c r="AA178" s="5">
        <f t="shared" si="166"/>
        <v>0</v>
      </c>
      <c r="AB178" s="5">
        <f t="shared" si="155"/>
        <v>2.9465908538711587</v>
      </c>
      <c r="AC178" s="32"/>
      <c r="AD178" s="5">
        <f t="shared" si="171"/>
        <v>14221.569439301793</v>
      </c>
      <c r="AE178" s="5">
        <f t="shared" si="156"/>
        <v>-142.21569439301794</v>
      </c>
      <c r="AF178" s="5">
        <f t="shared" si="156"/>
        <v>-1652.2387352732962</v>
      </c>
      <c r="AG178" s="5">
        <f t="shared" si="174"/>
        <v>-27360.40972449266</v>
      </c>
      <c r="AH178" s="5">
        <f t="shared" si="175"/>
        <v>-14933.294714857182</v>
      </c>
      <c r="AI178" s="42">
        <f t="shared" si="169"/>
        <v>0</v>
      </c>
      <c r="AJ178" s="42">
        <f t="shared" si="172"/>
        <v>1381.5005830137495</v>
      </c>
      <c r="AK178" s="42">
        <f t="shared" si="176"/>
        <v>-13551.794131843433</v>
      </c>
    </row>
    <row r="179" spans="1:39" ht="15" x14ac:dyDescent="0.2">
      <c r="I179" s="2">
        <f t="shared" si="159"/>
        <v>17</v>
      </c>
      <c r="J179" s="11">
        <f t="shared" si="151"/>
        <v>29066.273421059672</v>
      </c>
      <c r="K179" s="11">
        <f t="shared" si="160"/>
        <v>290.66273421059674</v>
      </c>
      <c r="L179" s="24">
        <f t="shared" si="163"/>
        <v>3376.8722250585315</v>
      </c>
      <c r="M179" s="11">
        <f t="shared" si="150"/>
        <v>602229</v>
      </c>
      <c r="N179" s="78">
        <f t="shared" si="152"/>
        <v>0</v>
      </c>
      <c r="O179" s="35">
        <f t="shared" si="153"/>
        <v>0</v>
      </c>
      <c r="P179" s="35">
        <f t="shared" si="168"/>
        <v>6.0222899999999999</v>
      </c>
      <c r="Q179">
        <f t="shared" si="154"/>
        <v>81</v>
      </c>
      <c r="R179" s="45">
        <f>1000*VLOOKUP(Q179, '[1]Mortality (Interventions) H'!$B$392:$AV$512, 19)</f>
        <v>94.442891119096217</v>
      </c>
      <c r="S179" s="46">
        <f>VLOOKUP(I179, '[1]Lapse Rates'!$A$4:$F$24, 6)</f>
        <v>2.7508159999999998E-4</v>
      </c>
      <c r="T179" s="33">
        <f t="shared" si="173"/>
        <v>0.48928079748254549</v>
      </c>
      <c r="U179" s="33">
        <f t="shared" si="164"/>
        <v>4.620909308330861E-2</v>
      </c>
      <c r="V179" s="39">
        <f t="shared" si="161"/>
        <v>1.3459214462077459E-4</v>
      </c>
      <c r="W179" s="32">
        <f t="shared" si="165"/>
        <v>0.44293711225461613</v>
      </c>
      <c r="X179" s="31"/>
      <c r="Y179" s="5">
        <f t="shared" si="170"/>
        <v>0</v>
      </c>
      <c r="Z179" s="5">
        <f t="shared" si="162"/>
        <v>2.9465908538711587</v>
      </c>
      <c r="AA179" s="5">
        <f t="shared" si="166"/>
        <v>0</v>
      </c>
      <c r="AB179" s="5">
        <f t="shared" si="155"/>
        <v>2.6674957417598519</v>
      </c>
      <c r="AC179" s="32"/>
      <c r="AD179" s="5">
        <f t="shared" si="171"/>
        <v>12874.531213127273</v>
      </c>
      <c r="AE179" s="5">
        <f t="shared" si="156"/>
        <v>-128.74531213127273</v>
      </c>
      <c r="AF179" s="5">
        <f t="shared" si="156"/>
        <v>-1495.7420318202462</v>
      </c>
      <c r="AG179" s="5">
        <f t="shared" si="174"/>
        <v>-27828.455918467862</v>
      </c>
      <c r="AH179" s="5">
        <f t="shared" si="175"/>
        <v>-16578.412049292107</v>
      </c>
      <c r="AI179" s="42">
        <f t="shared" si="169"/>
        <v>0</v>
      </c>
      <c r="AJ179" s="42">
        <f t="shared" si="172"/>
        <v>1250.6506574504726</v>
      </c>
      <c r="AK179" s="42">
        <f t="shared" si="176"/>
        <v>-15327.761391841634</v>
      </c>
    </row>
    <row r="180" spans="1:39" ht="15" x14ac:dyDescent="0.2">
      <c r="I180" s="2">
        <f t="shared" si="159"/>
        <v>18</v>
      </c>
      <c r="J180" s="11">
        <f t="shared" si="151"/>
        <v>29066.273421059672</v>
      </c>
      <c r="K180" s="11">
        <f t="shared" si="160"/>
        <v>290.66273421059674</v>
      </c>
      <c r="L180" s="24">
        <f t="shared" si="163"/>
        <v>3376.8722250585315</v>
      </c>
      <c r="M180" s="11">
        <f t="shared" si="150"/>
        <v>602229</v>
      </c>
      <c r="N180" s="78">
        <f t="shared" si="152"/>
        <v>0</v>
      </c>
      <c r="O180" s="35">
        <f t="shared" si="153"/>
        <v>0</v>
      </c>
      <c r="P180" s="35">
        <f t="shared" si="168"/>
        <v>6.0222899999999999</v>
      </c>
      <c r="Q180">
        <f t="shared" si="154"/>
        <v>82</v>
      </c>
      <c r="R180" s="45">
        <f>1000*VLOOKUP(Q180, '[1]Mortality (Interventions) H'!$B$392:$AV$512, 19)</f>
        <v>105.04192053365023</v>
      </c>
      <c r="S180" s="46">
        <f>VLOOKUP(I180, '[1]Lapse Rates'!$A$4:$F$24, 6)</f>
        <v>2.0998619999999999E-4</v>
      </c>
      <c r="T180" s="33">
        <f t="shared" si="173"/>
        <v>0.44293711225461613</v>
      </c>
      <c r="U180" s="33">
        <f t="shared" si="164"/>
        <v>4.6526964946853891E-2</v>
      </c>
      <c r="V180" s="39">
        <f t="shared" si="161"/>
        <v>9.3010681041320268E-5</v>
      </c>
      <c r="W180" s="32">
        <f t="shared" si="165"/>
        <v>0.39631713662672091</v>
      </c>
      <c r="X180" s="31"/>
      <c r="Y180" s="5">
        <f t="shared" si="170"/>
        <v>0</v>
      </c>
      <c r="Z180" s="5">
        <f t="shared" si="170"/>
        <v>2.6674957417598519</v>
      </c>
      <c r="AA180" s="5">
        <f t="shared" si="166"/>
        <v>0</v>
      </c>
      <c r="AB180" s="5">
        <f t="shared" si="155"/>
        <v>2.3867367287357348</v>
      </c>
      <c r="AC180" s="32"/>
      <c r="AD180" s="5">
        <f t="shared" si="171"/>
        <v>11519.462254643733</v>
      </c>
      <c r="AE180" s="5">
        <f t="shared" si="156"/>
        <v>-115.19462254643733</v>
      </c>
      <c r="AF180" s="5">
        <f t="shared" si="156"/>
        <v>-1338.3123309895011</v>
      </c>
      <c r="AG180" s="5">
        <f t="shared" si="174"/>
        <v>-28019.887572978871</v>
      </c>
      <c r="AH180" s="5">
        <f t="shared" si="175"/>
        <v>-17953.932271871075</v>
      </c>
      <c r="AI180" s="42">
        <f t="shared" si="169"/>
        <v>0</v>
      </c>
      <c r="AJ180" s="42">
        <f t="shared" si="172"/>
        <v>1119.0203360410114</v>
      </c>
      <c r="AK180" s="42">
        <f t="shared" si="176"/>
        <v>-16834.911935830063</v>
      </c>
    </row>
    <row r="181" spans="1:39" ht="15" x14ac:dyDescent="0.2">
      <c r="I181" s="2">
        <f t="shared" si="159"/>
        <v>19</v>
      </c>
      <c r="J181" s="11">
        <f t="shared" si="151"/>
        <v>29066.273421059672</v>
      </c>
      <c r="K181" s="11">
        <f t="shared" si="160"/>
        <v>290.66273421059674</v>
      </c>
      <c r="L181" s="24">
        <f t="shared" si="163"/>
        <v>3376.8722250585315</v>
      </c>
      <c r="M181" s="11">
        <f t="shared" si="150"/>
        <v>602229</v>
      </c>
      <c r="N181" s="78">
        <f t="shared" si="152"/>
        <v>0</v>
      </c>
      <c r="O181" s="35">
        <f t="shared" si="153"/>
        <v>0</v>
      </c>
      <c r="P181" s="35">
        <f t="shared" si="168"/>
        <v>6.0222899999999999</v>
      </c>
      <c r="Q181">
        <f t="shared" si="154"/>
        <v>83</v>
      </c>
      <c r="R181" s="45">
        <f>1000*VLOOKUP(Q181, '[1]Mortality (Interventions) H'!$B$392:$AV$512, 19)</f>
        <v>116.85028111046127</v>
      </c>
      <c r="S181" s="46">
        <f>VLOOKUP(I181, '[1]Lapse Rates'!$A$4:$F$24, 6)</f>
        <v>1.6037285799999999E-2</v>
      </c>
      <c r="T181" s="33">
        <f t="shared" si="173"/>
        <v>0.39631713662672091</v>
      </c>
      <c r="U181" s="33">
        <f t="shared" si="164"/>
        <v>4.6309768823725422E-2</v>
      </c>
      <c r="V181" s="39">
        <f t="shared" si="161"/>
        <v>6.3558511875203708E-3</v>
      </c>
      <c r="W181" s="32">
        <f t="shared" si="165"/>
        <v>0.34365151661547511</v>
      </c>
      <c r="X181" s="31"/>
      <c r="Y181" s="5">
        <f t="shared" si="170"/>
        <v>0</v>
      </c>
      <c r="Z181" s="5">
        <f t="shared" si="170"/>
        <v>2.3867367287357348</v>
      </c>
      <c r="AA181" s="5">
        <f t="shared" si="166"/>
        <v>0</v>
      </c>
      <c r="AB181" s="5">
        <f t="shared" si="155"/>
        <v>2.0695690919982095</v>
      </c>
      <c r="AC181" s="32"/>
      <c r="AD181" s="5">
        <f t="shared" si="171"/>
        <v>9988.6689435072294</v>
      </c>
      <c r="AE181" s="5">
        <f t="shared" si="156"/>
        <v>-99.886689435072313</v>
      </c>
      <c r="AF181" s="5">
        <f t="shared" si="156"/>
        <v>-1160.4672615580384</v>
      </c>
      <c r="AG181" s="5">
        <f t="shared" si="174"/>
        <v>-27889.085768943336</v>
      </c>
      <c r="AH181" s="5">
        <f t="shared" si="175"/>
        <v>-19160.770776429217</v>
      </c>
      <c r="AI181" s="42">
        <f t="shared" si="169"/>
        <v>0</v>
      </c>
      <c r="AJ181" s="42">
        <f t="shared" si="172"/>
        <v>970.32367799756753</v>
      </c>
      <c r="AK181" s="42">
        <f t="shared" si="176"/>
        <v>-18190.44709843165</v>
      </c>
    </row>
    <row r="182" spans="1:39" ht="15" x14ac:dyDescent="0.2">
      <c r="I182" s="2">
        <f t="shared" si="159"/>
        <v>20</v>
      </c>
      <c r="J182" s="11">
        <f t="shared" si="151"/>
        <v>29066.273421059672</v>
      </c>
      <c r="K182" s="11">
        <f t="shared" si="160"/>
        <v>290.66273421059674</v>
      </c>
      <c r="L182" s="24">
        <f t="shared" si="163"/>
        <v>3376.8722250585315</v>
      </c>
      <c r="M182" s="11">
        <f t="shared" si="150"/>
        <v>602229</v>
      </c>
      <c r="N182" s="78">
        <f t="shared" si="152"/>
        <v>0</v>
      </c>
      <c r="O182" s="35">
        <f t="shared" si="153"/>
        <v>0</v>
      </c>
      <c r="P182" s="35">
        <f t="shared" si="168"/>
        <v>6.0222899999999999</v>
      </c>
      <c r="Q182">
        <f t="shared" si="154"/>
        <v>84</v>
      </c>
      <c r="R182" s="45">
        <f>1000*VLOOKUP(Q182, '[1]Mortality (Interventions) H'!$B$392:$AV$512, 19)</f>
        <v>130.05513524256037</v>
      </c>
      <c r="S182" s="46">
        <f>VLOOKUP(I182, '[1]Lapse Rates'!$A$4:$F$24, 6)</f>
        <v>0</v>
      </c>
      <c r="T182" s="33">
        <f t="shared" si="173"/>
        <v>0.34365151661547511</v>
      </c>
      <c r="U182" s="33">
        <f t="shared" si="164"/>
        <v>4.4693644469736594E-2</v>
      </c>
      <c r="V182" s="39">
        <f t="shared" si="161"/>
        <v>0</v>
      </c>
      <c r="W182" s="32">
        <f t="shared" si="165"/>
        <v>0.29895787214573849</v>
      </c>
      <c r="X182" s="31"/>
      <c r="Y182" s="5">
        <f t="shared" si="170"/>
        <v>0</v>
      </c>
      <c r="Z182" s="5">
        <f t="shared" si="170"/>
        <v>2.0695690919982095</v>
      </c>
      <c r="AA182" s="5">
        <f t="shared" si="166"/>
        <v>0</v>
      </c>
      <c r="AB182" s="5">
        <f t="shared" si="155"/>
        <v>1.8004110038445593</v>
      </c>
      <c r="AC182" s="32"/>
      <c r="AD182" s="5">
        <f>$W182*J182</f>
        <v>8689.5912531662343</v>
      </c>
      <c r="AE182" s="5">
        <f t="shared" si="156"/>
        <v>-86.895912531662347</v>
      </c>
      <c r="AF182" s="5">
        <f t="shared" si="156"/>
        <v>-1009.542534911544</v>
      </c>
      <c r="AG182" s="5">
        <f t="shared" si="174"/>
        <v>-26915.808815364999</v>
      </c>
      <c r="AH182" s="5">
        <f t="shared" si="175"/>
        <v>-19322.656009641971</v>
      </c>
      <c r="AI182" s="42">
        <f t="shared" si="169"/>
        <v>0</v>
      </c>
      <c r="AJ182" s="42">
        <f t="shared" si="172"/>
        <v>844.12743764417667</v>
      </c>
      <c r="AK182" s="42">
        <f t="shared" si="176"/>
        <v>-18478.528571997795</v>
      </c>
    </row>
    <row r="183" spans="1:39" x14ac:dyDescent="0.15">
      <c r="I183" s="2"/>
      <c r="J183" s="31"/>
      <c r="K183" s="31"/>
      <c r="L183" s="31"/>
      <c r="M183" s="31"/>
      <c r="N183" s="31"/>
      <c r="O183" s="31"/>
      <c r="P183" s="31"/>
      <c r="R183" s="31"/>
      <c r="S183" s="31"/>
      <c r="T183" s="31"/>
      <c r="U183" s="31"/>
      <c r="V183" s="31"/>
      <c r="W183" s="31"/>
      <c r="X183" s="31"/>
      <c r="Y183" s="5"/>
      <c r="Z183" s="5"/>
      <c r="AA183" s="5"/>
      <c r="AB183" s="5"/>
    </row>
    <row r="184" spans="1:39" x14ac:dyDescent="0.15">
      <c r="I184" s="2"/>
      <c r="J184" s="31"/>
      <c r="K184" s="31"/>
      <c r="L184" s="31"/>
      <c r="M184" s="31"/>
      <c r="N184" s="31"/>
      <c r="O184" s="31"/>
      <c r="P184" s="31"/>
      <c r="R184" s="31"/>
      <c r="S184" s="31"/>
      <c r="T184" s="31"/>
      <c r="U184" s="31"/>
      <c r="V184" s="31"/>
      <c r="W184" s="31"/>
      <c r="X184" s="31"/>
      <c r="Y184" s="5"/>
      <c r="Z184" s="5"/>
      <c r="AA184" s="5"/>
      <c r="AB184" s="5"/>
    </row>
    <row r="185" spans="1:39" x14ac:dyDescent="0.15">
      <c r="I185" s="2"/>
      <c r="AC185" s="22" t="s">
        <v>56</v>
      </c>
      <c r="AD185" s="21">
        <f>SUM(AD162:AD182)</f>
        <v>428715.75583975454</v>
      </c>
      <c r="AE185" s="21">
        <f t="shared" ref="AE185:AK185" si="177">SUM(AE162:AE182)</f>
        <v>-15338.149918608231</v>
      </c>
      <c r="AF185" s="21">
        <f t="shared" si="177"/>
        <v>-47370.09479355628</v>
      </c>
      <c r="AG185" s="21">
        <f t="shared" si="177"/>
        <v>-412587.6633459999</v>
      </c>
      <c r="AH185" s="21">
        <f t="shared" si="177"/>
        <v>-46580.15221840993</v>
      </c>
      <c r="AI185" s="21">
        <f t="shared" si="177"/>
        <v>0</v>
      </c>
      <c r="AJ185" s="21">
        <f t="shared" si="177"/>
        <v>38850.039530678245</v>
      </c>
      <c r="AK185" s="21">
        <f t="shared" si="177"/>
        <v>-7730.1126877316856</v>
      </c>
    </row>
    <row r="186" spans="1:39" x14ac:dyDescent="0.15">
      <c r="AC186" s="23"/>
    </row>
    <row r="187" spans="1:39" x14ac:dyDescent="0.15">
      <c r="AC187" s="22" t="str">
        <f>"Present Value at "&amp;TEXT($D$6,"0.00%")&amp;":"</f>
        <v>Present Value at 9.81%:</v>
      </c>
      <c r="AD187" s="21">
        <f>AD162+NPV($D$6,AD163:AD182)</f>
        <v>227230.62276873985</v>
      </c>
      <c r="AE187" s="21">
        <f t="shared" ref="AE187:AK187" si="178">AE162+NPV($D$6,AE163:AE182)</f>
        <v>-13348.74636522224</v>
      </c>
      <c r="AF187" s="21">
        <f t="shared" si="178"/>
        <v>-24257.528877230456</v>
      </c>
      <c r="AG187" s="21">
        <f t="shared" si="178"/>
        <v>-152339.55614245255</v>
      </c>
      <c r="AH187" s="21">
        <f t="shared" si="178"/>
        <v>37284.791383834541</v>
      </c>
      <c r="AI187" s="21">
        <f t="shared" si="178"/>
        <v>0</v>
      </c>
      <c r="AJ187" s="21">
        <f t="shared" si="178"/>
        <v>19275.152443540537</v>
      </c>
      <c r="AK187" s="21">
        <f t="shared" si="178"/>
        <v>56559.943827375093</v>
      </c>
    </row>
    <row r="189" spans="1:39" x14ac:dyDescent="0.15">
      <c r="AC189" s="22" t="str">
        <f>"Present Value at "&amp;TEXT($D$7,"0.00%")&amp;":"</f>
        <v>Present Value at 3.64%:</v>
      </c>
      <c r="AD189" s="21">
        <f>AD162+NPV($D$7,AD163:AD182)</f>
        <v>326581.40513840388</v>
      </c>
      <c r="AE189" s="21">
        <f t="shared" ref="AE189:AK189" si="179">AE162+NPV($D$7,AE163:AE182)</f>
        <v>-14326.817691140273</v>
      </c>
      <c r="AF189" s="21">
        <f t="shared" si="179"/>
        <v>-35620.601971512122</v>
      </c>
      <c r="AG189" s="21">
        <f t="shared" si="179"/>
        <v>-272903.50606447028</v>
      </c>
      <c r="AH189" s="21">
        <f t="shared" si="179"/>
        <v>3730.4794112812706</v>
      </c>
      <c r="AI189" s="21">
        <f t="shared" si="179"/>
        <v>0</v>
      </c>
      <c r="AJ189" s="21">
        <f t="shared" si="179"/>
        <v>28927.655496246225</v>
      </c>
      <c r="AK189" s="21">
        <f t="shared" si="179"/>
        <v>32658.134907527528</v>
      </c>
    </row>
    <row r="191" spans="1:39" x14ac:dyDescent="0.15">
      <c r="A191" s="43" t="s">
        <v>40</v>
      </c>
      <c r="B191" s="15">
        <v>1</v>
      </c>
      <c r="C191" s="15"/>
      <c r="D191" s="15"/>
      <c r="G191" t="s">
        <v>12</v>
      </c>
      <c r="H191" s="51">
        <v>28468.867294362775</v>
      </c>
    </row>
    <row r="192" spans="1:39" ht="15" x14ac:dyDescent="0.2">
      <c r="G192" s="58" t="s">
        <v>115</v>
      </c>
      <c r="H192" s="57"/>
      <c r="I192" s="57"/>
      <c r="J192" s="11">
        <f>H$191</f>
        <v>28468.867294362775</v>
      </c>
      <c r="K192" s="11">
        <f>J192*$C$10</f>
        <v>11387.54691774511</v>
      </c>
      <c r="L192" s="24">
        <f>$C$201</f>
        <v>4168.6751263242832</v>
      </c>
      <c r="M192" s="11">
        <f t="shared" ref="M192:M212" si="180">$E$11</f>
        <v>602229</v>
      </c>
      <c r="N192" s="78">
        <f>N160</f>
        <v>0</v>
      </c>
      <c r="O192" s="35">
        <f>M192*N192/1000</f>
        <v>0</v>
      </c>
      <c r="P192" s="35">
        <f>$H$14*M192/1000</f>
        <v>6.0222899999999999</v>
      </c>
      <c r="Q192">
        <f>Q4</f>
        <v>0</v>
      </c>
      <c r="T192" s="34">
        <v>1</v>
      </c>
      <c r="U192" s="32"/>
      <c r="V192" s="32"/>
      <c r="W192" s="32">
        <f>T192-SUM(U192:V192)</f>
        <v>1</v>
      </c>
      <c r="X192" s="32"/>
      <c r="Y192" s="5"/>
      <c r="Z192" s="5"/>
      <c r="AA192" s="5">
        <f>O192*W192</f>
        <v>0</v>
      </c>
      <c r="AB192" s="5">
        <f>P192*W192</f>
        <v>6.0222899999999999</v>
      </c>
      <c r="AC192" s="32"/>
      <c r="AD192" s="5">
        <f>$W192*J192</f>
        <v>28468.867294362775</v>
      </c>
      <c r="AE192" s="5">
        <f>-$W192*K192</f>
        <v>-11387.54691774511</v>
      </c>
      <c r="AF192" s="5">
        <f>-$W192*L192</f>
        <v>-4168.6751263242832</v>
      </c>
      <c r="AG192" s="5"/>
      <c r="AH192" s="5">
        <f>SUM(AD192:AG192)</f>
        <v>12912.645250293383</v>
      </c>
      <c r="AI192" s="42">
        <f>Y192-AA192</f>
        <v>0</v>
      </c>
      <c r="AJ192" s="42"/>
      <c r="AK192" s="42">
        <f>SUM(AH192:AJ192)</f>
        <v>12912.645250293383</v>
      </c>
      <c r="AL192" s="6" t="s">
        <v>39</v>
      </c>
      <c r="AM192" s="36">
        <f>AK219</f>
        <v>32168.874118306401</v>
      </c>
    </row>
    <row r="193" spans="1:39" ht="15" x14ac:dyDescent="0.2">
      <c r="A193" s="12" t="s">
        <v>42</v>
      </c>
      <c r="B193" s="12"/>
      <c r="C193" s="12"/>
      <c r="D193" s="79">
        <v>9.8100000000000007E-2</v>
      </c>
      <c r="E193" s="7"/>
      <c r="F193" s="7"/>
      <c r="G193" s="8"/>
      <c r="I193" s="2">
        <f>I192+1</f>
        <v>1</v>
      </c>
      <c r="J193" s="11">
        <f t="shared" ref="J193:J212" si="181">H$191</f>
        <v>28468.867294362775</v>
      </c>
      <c r="K193" s="11"/>
      <c r="L193" s="24"/>
      <c r="M193" s="11">
        <f t="shared" si="180"/>
        <v>602229</v>
      </c>
      <c r="N193" s="78">
        <f t="shared" ref="N193:N212" si="182">N161</f>
        <v>0</v>
      </c>
      <c r="O193" s="35">
        <f t="shared" ref="O193:O212" si="183">M193*N193/1000</f>
        <v>0</v>
      </c>
      <c r="P193" s="35">
        <f>$H$14*M193/1000</f>
        <v>6.0222899999999999</v>
      </c>
      <c r="Q193">
        <f t="shared" ref="Q193:Q212" si="184">Q5</f>
        <v>65</v>
      </c>
      <c r="R193" s="45">
        <f>1000*VLOOKUP(Q193, '[1]Mortality (Interventions) H'!$B$392:$AV$512, 22)</f>
        <v>18.54256044981144</v>
      </c>
      <c r="S193" s="46">
        <f>AVERAGE(VLOOKUP(I192,'[1]Lapse Rates'!$A$4:$F$24,6),VLOOKUP(I193,'[1]Lapse Rates'!$A$4:$F$24,6))</f>
        <v>1.1402544E-3</v>
      </c>
      <c r="T193" s="33">
        <f>W192</f>
        <v>1</v>
      </c>
      <c r="U193" s="33">
        <f>T193*R193/1000</f>
        <v>1.8542560449811441E-2</v>
      </c>
      <c r="V193" s="39">
        <f>MIN(S193*T193,T193-U193)</f>
        <v>1.1402544E-3</v>
      </c>
      <c r="W193" s="32">
        <f>T193-SUM(U193:V193)</f>
        <v>0.98031718515018851</v>
      </c>
      <c r="X193" s="32"/>
      <c r="Y193" s="5">
        <f>AA192</f>
        <v>0</v>
      </c>
      <c r="Z193" s="5">
        <f>AB192</f>
        <v>6.0222899999999999</v>
      </c>
      <c r="AA193" s="5">
        <f>O193*W193</f>
        <v>0</v>
      </c>
      <c r="AB193" s="5">
        <f t="shared" ref="AB193:AB212" si="185">P193*W193</f>
        <v>5.9037543809581283</v>
      </c>
      <c r="AC193" s="32"/>
      <c r="AD193" s="5">
        <f>$W193*J193</f>
        <v>27908.519850423978</v>
      </c>
      <c r="AE193" s="5">
        <f t="shared" ref="AE193:AF212" si="186">-$W193*K193</f>
        <v>0</v>
      </c>
      <c r="AF193" s="5">
        <f t="shared" si="186"/>
        <v>0</v>
      </c>
      <c r="AG193" s="5">
        <f t="shared" ref="AG193:AG198" si="187">-U193*M193</f>
        <v>-11166.867637129495</v>
      </c>
      <c r="AH193" s="5">
        <f t="shared" ref="AH193:AH201" si="188">SUM(AD193:AG193)</f>
        <v>16741.652213294481</v>
      </c>
      <c r="AI193" s="42">
        <f>-M193*$W192*(N193-N192)/1000</f>
        <v>0</v>
      </c>
      <c r="AJ193" s="42">
        <f>$D$6*SUM(Y193:Z193,AD193:AE193)</f>
        <v>2738.4165839755924</v>
      </c>
      <c r="AK193" s="42">
        <f>SUM(AH193:AJ193)</f>
        <v>19480.068797270073</v>
      </c>
      <c r="AM193" s="47"/>
    </row>
    <row r="194" spans="1:39" ht="15" x14ac:dyDescent="0.2">
      <c r="A194" s="15" t="s">
        <v>44</v>
      </c>
      <c r="B194" s="15"/>
      <c r="C194" s="50"/>
      <c r="D194" s="9">
        <f xml:space="preserve"> (1+6.7%)/(1+2.95%)-1</f>
        <v>3.6425449247207142E-2</v>
      </c>
      <c r="E194" s="7"/>
      <c r="F194" s="7"/>
      <c r="G194" s="8"/>
      <c r="I194" s="2">
        <f t="shared" ref="I194:I212" si="189">I193+1</f>
        <v>2</v>
      </c>
      <c r="J194" s="11">
        <f t="shared" si="181"/>
        <v>28468.867294362775</v>
      </c>
      <c r="K194" s="11">
        <f t="shared" ref="K194:K212" si="190">J194*$C$11</f>
        <v>284.68867294362775</v>
      </c>
      <c r="L194" s="24">
        <f>$C$202</f>
        <v>3314.6091074933997</v>
      </c>
      <c r="M194" s="11">
        <f t="shared" si="180"/>
        <v>602229</v>
      </c>
      <c r="N194" s="78">
        <f t="shared" si="182"/>
        <v>0</v>
      </c>
      <c r="O194" s="35">
        <f t="shared" si="183"/>
        <v>0</v>
      </c>
      <c r="P194" s="35">
        <f>$H$14*M194/1000</f>
        <v>6.0222899999999999</v>
      </c>
      <c r="Q194">
        <f t="shared" si="184"/>
        <v>66</v>
      </c>
      <c r="R194" s="45">
        <f>1000*VLOOKUP(Q194, '[1]Mortality (Interventions) H'!$B$392:$AV$512, 22)</f>
        <v>20.254306230369146</v>
      </c>
      <c r="S194" s="46">
        <f>VLOOKUP(I194, '[1]Lapse Rates'!$A$4:$F$24, 6)</f>
        <v>1.1150343000000001E-3</v>
      </c>
      <c r="T194" s="33">
        <f>W193</f>
        <v>0.98031718515018851</v>
      </c>
      <c r="U194" s="33">
        <f>T194*R194/1000</f>
        <v>1.9855644470925405E-2</v>
      </c>
      <c r="V194" s="39">
        <f t="shared" ref="V194:V212" si="191">MIN(S194*T194,T194-U194)</f>
        <v>1.093087286321911E-3</v>
      </c>
      <c r="W194" s="32">
        <f>T194-SUM(U194:V194)</f>
        <v>0.95936845339294119</v>
      </c>
      <c r="X194" s="32"/>
      <c r="Y194" s="5">
        <f t="shared" ref="Y194:Z209" si="192">AA193</f>
        <v>0</v>
      </c>
      <c r="Z194" s="5">
        <f t="shared" si="192"/>
        <v>5.9037543809581283</v>
      </c>
      <c r="AA194" s="5">
        <f>O194*W194</f>
        <v>0</v>
      </c>
      <c r="AB194" s="5">
        <f t="shared" si="185"/>
        <v>5.7775950431837755</v>
      </c>
      <c r="AC194" s="32"/>
      <c r="AD194" s="5">
        <f>$W194*J194</f>
        <v>27312.133186041701</v>
      </c>
      <c r="AE194" s="5">
        <f t="shared" si="186"/>
        <v>-273.121331860417</v>
      </c>
      <c r="AF194" s="5">
        <f t="shared" si="186"/>
        <v>-3179.9314130581001</v>
      </c>
      <c r="AG194" s="5">
        <f t="shared" si="187"/>
        <v>-11957.644914080936</v>
      </c>
      <c r="AH194" s="5">
        <f t="shared" si="188"/>
        <v>11901.435527042247</v>
      </c>
      <c r="AI194" s="42">
        <f>-M194*($W193*N194-$W192*N193)/1000</f>
        <v>0</v>
      </c>
      <c r="AJ194" s="42">
        <f>$D$6*SUM(Y194:Z194,AD194:AE194)</f>
        <v>2653.1062211999561</v>
      </c>
      <c r="AK194" s="42">
        <f>SUM(AH194:AJ194)</f>
        <v>14554.541748242204</v>
      </c>
      <c r="AL194" s="48" t="s">
        <v>59</v>
      </c>
      <c r="AM194" s="54">
        <f>AK219/AD219</f>
        <v>0.10000000413138552</v>
      </c>
    </row>
    <row r="195" spans="1:39" ht="15" x14ac:dyDescent="0.2">
      <c r="A195" s="15" t="s">
        <v>45</v>
      </c>
      <c r="B195" s="16"/>
      <c r="C195" s="50"/>
      <c r="D195" s="1"/>
      <c r="E195" s="1"/>
      <c r="F195" s="1"/>
      <c r="G195" s="8"/>
      <c r="I195" s="2">
        <f t="shared" si="189"/>
        <v>3</v>
      </c>
      <c r="J195" s="11">
        <f t="shared" si="181"/>
        <v>28468.867294362775</v>
      </c>
      <c r="K195" s="11">
        <f t="shared" si="190"/>
        <v>284.68867294362775</v>
      </c>
      <c r="L195" s="24">
        <f t="shared" ref="L195:L212" si="193">$C$202</f>
        <v>3314.6091074933997</v>
      </c>
      <c r="M195" s="11">
        <f t="shared" si="180"/>
        <v>602229</v>
      </c>
      <c r="N195" s="78">
        <f t="shared" si="182"/>
        <v>0</v>
      </c>
      <c r="O195" s="35">
        <f t="shared" si="183"/>
        <v>0</v>
      </c>
      <c r="P195" s="35">
        <f>$H$14*M195/1000</f>
        <v>6.0222899999999999</v>
      </c>
      <c r="Q195">
        <f t="shared" si="184"/>
        <v>67</v>
      </c>
      <c r="R195" s="45">
        <f>1000*VLOOKUP(Q195, '[1]Mortality (Interventions) H'!$B$392:$AV$512, 22)</f>
        <v>22.067029668397282</v>
      </c>
      <c r="S195" s="46">
        <f>VLOOKUP(I195, '[1]Lapse Rates'!$A$4:$F$24, 6)</f>
        <v>9.1335750000000001E-4</v>
      </c>
      <c r="T195" s="33">
        <f>W194</f>
        <v>0.95936845339294119</v>
      </c>
      <c r="U195" s="33">
        <f t="shared" ref="U195:U212" si="194">T195*R195/1000</f>
        <v>2.117041212394645E-2</v>
      </c>
      <c r="V195" s="39">
        <f t="shared" si="191"/>
        <v>8.7624637216984324E-4</v>
      </c>
      <c r="W195" s="32">
        <f t="shared" ref="W195:W212" si="195">T195-SUM(U195:V195)</f>
        <v>0.93732179489682488</v>
      </c>
      <c r="X195" s="32"/>
      <c r="Y195" s="5">
        <f t="shared" si="192"/>
        <v>0</v>
      </c>
      <c r="Z195" s="5">
        <f t="shared" si="192"/>
        <v>5.7775950431837755</v>
      </c>
      <c r="AA195" s="5">
        <f t="shared" ref="AA195:AA212" si="196">O195*W195</f>
        <v>0</v>
      </c>
      <c r="AB195" s="5">
        <f t="shared" si="185"/>
        <v>5.6448236721891991</v>
      </c>
      <c r="AC195" s="32"/>
      <c r="AD195" s="5">
        <f>$W195*J195</f>
        <v>26684.489791031632</v>
      </c>
      <c r="AE195" s="5">
        <f t="shared" si="186"/>
        <v>-266.84489791031632</v>
      </c>
      <c r="AF195" s="5">
        <f>-$W195*L195</f>
        <v>-3106.855358017076</v>
      </c>
      <c r="AG195" s="5">
        <f t="shared" si="187"/>
        <v>-12749.436122992147</v>
      </c>
      <c r="AH195" s="5">
        <f t="shared" si="188"/>
        <v>10561.353412112092</v>
      </c>
      <c r="AI195" s="42">
        <f>-M195*($W194*N195-$W193*N194)/1000</f>
        <v>0</v>
      </c>
      <c r="AJ195" s="42">
        <f>$D$6*SUM(Y195:Z195,AD195:AE195)</f>
        <v>2592.1377460889375</v>
      </c>
      <c r="AK195" s="42">
        <f t="shared" ref="AK195:AK202" si="197">SUM(AH195:AJ195)</f>
        <v>13153.49115820103</v>
      </c>
    </row>
    <row r="196" spans="1:39" ht="15" x14ac:dyDescent="0.2">
      <c r="A196" s="15"/>
      <c r="B196" s="16" t="s">
        <v>46</v>
      </c>
      <c r="C196" s="16" t="s">
        <v>47</v>
      </c>
      <c r="E196" s="1"/>
      <c r="F196" s="1"/>
      <c r="G196" s="8"/>
      <c r="I196" s="2">
        <f t="shared" si="189"/>
        <v>4</v>
      </c>
      <c r="J196" s="11">
        <f t="shared" si="181"/>
        <v>28468.867294362775</v>
      </c>
      <c r="K196" s="11">
        <f t="shared" si="190"/>
        <v>284.68867294362775</v>
      </c>
      <c r="L196" s="24">
        <f t="shared" si="193"/>
        <v>3314.6091074933997</v>
      </c>
      <c r="M196" s="11">
        <f t="shared" si="180"/>
        <v>602229</v>
      </c>
      <c r="N196" s="78">
        <f t="shared" si="182"/>
        <v>0</v>
      </c>
      <c r="O196" s="35">
        <f t="shared" si="183"/>
        <v>0</v>
      </c>
      <c r="P196" s="35">
        <f t="shared" ref="P196:P212" si="198">$H$14*M196/1000</f>
        <v>6.0222899999999999</v>
      </c>
      <c r="Q196">
        <f t="shared" si="184"/>
        <v>68</v>
      </c>
      <c r="R196" s="45">
        <f>1000*VLOOKUP(Q196, '[1]Mortality (Interventions) H'!$B$392:$AV$512, 22)</f>
        <v>23.978580662665856</v>
      </c>
      <c r="S196" s="46">
        <f>VLOOKUP(I196, '[1]Lapse Rates'!$A$4:$F$24, 6)</f>
        <v>8.7679360000000005E-4</v>
      </c>
      <c r="T196" s="33">
        <f>W195</f>
        <v>0.93732179489682488</v>
      </c>
      <c r="U196" s="33">
        <f t="shared" si="194"/>
        <v>2.2475646265808256E-2</v>
      </c>
      <c r="V196" s="39">
        <f t="shared" si="191"/>
        <v>8.2183775090604878E-4</v>
      </c>
      <c r="W196" s="32">
        <f t="shared" si="195"/>
        <v>0.9140243108801106</v>
      </c>
      <c r="X196" s="32"/>
      <c r="Y196" s="5">
        <f>AA195</f>
        <v>0</v>
      </c>
      <c r="Z196" s="5">
        <f t="shared" si="192"/>
        <v>5.6448236721891991</v>
      </c>
      <c r="AA196" s="5">
        <f t="shared" si="196"/>
        <v>0</v>
      </c>
      <c r="AB196" s="5">
        <f t="shared" si="185"/>
        <v>5.5045194671701809</v>
      </c>
      <c r="AC196" s="32"/>
      <c r="AD196" s="5">
        <f>$W196*J196</f>
        <v>26021.236810267255</v>
      </c>
      <c r="AE196" s="5">
        <f t="shared" si="186"/>
        <v>-260.21236810267254</v>
      </c>
      <c r="AF196" s="5">
        <f t="shared" si="186"/>
        <v>-3029.6333053135932</v>
      </c>
      <c r="AG196" s="5">
        <f t="shared" si="187"/>
        <v>-13535.485975011439</v>
      </c>
      <c r="AH196" s="5">
        <f t="shared" si="188"/>
        <v>9195.9051618395515</v>
      </c>
      <c r="AI196" s="42">
        <f t="shared" ref="AI196:AI212" si="199">-M196*($W195*N196-$W194*N195)/1000</f>
        <v>0</v>
      </c>
      <c r="AJ196" s="42">
        <f>$D$6*SUM(Y196:Z196,AD196:AE196)</f>
        <v>2527.7102549785877</v>
      </c>
      <c r="AK196" s="42">
        <f t="shared" si="197"/>
        <v>11723.615416818138</v>
      </c>
    </row>
    <row r="197" spans="1:39" ht="15" x14ac:dyDescent="0.2">
      <c r="A197" s="15"/>
      <c r="B197" s="16">
        <v>1</v>
      </c>
      <c r="C197" s="50">
        <v>0.4</v>
      </c>
      <c r="D197" s="1"/>
      <c r="E197" s="18" t="s">
        <v>48</v>
      </c>
      <c r="F197" s="16"/>
      <c r="G197" s="8"/>
      <c r="I197" s="2">
        <f t="shared" si="189"/>
        <v>5</v>
      </c>
      <c r="J197" s="11">
        <f t="shared" si="181"/>
        <v>28468.867294362775</v>
      </c>
      <c r="K197" s="11">
        <f t="shared" si="190"/>
        <v>284.68867294362775</v>
      </c>
      <c r="L197" s="24">
        <f t="shared" si="193"/>
        <v>3314.6091074933997</v>
      </c>
      <c r="M197" s="11">
        <f t="shared" si="180"/>
        <v>602229</v>
      </c>
      <c r="N197" s="78">
        <f t="shared" si="182"/>
        <v>0</v>
      </c>
      <c r="O197" s="35">
        <f t="shared" si="183"/>
        <v>0</v>
      </c>
      <c r="P197" s="35">
        <f t="shared" si="198"/>
        <v>6.0222899999999999</v>
      </c>
      <c r="Q197">
        <f t="shared" si="184"/>
        <v>69</v>
      </c>
      <c r="R197" s="45">
        <f>1000*VLOOKUP(Q197, '[1]Mortality (Interventions) H'!$B$392:$AV$512, 22)</f>
        <v>26.119211530174415</v>
      </c>
      <c r="S197" s="46">
        <f>VLOOKUP(I197, '[1]Lapse Rates'!$A$4:$F$24, 6)</f>
        <v>8.7786349999999995E-4</v>
      </c>
      <c r="T197" s="33">
        <f>W196</f>
        <v>0.9140243108801106</v>
      </c>
      <c r="U197" s="33">
        <f t="shared" si="194"/>
        <v>2.3873594319599508E-2</v>
      </c>
      <c r="V197" s="39">
        <f t="shared" si="191"/>
        <v>8.0238858063430194E-4</v>
      </c>
      <c r="W197" s="32">
        <f t="shared" si="195"/>
        <v>0.88934832797987684</v>
      </c>
      <c r="X197" s="32"/>
      <c r="Y197" s="5">
        <f t="shared" ref="Y197:Z212" si="200">AA196</f>
        <v>0</v>
      </c>
      <c r="Z197" s="5">
        <f t="shared" si="192"/>
        <v>5.5045194671701809</v>
      </c>
      <c r="AA197" s="5">
        <f t="shared" si="196"/>
        <v>0</v>
      </c>
      <c r="AB197" s="5">
        <f t="shared" si="185"/>
        <v>5.3559135421099322</v>
      </c>
      <c r="AC197" s="32"/>
      <c r="AD197" s="5">
        <f t="shared" ref="AD197:AD211" si="201">$W197*J197</f>
        <v>25318.739527722533</v>
      </c>
      <c r="AE197" s="5">
        <f t="shared" si="186"/>
        <v>-253.18739527722533</v>
      </c>
      <c r="AF197" s="5">
        <f t="shared" si="186"/>
        <v>-2947.8420676561268</v>
      </c>
      <c r="AG197" s="5">
        <f t="shared" si="187"/>
        <v>-14377.370833498093</v>
      </c>
      <c r="AH197" s="5">
        <f t="shared" si="188"/>
        <v>7740.3392312910892</v>
      </c>
      <c r="AI197" s="42">
        <f t="shared" si="199"/>
        <v>0</v>
      </c>
      <c r="AJ197" s="42">
        <f t="shared" ref="AJ197:AJ212" si="202">$D$6*SUM(Y197:Z197,AD197:AE197)</f>
        <v>2459.4706575526143</v>
      </c>
      <c r="AK197" s="42">
        <f t="shared" si="197"/>
        <v>10199.809888843703</v>
      </c>
    </row>
    <row r="198" spans="1:39" ht="15" x14ac:dyDescent="0.2">
      <c r="A198" s="15"/>
      <c r="B198" s="17" t="s">
        <v>49</v>
      </c>
      <c r="C198" s="50">
        <v>0.01</v>
      </c>
      <c r="D198" s="1"/>
      <c r="E198" s="80">
        <v>500000</v>
      </c>
      <c r="F198" s="16"/>
      <c r="G198" s="8"/>
      <c r="I198" s="2">
        <f t="shared" si="189"/>
        <v>6</v>
      </c>
      <c r="J198" s="11">
        <f t="shared" si="181"/>
        <v>28468.867294362775</v>
      </c>
      <c r="K198" s="11">
        <f t="shared" si="190"/>
        <v>284.68867294362775</v>
      </c>
      <c r="L198" s="24">
        <f t="shared" si="193"/>
        <v>3314.6091074933997</v>
      </c>
      <c r="M198" s="11">
        <f t="shared" si="180"/>
        <v>602229</v>
      </c>
      <c r="N198" s="78">
        <f t="shared" si="182"/>
        <v>0</v>
      </c>
      <c r="O198" s="35">
        <f t="shared" si="183"/>
        <v>0</v>
      </c>
      <c r="P198" s="35">
        <f t="shared" si="198"/>
        <v>6.0222899999999999</v>
      </c>
      <c r="Q198">
        <f t="shared" si="184"/>
        <v>70</v>
      </c>
      <c r="R198" s="45">
        <f>1000*VLOOKUP(Q198, '[1]Mortality (Interventions) H'!$B$392:$AV$512, 22)</f>
        <v>28.519766115465284</v>
      </c>
      <c r="S198" s="46">
        <f>VLOOKUP(I198, '[1]Lapse Rates'!$A$4:$F$24, 6)</f>
        <v>8.7081910000000003E-4</v>
      </c>
      <c r="T198" s="33">
        <f t="shared" ref="T198:T212" si="203">W197</f>
        <v>0.88934832797987684</v>
      </c>
      <c r="U198" s="33">
        <f t="shared" si="194"/>
        <v>2.5364006309166198E-2</v>
      </c>
      <c r="V198" s="39">
        <f t="shared" si="191"/>
        <v>7.7446151055794124E-4</v>
      </c>
      <c r="W198" s="32">
        <f t="shared" si="195"/>
        <v>0.86320986016015266</v>
      </c>
      <c r="X198" s="32"/>
      <c r="Y198" s="5">
        <f t="shared" si="200"/>
        <v>0</v>
      </c>
      <c r="Z198" s="5">
        <f t="shared" si="192"/>
        <v>5.3559135421099322</v>
      </c>
      <c r="AA198" s="5">
        <f t="shared" si="196"/>
        <v>0</v>
      </c>
      <c r="AB198" s="5">
        <f t="shared" si="185"/>
        <v>5.198500108743886</v>
      </c>
      <c r="AC198" s="32"/>
      <c r="AD198" s="5">
        <f t="shared" si="201"/>
        <v>24574.606956084834</v>
      </c>
      <c r="AE198" s="5">
        <f t="shared" si="186"/>
        <v>-245.74606956084835</v>
      </c>
      <c r="AF198" s="5">
        <f t="shared" si="186"/>
        <v>-2861.2032641649462</v>
      </c>
      <c r="AG198" s="5">
        <f t="shared" si="187"/>
        <v>-15274.94015556285</v>
      </c>
      <c r="AH198" s="5">
        <f t="shared" si="188"/>
        <v>6192.7174667961881</v>
      </c>
      <c r="AI198" s="42">
        <f t="shared" si="199"/>
        <v>0</v>
      </c>
      <c r="AJ198" s="42">
        <f t="shared" si="202"/>
        <v>2387.1866680864837</v>
      </c>
      <c r="AK198" s="42">
        <f t="shared" si="197"/>
        <v>8579.9041348826722</v>
      </c>
    </row>
    <row r="199" spans="1:39" ht="15" x14ac:dyDescent="0.2">
      <c r="A199" s="12" t="s">
        <v>50</v>
      </c>
      <c r="B199" s="14"/>
      <c r="C199" s="3"/>
      <c r="D199" s="1"/>
      <c r="E199" s="1"/>
      <c r="F199" s="1"/>
      <c r="G199" s="8"/>
      <c r="I199" s="2">
        <f t="shared" si="189"/>
        <v>7</v>
      </c>
      <c r="J199" s="11">
        <f t="shared" si="181"/>
        <v>28468.867294362775</v>
      </c>
      <c r="K199" s="11">
        <f t="shared" si="190"/>
        <v>284.68867294362775</v>
      </c>
      <c r="L199" s="24">
        <f t="shared" si="193"/>
        <v>3314.6091074933997</v>
      </c>
      <c r="M199" s="11">
        <f t="shared" si="180"/>
        <v>602229</v>
      </c>
      <c r="N199" s="78">
        <f t="shared" si="182"/>
        <v>0</v>
      </c>
      <c r="O199" s="35">
        <f t="shared" si="183"/>
        <v>0</v>
      </c>
      <c r="P199" s="35">
        <f t="shared" si="198"/>
        <v>6.0222899999999999</v>
      </c>
      <c r="Q199">
        <f t="shared" si="184"/>
        <v>71</v>
      </c>
      <c r="R199" s="45">
        <f>1000*VLOOKUP(Q199, '[1]Mortality (Interventions) H'!$B$392:$AV$512, 22)</f>
        <v>31.256628523495706</v>
      </c>
      <c r="S199" s="46">
        <f>VLOOKUP(I199, '[1]Lapse Rates'!$A$4:$F$24, 6)</f>
        <v>7.8743759999999998E-4</v>
      </c>
      <c r="T199" s="33">
        <f t="shared" si="203"/>
        <v>0.86320986016015266</v>
      </c>
      <c r="U199" s="33">
        <f t="shared" si="194"/>
        <v>2.6981029936844567E-2</v>
      </c>
      <c r="V199" s="39">
        <f t="shared" si="191"/>
        <v>6.7972390058084625E-4</v>
      </c>
      <c r="W199" s="32">
        <f t="shared" si="195"/>
        <v>0.83554910632272728</v>
      </c>
      <c r="X199" s="32"/>
      <c r="Y199" s="5">
        <f t="shared" si="200"/>
        <v>0</v>
      </c>
      <c r="Z199" s="5">
        <f t="shared" si="192"/>
        <v>5.198500108743886</v>
      </c>
      <c r="AA199" s="5">
        <f t="shared" si="196"/>
        <v>0</v>
      </c>
      <c r="AB199" s="5">
        <f t="shared" si="185"/>
        <v>5.031919027516297</v>
      </c>
      <c r="AC199" s="32"/>
      <c r="AD199" s="5">
        <f t="shared" si="201"/>
        <v>23787.136625825136</v>
      </c>
      <c r="AE199" s="5">
        <f t="shared" si="186"/>
        <v>-237.87136625825136</v>
      </c>
      <c r="AF199" s="5">
        <f t="shared" si="186"/>
        <v>-2769.5186775752827</v>
      </c>
      <c r="AG199" s="5">
        <f t="shared" ref="AG199:AG212" si="204">-U199*M199</f>
        <v>-16248.758677835967</v>
      </c>
      <c r="AH199" s="5">
        <f t="shared" si="188"/>
        <v>4530.987904155636</v>
      </c>
      <c r="AI199" s="42">
        <f t="shared" si="199"/>
        <v>0</v>
      </c>
      <c r="AJ199" s="42">
        <f t="shared" si="202"/>
        <v>2310.6928948241793</v>
      </c>
      <c r="AK199" s="42">
        <f t="shared" si="197"/>
        <v>6841.6807989798153</v>
      </c>
    </row>
    <row r="200" spans="1:39" ht="15" x14ac:dyDescent="0.2">
      <c r="A200" s="12"/>
      <c r="B200" s="13" t="s">
        <v>46</v>
      </c>
      <c r="C200" s="13" t="s">
        <v>47</v>
      </c>
      <c r="D200" s="1"/>
      <c r="E200" s="1"/>
      <c r="F200" s="1"/>
      <c r="G200" s="8"/>
      <c r="I200" s="2">
        <f t="shared" si="189"/>
        <v>8</v>
      </c>
      <c r="J200" s="11">
        <f t="shared" si="181"/>
        <v>28468.867294362775</v>
      </c>
      <c r="K200" s="11">
        <f t="shared" si="190"/>
        <v>284.68867294362775</v>
      </c>
      <c r="L200" s="24">
        <f t="shared" si="193"/>
        <v>3314.6091074933997</v>
      </c>
      <c r="M200" s="11">
        <f t="shared" si="180"/>
        <v>602229</v>
      </c>
      <c r="N200" s="78">
        <f t="shared" si="182"/>
        <v>0</v>
      </c>
      <c r="O200" s="35">
        <f t="shared" si="183"/>
        <v>0</v>
      </c>
      <c r="P200" s="35">
        <f t="shared" si="198"/>
        <v>6.0222899999999999</v>
      </c>
      <c r="Q200">
        <f t="shared" si="184"/>
        <v>72</v>
      </c>
      <c r="R200" s="45">
        <f>1000*VLOOKUP(Q200, '[1]Mortality (Interventions) H'!$B$392:$AV$512, 22)</f>
        <v>34.398348505594278</v>
      </c>
      <c r="S200" s="46">
        <f>VLOOKUP(I200, '[1]Lapse Rates'!$A$4:$F$24, 6)</f>
        <v>7.0183349999999997E-4</v>
      </c>
      <c r="T200" s="33">
        <f t="shared" si="203"/>
        <v>0.83554910632272728</v>
      </c>
      <c r="U200" s="33">
        <f t="shared" si="194"/>
        <v>2.8741509352827019E-2</v>
      </c>
      <c r="V200" s="39">
        <f t="shared" si="191"/>
        <v>5.8641635371235181E-4</v>
      </c>
      <c r="W200" s="32">
        <f t="shared" si="195"/>
        <v>0.80622118061618786</v>
      </c>
      <c r="X200" s="32"/>
      <c r="Y200" s="5">
        <f t="shared" si="200"/>
        <v>0</v>
      </c>
      <c r="Z200" s="5">
        <f t="shared" si="192"/>
        <v>5.031919027516297</v>
      </c>
      <c r="AA200" s="5">
        <f t="shared" si="196"/>
        <v>0</v>
      </c>
      <c r="AB200" s="5">
        <f t="shared" si="185"/>
        <v>4.8552977538130619</v>
      </c>
      <c r="AC200" s="32"/>
      <c r="AD200" s="5">
        <f t="shared" si="201"/>
        <v>22952.203800866733</v>
      </c>
      <c r="AE200" s="5">
        <f t="shared" si="186"/>
        <v>-229.52203800866735</v>
      </c>
      <c r="AF200" s="5">
        <f t="shared" si="186"/>
        <v>-2672.3080679244977</v>
      </c>
      <c r="AG200" s="5">
        <f t="shared" si="204"/>
        <v>-17308.970436043663</v>
      </c>
      <c r="AH200" s="5">
        <f t="shared" si="188"/>
        <v>2741.4032588899026</v>
      </c>
      <c r="AI200" s="42">
        <f t="shared" si="199"/>
        <v>0</v>
      </c>
      <c r="AJ200" s="42">
        <f t="shared" si="202"/>
        <v>2229.5887121929754</v>
      </c>
      <c r="AK200" s="42">
        <f t="shared" si="197"/>
        <v>4970.9919710828781</v>
      </c>
    </row>
    <row r="201" spans="1:39" ht="15" x14ac:dyDescent="0.2">
      <c r="A201" s="12"/>
      <c r="B201" s="13">
        <v>1</v>
      </c>
      <c r="C201" s="10">
        <f>$H$191*0.14+$B$204</f>
        <v>4168.6751263242832</v>
      </c>
      <c r="D201" s="1"/>
      <c r="E201" s="81" t="s">
        <v>51</v>
      </c>
      <c r="F201" s="13"/>
      <c r="G201" s="8"/>
      <c r="I201" s="2">
        <f t="shared" si="189"/>
        <v>9</v>
      </c>
      <c r="J201" s="11">
        <f t="shared" si="181"/>
        <v>28468.867294362775</v>
      </c>
      <c r="K201" s="11">
        <f t="shared" si="190"/>
        <v>284.68867294362775</v>
      </c>
      <c r="L201" s="24">
        <f t="shared" si="193"/>
        <v>3314.6091074933997</v>
      </c>
      <c r="M201" s="11">
        <f t="shared" si="180"/>
        <v>602229</v>
      </c>
      <c r="N201" s="78">
        <f t="shared" si="182"/>
        <v>0</v>
      </c>
      <c r="O201" s="35">
        <f t="shared" si="183"/>
        <v>0</v>
      </c>
      <c r="P201" s="35">
        <f t="shared" si="198"/>
        <v>6.0222899999999999</v>
      </c>
      <c r="Q201">
        <f t="shared" si="184"/>
        <v>73</v>
      </c>
      <c r="R201" s="45">
        <f>1000*VLOOKUP(Q201, '[1]Mortality (Interventions) H'!$B$392:$AV$512, 22)</f>
        <v>38.00481276581182</v>
      </c>
      <c r="S201" s="46">
        <f>VLOOKUP(I201, '[1]Lapse Rates'!$A$4:$F$24, 6)</f>
        <v>6.5742610000000005E-4</v>
      </c>
      <c r="T201" s="33">
        <f t="shared" si="203"/>
        <v>0.80622118061618786</v>
      </c>
      <c r="U201" s="33">
        <f t="shared" si="194"/>
        <v>3.0640285017149976E-2</v>
      </c>
      <c r="V201" s="39">
        <f t="shared" si="191"/>
        <v>5.3003084650989605E-4</v>
      </c>
      <c r="W201" s="32">
        <f t="shared" si="195"/>
        <v>0.77505086475252793</v>
      </c>
      <c r="X201" s="32"/>
      <c r="Y201" s="5">
        <f t="shared" si="200"/>
        <v>0</v>
      </c>
      <c r="Z201" s="5">
        <f t="shared" si="192"/>
        <v>4.8552977538130619</v>
      </c>
      <c r="AA201" s="5">
        <f t="shared" si="196"/>
        <v>0</v>
      </c>
      <c r="AB201" s="5">
        <f t="shared" si="185"/>
        <v>4.6675810722905018</v>
      </c>
      <c r="AC201" s="32"/>
      <c r="AD201" s="5">
        <f t="shared" si="201"/>
        <v>22064.820215020831</v>
      </c>
      <c r="AE201" s="5">
        <f t="shared" si="186"/>
        <v>-220.64820215020828</v>
      </c>
      <c r="AF201" s="5">
        <f t="shared" si="186"/>
        <v>-2568.9906550793644</v>
      </c>
      <c r="AG201" s="5">
        <f t="shared" si="204"/>
        <v>-18452.468205593213</v>
      </c>
      <c r="AH201" s="5">
        <f t="shared" si="188"/>
        <v>822.71315219804455</v>
      </c>
      <c r="AI201" s="42">
        <f t="shared" si="199"/>
        <v>0</v>
      </c>
      <c r="AJ201" s="42">
        <f t="shared" si="202"/>
        <v>2143.3895791722571</v>
      </c>
      <c r="AK201" s="42">
        <f t="shared" si="197"/>
        <v>2966.1027313703016</v>
      </c>
    </row>
    <row r="202" spans="1:39" ht="15" x14ac:dyDescent="0.2">
      <c r="A202" s="12"/>
      <c r="B202" s="70" t="s">
        <v>49</v>
      </c>
      <c r="C202" s="10">
        <f>$H$191*0.11+$B$204</f>
        <v>3314.6091074933997</v>
      </c>
      <c r="D202" s="1"/>
      <c r="E202" s="1"/>
      <c r="F202" s="1"/>
      <c r="I202" s="2">
        <f t="shared" si="189"/>
        <v>10</v>
      </c>
      <c r="J202" s="11">
        <f t="shared" si="181"/>
        <v>28468.867294362775</v>
      </c>
      <c r="K202" s="11">
        <f t="shared" si="190"/>
        <v>284.68867294362775</v>
      </c>
      <c r="L202" s="24">
        <f t="shared" si="193"/>
        <v>3314.6091074933997</v>
      </c>
      <c r="M202" s="11">
        <f t="shared" si="180"/>
        <v>602229</v>
      </c>
      <c r="N202" s="78">
        <f t="shared" si="182"/>
        <v>0</v>
      </c>
      <c r="O202" s="35">
        <f t="shared" si="183"/>
        <v>0</v>
      </c>
      <c r="P202" s="35">
        <f t="shared" si="198"/>
        <v>6.0222899999999999</v>
      </c>
      <c r="Q202">
        <f t="shared" si="184"/>
        <v>74</v>
      </c>
      <c r="R202" s="45">
        <f>1000*VLOOKUP(Q202, '[1]Mortality (Interventions) H'!$B$392:$AV$512, 22)</f>
        <v>42.285067772384195</v>
      </c>
      <c r="S202" s="46">
        <f>VLOOKUP(I202, '[1]Lapse Rates'!$A$4:$F$24, 6)</f>
        <v>5.9033320000000003E-4</v>
      </c>
      <c r="T202" s="33">
        <f t="shared" si="203"/>
        <v>0.77505086475252793</v>
      </c>
      <c r="U202" s="33">
        <f t="shared" si="194"/>
        <v>3.2773078343105624E-2</v>
      </c>
      <c r="V202" s="39">
        <f t="shared" si="191"/>
        <v>4.5753825715212702E-4</v>
      </c>
      <c r="W202" s="32">
        <f t="shared" si="195"/>
        <v>0.74182024815227021</v>
      </c>
      <c r="X202" s="32"/>
      <c r="Y202" s="5">
        <f t="shared" si="200"/>
        <v>0</v>
      </c>
      <c r="Z202" s="5">
        <f t="shared" si="192"/>
        <v>4.6675810722905018</v>
      </c>
      <c r="AA202" s="5">
        <f t="shared" si="196"/>
        <v>0</v>
      </c>
      <c r="AB202" s="5">
        <f t="shared" si="185"/>
        <v>4.4674566622449357</v>
      </c>
      <c r="AC202" s="32"/>
      <c r="AD202" s="5">
        <f t="shared" si="201"/>
        <v>21118.782200918242</v>
      </c>
      <c r="AE202" s="5">
        <f t="shared" si="186"/>
        <v>-211.18782200918244</v>
      </c>
      <c r="AF202" s="5">
        <f t="shared" si="186"/>
        <v>-2458.8441506485287</v>
      </c>
      <c r="AG202" s="5">
        <f t="shared" si="204"/>
        <v>-19736.898197490158</v>
      </c>
      <c r="AH202" s="5">
        <f>SUM(AD202:AG202)</f>
        <v>-1288.1479692296271</v>
      </c>
      <c r="AI202" s="42">
        <f t="shared" si="199"/>
        <v>0</v>
      </c>
      <c r="AJ202" s="42">
        <f t="shared" si="202"/>
        <v>2051.4928982741708</v>
      </c>
      <c r="AK202" s="42">
        <f t="shared" si="197"/>
        <v>763.34492904454373</v>
      </c>
    </row>
    <row r="203" spans="1:39" ht="15" x14ac:dyDescent="0.2">
      <c r="D203" s="1"/>
      <c r="E203" s="1"/>
      <c r="F203" s="1"/>
      <c r="I203" s="2">
        <f t="shared" si="189"/>
        <v>11</v>
      </c>
      <c r="J203" s="11">
        <f t="shared" si="181"/>
        <v>28468.867294362775</v>
      </c>
      <c r="K203" s="11">
        <f t="shared" si="190"/>
        <v>284.68867294362775</v>
      </c>
      <c r="L203" s="24">
        <f t="shared" si="193"/>
        <v>3314.6091074933997</v>
      </c>
      <c r="M203" s="11">
        <f t="shared" si="180"/>
        <v>602229</v>
      </c>
      <c r="N203" s="78">
        <f t="shared" si="182"/>
        <v>0</v>
      </c>
      <c r="O203" s="35">
        <f t="shared" si="183"/>
        <v>0</v>
      </c>
      <c r="P203" s="35">
        <f t="shared" si="198"/>
        <v>6.0222899999999999</v>
      </c>
      <c r="Q203">
        <f t="shared" si="184"/>
        <v>75</v>
      </c>
      <c r="R203" s="45">
        <f>1000*VLOOKUP(Q203, '[1]Mortality (Interventions) H'!$B$392:$AV$512, 22)</f>
        <v>47.192285475967289</v>
      </c>
      <c r="S203" s="46">
        <f>VLOOKUP(I203, '[1]Lapse Rates'!$A$4:$F$24, 6)</f>
        <v>5.0522920000000001E-4</v>
      </c>
      <c r="T203" s="33">
        <f t="shared" si="203"/>
        <v>0.74182024815227021</v>
      </c>
      <c r="U203" s="33">
        <f t="shared" si="194"/>
        <v>3.5008192922654828E-2</v>
      </c>
      <c r="V203" s="39">
        <f t="shared" si="191"/>
        <v>3.7478925051777297E-4</v>
      </c>
      <c r="W203" s="32">
        <f t="shared" si="195"/>
        <v>0.70643726597909762</v>
      </c>
      <c r="X203" s="31"/>
      <c r="Y203" s="5">
        <f t="shared" si="200"/>
        <v>0</v>
      </c>
      <c r="Z203" s="5">
        <f t="shared" si="192"/>
        <v>4.4674566622449357</v>
      </c>
      <c r="AA203" s="5">
        <f t="shared" si="196"/>
        <v>0</v>
      </c>
      <c r="AB203" s="5">
        <f t="shared" si="185"/>
        <v>4.25437008253326</v>
      </c>
      <c r="AC203" s="32"/>
      <c r="AD203" s="5">
        <f t="shared" si="201"/>
        <v>20111.468776951388</v>
      </c>
      <c r="AE203" s="5">
        <f t="shared" si="186"/>
        <v>-201.11468776951389</v>
      </c>
      <c r="AF203" s="5">
        <f t="shared" si="186"/>
        <v>-2341.5633956870543</v>
      </c>
      <c r="AG203" s="5">
        <f t="shared" si="204"/>
        <v>-21082.949015617494</v>
      </c>
      <c r="AH203" s="5">
        <f t="shared" ref="AH203:AH212" si="205">SUM(AD203:AG203)</f>
        <v>-3514.1583221226756</v>
      </c>
      <c r="AI203" s="42">
        <f t="shared" si="199"/>
        <v>0</v>
      </c>
      <c r="AJ203" s="42">
        <f t="shared" si="202"/>
        <v>1953.6439936473082</v>
      </c>
      <c r="AK203" s="42">
        <f t="shared" ref="AK203:AK212" si="206">SUM(AH203:AJ203)</f>
        <v>-1560.5143284753674</v>
      </c>
    </row>
    <row r="204" spans="1:39" ht="15" x14ac:dyDescent="0.2">
      <c r="A204" s="58" t="s">
        <v>115</v>
      </c>
      <c r="B204" s="65">
        <f>B23+B25</f>
        <v>183.03370511349411</v>
      </c>
      <c r="D204" s="1"/>
      <c r="E204" s="74"/>
      <c r="F204" s="37"/>
      <c r="I204" s="2">
        <f t="shared" si="189"/>
        <v>12</v>
      </c>
      <c r="J204" s="11">
        <f t="shared" si="181"/>
        <v>28468.867294362775</v>
      </c>
      <c r="K204" s="11">
        <f t="shared" si="190"/>
        <v>284.68867294362775</v>
      </c>
      <c r="L204" s="24">
        <f t="shared" si="193"/>
        <v>3314.6091074933997</v>
      </c>
      <c r="M204" s="11">
        <f t="shared" si="180"/>
        <v>602229</v>
      </c>
      <c r="N204" s="78">
        <f t="shared" si="182"/>
        <v>0</v>
      </c>
      <c r="O204" s="35">
        <f t="shared" si="183"/>
        <v>0</v>
      </c>
      <c r="P204" s="35">
        <f t="shared" si="198"/>
        <v>6.0222899999999999</v>
      </c>
      <c r="Q204">
        <f t="shared" si="184"/>
        <v>76</v>
      </c>
      <c r="R204" s="45">
        <f>1000*VLOOKUP(Q204, '[1]Mortality (Interventions) H'!$B$392:$AV$512, 22)</f>
        <v>52.792624990402423</v>
      </c>
      <c r="S204" s="46">
        <f>VLOOKUP(I204, '[1]Lapse Rates'!$A$4:$F$24, 6)</f>
        <v>4.8306569999999999E-4</v>
      </c>
      <c r="T204" s="33">
        <f t="shared" si="203"/>
        <v>0.70643726597909762</v>
      </c>
      <c r="U204" s="33">
        <f t="shared" si="194"/>
        <v>3.7294677662079674E-2</v>
      </c>
      <c r="V204" s="39">
        <f t="shared" si="191"/>
        <v>3.4125561239627898E-4</v>
      </c>
      <c r="W204" s="32">
        <f t="shared" si="195"/>
        <v>0.66880133270462161</v>
      </c>
      <c r="X204" s="31"/>
      <c r="Y204" s="5">
        <f t="shared" si="200"/>
        <v>0</v>
      </c>
      <c r="Z204" s="5">
        <f t="shared" si="192"/>
        <v>4.25437008253326</v>
      </c>
      <c r="AA204" s="5">
        <f t="shared" si="196"/>
        <v>0</v>
      </c>
      <c r="AB204" s="5">
        <f t="shared" si="185"/>
        <v>4.0277155779337157</v>
      </c>
      <c r="AC204" s="32"/>
      <c r="AD204" s="5">
        <f t="shared" si="201"/>
        <v>19040.016387060838</v>
      </c>
      <c r="AE204" s="5">
        <f t="shared" si="186"/>
        <v>-190.4001638706084</v>
      </c>
      <c r="AF204" s="5">
        <f t="shared" si="186"/>
        <v>-2216.814988486462</v>
      </c>
      <c r="AG204" s="5">
        <f t="shared" si="204"/>
        <v>-22459.936433756578</v>
      </c>
      <c r="AH204" s="5">
        <f t="shared" si="205"/>
        <v>-5827.1351990528092</v>
      </c>
      <c r="AI204" s="42">
        <f t="shared" si="199"/>
        <v>0</v>
      </c>
      <c r="AJ204" s="42">
        <f t="shared" si="202"/>
        <v>1849.5647052000584</v>
      </c>
      <c r="AK204" s="42">
        <f t="shared" si="206"/>
        <v>-3977.5704938527506</v>
      </c>
    </row>
    <row r="205" spans="1:39" ht="15" x14ac:dyDescent="0.2">
      <c r="A205" s="48"/>
      <c r="D205" s="1"/>
      <c r="E205" s="1"/>
      <c r="F205" s="1"/>
      <c r="I205" s="2">
        <f t="shared" si="189"/>
        <v>13</v>
      </c>
      <c r="J205" s="11">
        <f t="shared" si="181"/>
        <v>28468.867294362775</v>
      </c>
      <c r="K205" s="11">
        <f t="shared" si="190"/>
        <v>284.68867294362775</v>
      </c>
      <c r="L205" s="24">
        <f t="shared" si="193"/>
        <v>3314.6091074933997</v>
      </c>
      <c r="M205" s="11">
        <f t="shared" si="180"/>
        <v>602229</v>
      </c>
      <c r="N205" s="78">
        <f t="shared" si="182"/>
        <v>0</v>
      </c>
      <c r="O205" s="35">
        <f t="shared" si="183"/>
        <v>0</v>
      </c>
      <c r="P205" s="35">
        <f t="shared" si="198"/>
        <v>6.0222899999999999</v>
      </c>
      <c r="Q205">
        <f t="shared" si="184"/>
        <v>77</v>
      </c>
      <c r="R205" s="45">
        <f>1000*VLOOKUP(Q205, '[1]Mortality (Interventions) H'!$B$392:$AV$512, 22)</f>
        <v>59.221142534593071</v>
      </c>
      <c r="S205" s="46">
        <f>VLOOKUP(I205, '[1]Lapse Rates'!$A$4:$F$24, 6)</f>
        <v>4.5965829999999999E-4</v>
      </c>
      <c r="T205" s="33">
        <f t="shared" si="203"/>
        <v>0.66880133270462161</v>
      </c>
      <c r="U205" s="33">
        <f t="shared" si="194"/>
        <v>3.9607179051426203E-2</v>
      </c>
      <c r="V205" s="39">
        <f t="shared" si="191"/>
        <v>3.0742008362874074E-4</v>
      </c>
      <c r="W205" s="32">
        <f t="shared" si="195"/>
        <v>0.6288867335695667</v>
      </c>
      <c r="X205" s="31"/>
      <c r="Y205" s="5">
        <f t="shared" si="200"/>
        <v>0</v>
      </c>
      <c r="Z205" s="5">
        <f t="shared" si="192"/>
        <v>4.0277155779337157</v>
      </c>
      <c r="AA205" s="5">
        <f t="shared" si="196"/>
        <v>0</v>
      </c>
      <c r="AB205" s="5">
        <f t="shared" si="185"/>
        <v>3.7873382867086658</v>
      </c>
      <c r="AC205" s="32"/>
      <c r="AD205" s="5">
        <f t="shared" si="201"/>
        <v>17903.692961177276</v>
      </c>
      <c r="AE205" s="5">
        <f t="shared" si="186"/>
        <v>-179.03692961177273</v>
      </c>
      <c r="AF205" s="5">
        <f t="shared" si="186"/>
        <v>-2084.5136946714611</v>
      </c>
      <c r="AG205" s="5">
        <f t="shared" si="204"/>
        <v>-23852.591832961352</v>
      </c>
      <c r="AH205" s="5">
        <f t="shared" si="205"/>
        <v>-8212.4494960673092</v>
      </c>
      <c r="AI205" s="42">
        <f t="shared" si="199"/>
        <v>0</v>
      </c>
      <c r="AJ205" s="42">
        <f t="shared" si="202"/>
        <v>1739.1838755947713</v>
      </c>
      <c r="AK205" s="42">
        <f t="shared" si="206"/>
        <v>-6473.2656204725381</v>
      </c>
    </row>
    <row r="206" spans="1:39" ht="15" x14ac:dyDescent="0.2">
      <c r="A206" s="48"/>
      <c r="D206" s="1"/>
      <c r="E206" s="1"/>
      <c r="F206" s="37"/>
      <c r="I206" s="2">
        <f t="shared" si="189"/>
        <v>14</v>
      </c>
      <c r="J206" s="11">
        <f t="shared" si="181"/>
        <v>28468.867294362775</v>
      </c>
      <c r="K206" s="11">
        <f t="shared" si="190"/>
        <v>284.68867294362775</v>
      </c>
      <c r="L206" s="24">
        <f t="shared" si="193"/>
        <v>3314.6091074933997</v>
      </c>
      <c r="M206" s="11">
        <f t="shared" si="180"/>
        <v>602229</v>
      </c>
      <c r="N206" s="78">
        <f t="shared" si="182"/>
        <v>0</v>
      </c>
      <c r="O206" s="35">
        <f t="shared" si="183"/>
        <v>0</v>
      </c>
      <c r="P206" s="35">
        <f t="shared" si="198"/>
        <v>6.0222899999999999</v>
      </c>
      <c r="Q206">
        <f t="shared" si="184"/>
        <v>78</v>
      </c>
      <c r="R206" s="45">
        <f>1000*VLOOKUP(Q206, '[1]Mortality (Interventions) H'!$B$392:$AV$512, 22)</f>
        <v>66.349248672332209</v>
      </c>
      <c r="S206" s="46">
        <f>VLOOKUP(I206, '[1]Lapse Rates'!$A$4:$F$24, 6)</f>
        <v>3.6747819999999998E-4</v>
      </c>
      <c r="T206" s="33">
        <f t="shared" si="203"/>
        <v>0.6288867335695667</v>
      </c>
      <c r="U206" s="33">
        <f t="shared" si="194"/>
        <v>4.1726162272337913E-2</v>
      </c>
      <c r="V206" s="39">
        <f t="shared" si="191"/>
        <v>2.3110216485602394E-4</v>
      </c>
      <c r="W206" s="32">
        <f t="shared" si="195"/>
        <v>0.58692946913237276</v>
      </c>
      <c r="X206" s="31"/>
      <c r="Y206" s="5">
        <f t="shared" si="200"/>
        <v>0</v>
      </c>
      <c r="Z206" s="5">
        <f t="shared" si="192"/>
        <v>3.7873382867086658</v>
      </c>
      <c r="AA206" s="5">
        <f t="shared" si="196"/>
        <v>0</v>
      </c>
      <c r="AB206" s="5">
        <f t="shared" si="185"/>
        <v>3.5346594726611973</v>
      </c>
      <c r="AC206" s="32"/>
      <c r="AD206" s="5">
        <f t="shared" si="201"/>
        <v>16709.217167880313</v>
      </c>
      <c r="AE206" s="5">
        <f t="shared" si="186"/>
        <v>-167.09217167880314</v>
      </c>
      <c r="AF206" s="5">
        <f t="shared" si="186"/>
        <v>-1945.4417638424291</v>
      </c>
      <c r="AG206" s="5">
        <f t="shared" si="204"/>
        <v>-25128.704979107788</v>
      </c>
      <c r="AH206" s="5">
        <f t="shared" si="205"/>
        <v>-10532.021746748707</v>
      </c>
      <c r="AI206" s="42">
        <f t="shared" si="199"/>
        <v>0</v>
      </c>
      <c r="AJ206" s="42">
        <f t="shared" si="202"/>
        <v>1623.1540000132943</v>
      </c>
      <c r="AK206" s="42">
        <f t="shared" si="206"/>
        <v>-8908.8677467354137</v>
      </c>
    </row>
    <row r="207" spans="1:39" ht="15" x14ac:dyDescent="0.2">
      <c r="A207" s="48"/>
      <c r="D207" s="1"/>
      <c r="E207" s="1"/>
      <c r="F207" s="1"/>
      <c r="I207" s="2">
        <f t="shared" si="189"/>
        <v>15</v>
      </c>
      <c r="J207" s="11">
        <f t="shared" si="181"/>
        <v>28468.867294362775</v>
      </c>
      <c r="K207" s="11">
        <f t="shared" si="190"/>
        <v>284.68867294362775</v>
      </c>
      <c r="L207" s="24">
        <f t="shared" si="193"/>
        <v>3314.6091074933997</v>
      </c>
      <c r="M207" s="11">
        <f t="shared" si="180"/>
        <v>602229</v>
      </c>
      <c r="N207" s="78">
        <f t="shared" si="182"/>
        <v>0</v>
      </c>
      <c r="O207" s="35">
        <f t="shared" si="183"/>
        <v>0</v>
      </c>
      <c r="P207" s="35">
        <f t="shared" si="198"/>
        <v>6.0222899999999999</v>
      </c>
      <c r="Q207">
        <f t="shared" si="184"/>
        <v>79</v>
      </c>
      <c r="R207" s="45">
        <f>1000*VLOOKUP(Q207, '[1]Mortality (Interventions) H'!$B$392:$AV$512, 22)</f>
        <v>74.212115634245961</v>
      </c>
      <c r="S207" s="46">
        <f>VLOOKUP(I207, '[1]Lapse Rates'!$A$4:$F$24, 6)</f>
        <v>3.9775519999999998E-4</v>
      </c>
      <c r="T207" s="33">
        <f t="shared" si="203"/>
        <v>0.58692946913237276</v>
      </c>
      <c r="U207" s="33">
        <f t="shared" si="194"/>
        <v>4.3557277632398236E-2</v>
      </c>
      <c r="V207" s="39">
        <f t="shared" si="191"/>
        <v>2.3345424838064075E-4</v>
      </c>
      <c r="W207" s="32">
        <f t="shared" si="195"/>
        <v>0.54313873725159389</v>
      </c>
      <c r="X207" s="31"/>
      <c r="Y207" s="5">
        <f t="shared" si="200"/>
        <v>0</v>
      </c>
      <c r="Z207" s="5">
        <f t="shared" si="192"/>
        <v>3.5346594726611973</v>
      </c>
      <c r="AA207" s="5">
        <f t="shared" si="196"/>
        <v>0</v>
      </c>
      <c r="AB207" s="5">
        <f t="shared" si="185"/>
        <v>3.2709389859629012</v>
      </c>
      <c r="AC207" s="32"/>
      <c r="AD207" s="5">
        <f t="shared" si="201"/>
        <v>15462.544633243398</v>
      </c>
      <c r="AE207" s="5">
        <f t="shared" si="186"/>
        <v>-154.62544633243397</v>
      </c>
      <c r="AF207" s="5">
        <f t="shared" si="186"/>
        <v>-1800.2926051265979</v>
      </c>
      <c r="AG207" s="5">
        <f t="shared" si="204"/>
        <v>-26231.455751281559</v>
      </c>
      <c r="AH207" s="5">
        <f t="shared" si="205"/>
        <v>-12723.829169497194</v>
      </c>
      <c r="AI207" s="42">
        <f t="shared" si="199"/>
        <v>0</v>
      </c>
      <c r="AJ207" s="42">
        <f t="shared" si="202"/>
        <v>1502.0536223302338</v>
      </c>
      <c r="AK207" s="42">
        <f t="shared" si="206"/>
        <v>-11221.775547166961</v>
      </c>
    </row>
    <row r="208" spans="1:39" ht="15" x14ac:dyDescent="0.2">
      <c r="I208" s="2">
        <f t="shared" si="189"/>
        <v>16</v>
      </c>
      <c r="J208" s="11">
        <f t="shared" si="181"/>
        <v>28468.867294362775</v>
      </c>
      <c r="K208" s="11">
        <f t="shared" si="190"/>
        <v>284.68867294362775</v>
      </c>
      <c r="L208" s="24">
        <f t="shared" si="193"/>
        <v>3314.6091074933997</v>
      </c>
      <c r="M208" s="11">
        <f t="shared" si="180"/>
        <v>602229</v>
      </c>
      <c r="N208" s="78">
        <f t="shared" si="182"/>
        <v>0</v>
      </c>
      <c r="O208" s="35">
        <f t="shared" si="183"/>
        <v>0</v>
      </c>
      <c r="P208" s="35">
        <f t="shared" si="198"/>
        <v>6.0222899999999999</v>
      </c>
      <c r="Q208">
        <f t="shared" si="184"/>
        <v>80</v>
      </c>
      <c r="R208" s="45">
        <f>1000*VLOOKUP(Q208, '[1]Mortality (Interventions) H'!$B$392:$AV$512, 22)</f>
        <v>82.70833147040436</v>
      </c>
      <c r="S208" s="46">
        <f>VLOOKUP(I208, '[1]Lapse Rates'!$A$4:$F$24, 6)</f>
        <v>2.516404E-4</v>
      </c>
      <c r="T208" s="33">
        <f t="shared" si="203"/>
        <v>0.54313873725159389</v>
      </c>
      <c r="U208" s="33">
        <f t="shared" si="194"/>
        <v>4.4922098715021688E-2</v>
      </c>
      <c r="V208" s="39">
        <f t="shared" si="191"/>
        <v>1.3667564909748599E-4</v>
      </c>
      <c r="W208" s="32">
        <f t="shared" si="195"/>
        <v>0.49807996288747469</v>
      </c>
      <c r="X208" s="31"/>
      <c r="Y208" s="5">
        <f t="shared" si="200"/>
        <v>0</v>
      </c>
      <c r="Z208" s="5">
        <f t="shared" si="192"/>
        <v>3.2709389859629012</v>
      </c>
      <c r="AA208" s="5">
        <f t="shared" si="196"/>
        <v>0</v>
      </c>
      <c r="AB208" s="5">
        <f t="shared" si="185"/>
        <v>2.9995819796976098</v>
      </c>
      <c r="AC208" s="32"/>
      <c r="AD208" s="5">
        <f t="shared" si="201"/>
        <v>14179.772365424653</v>
      </c>
      <c r="AE208" s="5">
        <f t="shared" si="186"/>
        <v>-141.79772365424654</v>
      </c>
      <c r="AF208" s="5">
        <f t="shared" si="186"/>
        <v>-1650.9403812467981</v>
      </c>
      <c r="AG208" s="5">
        <f t="shared" si="204"/>
        <v>-27053.390587048798</v>
      </c>
      <c r="AH208" s="5">
        <f t="shared" si="205"/>
        <v>-14666.356326525191</v>
      </c>
      <c r="AI208" s="42">
        <f t="shared" si="199"/>
        <v>0</v>
      </c>
      <c r="AJ208" s="42">
        <f t="shared" si="202"/>
        <v>1377.4461914721999</v>
      </c>
      <c r="AK208" s="42">
        <f t="shared" si="206"/>
        <v>-13288.910135052991</v>
      </c>
    </row>
    <row r="209" spans="1:39" ht="15" x14ac:dyDescent="0.2">
      <c r="I209" s="2">
        <f t="shared" si="189"/>
        <v>17</v>
      </c>
      <c r="J209" s="11">
        <f t="shared" si="181"/>
        <v>28468.867294362775</v>
      </c>
      <c r="K209" s="11">
        <f t="shared" si="190"/>
        <v>284.68867294362775</v>
      </c>
      <c r="L209" s="24">
        <f t="shared" si="193"/>
        <v>3314.6091074933997</v>
      </c>
      <c r="M209" s="11">
        <f t="shared" si="180"/>
        <v>602229</v>
      </c>
      <c r="N209" s="78">
        <f t="shared" si="182"/>
        <v>0</v>
      </c>
      <c r="O209" s="35">
        <f t="shared" si="183"/>
        <v>0</v>
      </c>
      <c r="P209" s="35">
        <f t="shared" si="198"/>
        <v>6.0222899999999999</v>
      </c>
      <c r="Q209">
        <f t="shared" si="184"/>
        <v>81</v>
      </c>
      <c r="R209" s="45">
        <f>1000*VLOOKUP(Q209, '[1]Mortality (Interventions) H'!$B$392:$AV$512, 22)</f>
        <v>91.957551879120018</v>
      </c>
      <c r="S209" s="46">
        <f>VLOOKUP(I209, '[1]Lapse Rates'!$A$4:$F$24, 6)</f>
        <v>2.7508159999999998E-4</v>
      </c>
      <c r="T209" s="33">
        <f t="shared" si="203"/>
        <v>0.49807996288747469</v>
      </c>
      <c r="U209" s="33">
        <f t="shared" si="194"/>
        <v>4.5802214027175124E-2</v>
      </c>
      <c r="V209" s="39">
        <f t="shared" si="191"/>
        <v>1.3701263311902714E-4</v>
      </c>
      <c r="W209" s="32">
        <f t="shared" si="195"/>
        <v>0.45214073622718054</v>
      </c>
      <c r="X209" s="31"/>
      <c r="Y209" s="5">
        <f t="shared" si="200"/>
        <v>0</v>
      </c>
      <c r="Z209" s="5">
        <f t="shared" si="192"/>
        <v>2.9995819796976098</v>
      </c>
      <c r="AA209" s="5">
        <f t="shared" si="196"/>
        <v>0</v>
      </c>
      <c r="AB209" s="5">
        <f t="shared" si="185"/>
        <v>2.7229226343735871</v>
      </c>
      <c r="AC209" s="32"/>
      <c r="AD209" s="5">
        <f t="shared" si="201"/>
        <v>12871.934618027086</v>
      </c>
      <c r="AE209" s="5">
        <f t="shared" si="186"/>
        <v>-128.71934618027086</v>
      </c>
      <c r="AF209" s="5">
        <f t="shared" si="186"/>
        <v>-1498.6698021673835</v>
      </c>
      <c r="AG209" s="5">
        <f t="shared" si="204"/>
        <v>-27583.421551371648</v>
      </c>
      <c r="AH209" s="5">
        <f t="shared" si="205"/>
        <v>-16338.876081692217</v>
      </c>
      <c r="AI209" s="42">
        <f t="shared" si="199"/>
        <v>0</v>
      </c>
      <c r="AJ209" s="42">
        <f t="shared" si="202"/>
        <v>1250.403677160381</v>
      </c>
      <c r="AK209" s="42">
        <f t="shared" si="206"/>
        <v>-15088.472404531836</v>
      </c>
    </row>
    <row r="210" spans="1:39" ht="15" x14ac:dyDescent="0.2">
      <c r="I210" s="2">
        <f t="shared" si="189"/>
        <v>18</v>
      </c>
      <c r="J210" s="11">
        <f t="shared" si="181"/>
        <v>28468.867294362775</v>
      </c>
      <c r="K210" s="11">
        <f t="shared" si="190"/>
        <v>284.68867294362775</v>
      </c>
      <c r="L210" s="24">
        <f t="shared" si="193"/>
        <v>3314.6091074933997</v>
      </c>
      <c r="M210" s="11">
        <f t="shared" si="180"/>
        <v>602229</v>
      </c>
      <c r="N210" s="78">
        <f t="shared" si="182"/>
        <v>0</v>
      </c>
      <c r="O210" s="35">
        <f t="shared" si="183"/>
        <v>0</v>
      </c>
      <c r="P210" s="35">
        <f t="shared" si="198"/>
        <v>6.0222899999999999</v>
      </c>
      <c r="Q210">
        <f t="shared" si="184"/>
        <v>82</v>
      </c>
      <c r="R210" s="45">
        <f>1000*VLOOKUP(Q210, '[1]Mortality (Interventions) H'!$B$392:$AV$512, 22)</f>
        <v>102.27765946697524</v>
      </c>
      <c r="S210" s="46">
        <f>VLOOKUP(I210, '[1]Lapse Rates'!$A$4:$F$24, 6)</f>
        <v>2.0998619999999999E-4</v>
      </c>
      <c r="T210" s="33">
        <f t="shared" si="203"/>
        <v>0.45214073622718054</v>
      </c>
      <c r="U210" s="33">
        <f t="shared" si="194"/>
        <v>4.624389625099104E-2</v>
      </c>
      <c r="V210" s="39">
        <f t="shared" si="191"/>
        <v>9.4943315065547981E-5</v>
      </c>
      <c r="W210" s="32">
        <f t="shared" si="195"/>
        <v>0.40580189666112393</v>
      </c>
      <c r="X210" s="31"/>
      <c r="Y210" s="5">
        <f t="shared" si="200"/>
        <v>0</v>
      </c>
      <c r="Z210" s="5">
        <f t="shared" si="200"/>
        <v>2.7229226343735871</v>
      </c>
      <c r="AA210" s="5">
        <f t="shared" si="196"/>
        <v>0</v>
      </c>
      <c r="AB210" s="5">
        <f t="shared" si="185"/>
        <v>2.4438567042433199</v>
      </c>
      <c r="AC210" s="32"/>
      <c r="AD210" s="5">
        <f t="shared" si="201"/>
        <v>11552.720343846253</v>
      </c>
      <c r="AE210" s="5">
        <f t="shared" si="186"/>
        <v>-115.52720343846254</v>
      </c>
      <c r="AF210" s="5">
        <f t="shared" si="186"/>
        <v>-1345.0746625110569</v>
      </c>
      <c r="AG210" s="5">
        <f t="shared" si="204"/>
        <v>-27849.415395338085</v>
      </c>
      <c r="AH210" s="5">
        <f t="shared" si="205"/>
        <v>-17757.296917441352</v>
      </c>
      <c r="AI210" s="42">
        <f t="shared" si="199"/>
        <v>0</v>
      </c>
      <c r="AJ210" s="42">
        <f t="shared" si="202"/>
        <v>1122.2557657844363</v>
      </c>
      <c r="AK210" s="42">
        <f t="shared" si="206"/>
        <v>-16635.041151656915</v>
      </c>
    </row>
    <row r="211" spans="1:39" ht="15" x14ac:dyDescent="0.2">
      <c r="I211" s="2">
        <f t="shared" si="189"/>
        <v>19</v>
      </c>
      <c r="J211" s="11">
        <f t="shared" si="181"/>
        <v>28468.867294362775</v>
      </c>
      <c r="K211" s="11">
        <f t="shared" si="190"/>
        <v>284.68867294362775</v>
      </c>
      <c r="L211" s="24">
        <f t="shared" si="193"/>
        <v>3314.6091074933997</v>
      </c>
      <c r="M211" s="11">
        <f t="shared" si="180"/>
        <v>602229</v>
      </c>
      <c r="N211" s="78">
        <f t="shared" si="182"/>
        <v>0</v>
      </c>
      <c r="O211" s="35">
        <f t="shared" si="183"/>
        <v>0</v>
      </c>
      <c r="P211" s="35">
        <f t="shared" si="198"/>
        <v>6.0222899999999999</v>
      </c>
      <c r="Q211">
        <f t="shared" si="184"/>
        <v>83</v>
      </c>
      <c r="R211" s="45">
        <f>1000*VLOOKUP(Q211, '[1]Mortality (Interventions) H'!$B$392:$AV$512, 22)</f>
        <v>113.77527371281755</v>
      </c>
      <c r="S211" s="46">
        <f>VLOOKUP(I211, '[1]Lapse Rates'!$A$4:$F$24, 6)</f>
        <v>1.6037285799999999E-2</v>
      </c>
      <c r="T211" s="33">
        <f t="shared" si="203"/>
        <v>0.40580189666112393</v>
      </c>
      <c r="U211" s="33">
        <f t="shared" si="194"/>
        <v>4.6170221865799874E-2</v>
      </c>
      <c r="V211" s="39">
        <f t="shared" si="191"/>
        <v>6.50796099493651E-3</v>
      </c>
      <c r="W211" s="32">
        <f t="shared" si="195"/>
        <v>0.35312371380038754</v>
      </c>
      <c r="X211" s="31"/>
      <c r="Y211" s="5">
        <f t="shared" si="200"/>
        <v>0</v>
      </c>
      <c r="Z211" s="5">
        <f t="shared" si="200"/>
        <v>2.4438567042433199</v>
      </c>
      <c r="AA211" s="5">
        <f t="shared" si="196"/>
        <v>0</v>
      </c>
      <c r="AB211" s="5">
        <f t="shared" si="185"/>
        <v>2.1266134103829359</v>
      </c>
      <c r="AC211" s="32"/>
      <c r="AD211" s="5">
        <f t="shared" si="201"/>
        <v>10053.032146675774</v>
      </c>
      <c r="AE211" s="5">
        <f t="shared" si="186"/>
        <v>-100.53032146675774</v>
      </c>
      <c r="AF211" s="5">
        <f t="shared" si="186"/>
        <v>-1170.4670778346572</v>
      </c>
      <c r="AG211" s="5">
        <f t="shared" si="204"/>
        <v>-27805.046544018791</v>
      </c>
      <c r="AH211" s="5">
        <f t="shared" si="205"/>
        <v>-19023.01179664443</v>
      </c>
      <c r="AI211" s="42">
        <f t="shared" si="199"/>
        <v>0</v>
      </c>
      <c r="AJ211" s="42">
        <f t="shared" si="202"/>
        <v>976.58017139569085</v>
      </c>
      <c r="AK211" s="42">
        <f t="shared" si="206"/>
        <v>-18046.431625248741</v>
      </c>
    </row>
    <row r="212" spans="1:39" ht="15" x14ac:dyDescent="0.2">
      <c r="I212" s="2">
        <f t="shared" si="189"/>
        <v>20</v>
      </c>
      <c r="J212" s="11">
        <f t="shared" si="181"/>
        <v>28468.867294362775</v>
      </c>
      <c r="K212" s="11">
        <f t="shared" si="190"/>
        <v>284.68867294362775</v>
      </c>
      <c r="L212" s="24">
        <f t="shared" si="193"/>
        <v>3314.6091074933997</v>
      </c>
      <c r="M212" s="11">
        <f t="shared" si="180"/>
        <v>602229</v>
      </c>
      <c r="N212" s="78">
        <f t="shared" si="182"/>
        <v>0</v>
      </c>
      <c r="O212" s="35">
        <f t="shared" si="183"/>
        <v>0</v>
      </c>
      <c r="P212" s="35">
        <f t="shared" si="198"/>
        <v>6.0222899999999999</v>
      </c>
      <c r="Q212">
        <f t="shared" si="184"/>
        <v>84</v>
      </c>
      <c r="R212" s="45">
        <f>1000*VLOOKUP(Q212, '[1]Mortality (Interventions) H'!$B$392:$AV$512, 22)</f>
        <v>126.63263168354563</v>
      </c>
      <c r="S212" s="46">
        <f>VLOOKUP(I212, '[1]Lapse Rates'!$A$4:$F$24, 6)</f>
        <v>0</v>
      </c>
      <c r="T212" s="33">
        <f t="shared" si="203"/>
        <v>0.35312371380038754</v>
      </c>
      <c r="U212" s="33">
        <f t="shared" si="194"/>
        <v>4.4716985188410253E-2</v>
      </c>
      <c r="V212" s="39">
        <f t="shared" si="191"/>
        <v>0</v>
      </c>
      <c r="W212" s="32">
        <f t="shared" si="195"/>
        <v>0.30840672861197727</v>
      </c>
      <c r="X212" s="31"/>
      <c r="Y212" s="5">
        <f t="shared" si="200"/>
        <v>0</v>
      </c>
      <c r="Z212" s="5">
        <f t="shared" si="200"/>
        <v>2.1266134103829359</v>
      </c>
      <c r="AA212" s="5">
        <f t="shared" si="196"/>
        <v>0</v>
      </c>
      <c r="AB212" s="5">
        <f t="shared" si="185"/>
        <v>1.8573147576526245</v>
      </c>
      <c r="AC212" s="32"/>
      <c r="AD212" s="5">
        <f>$W212*J212</f>
        <v>8779.9902295429365</v>
      </c>
      <c r="AE212" s="5">
        <f t="shared" si="186"/>
        <v>-87.799902295429362</v>
      </c>
      <c r="AF212" s="5">
        <f t="shared" si="186"/>
        <v>-1022.2477514695051</v>
      </c>
      <c r="AG212" s="5">
        <f t="shared" si="204"/>
        <v>-26929.865273031119</v>
      </c>
      <c r="AH212" s="5">
        <f t="shared" si="205"/>
        <v>-19259.922697253118</v>
      </c>
      <c r="AI212" s="42">
        <f t="shared" si="199"/>
        <v>0</v>
      </c>
      <c r="AJ212" s="42">
        <f t="shared" si="202"/>
        <v>852.91249187853896</v>
      </c>
      <c r="AK212" s="42">
        <f t="shared" si="206"/>
        <v>-18407.01020537458</v>
      </c>
    </row>
    <row r="213" spans="1:39" x14ac:dyDescent="0.15">
      <c r="I213" s="2"/>
      <c r="J213" s="31"/>
      <c r="K213" s="31"/>
      <c r="L213" s="31"/>
      <c r="M213" s="31"/>
      <c r="N213" s="31"/>
      <c r="O213" s="31"/>
      <c r="P213" s="31"/>
      <c r="R213" s="31"/>
      <c r="S213" s="31"/>
      <c r="T213" s="31"/>
      <c r="U213" s="31"/>
      <c r="V213" s="31"/>
      <c r="W213" s="31"/>
      <c r="X213" s="31"/>
      <c r="Y213" s="5"/>
      <c r="Z213" s="5"/>
      <c r="AA213" s="5"/>
      <c r="AB213" s="5"/>
    </row>
    <row r="214" spans="1:39" x14ac:dyDescent="0.15">
      <c r="I214" s="2"/>
      <c r="J214" s="31"/>
      <c r="K214" s="31"/>
      <c r="L214" s="31"/>
      <c r="M214" s="31"/>
      <c r="N214" s="31"/>
      <c r="O214" s="31"/>
      <c r="P214" s="31"/>
      <c r="R214" s="31"/>
      <c r="S214" s="31"/>
      <c r="T214" s="31"/>
      <c r="U214" s="31"/>
      <c r="V214" s="31"/>
      <c r="W214" s="31"/>
      <c r="X214" s="31"/>
      <c r="Y214" s="5"/>
      <c r="Z214" s="5"/>
      <c r="AA214" s="5"/>
      <c r="AB214" s="5"/>
    </row>
    <row r="215" spans="1:39" x14ac:dyDescent="0.15">
      <c r="I215" s="2"/>
      <c r="AC215" s="22" t="s">
        <v>56</v>
      </c>
      <c r="AD215" s="21">
        <f>SUM(AD192:AD212)</f>
        <v>422875.92588839552</v>
      </c>
      <c r="AE215" s="21">
        <f t="shared" ref="AE215:AK215" si="207">SUM(AE192:AE212)</f>
        <v>-15052.532305181201</v>
      </c>
      <c r="AF215" s="21">
        <f t="shared" si="207"/>
        <v>-46839.8282088052</v>
      </c>
      <c r="AG215" s="21">
        <f t="shared" si="207"/>
        <v>-406785.6185187712</v>
      </c>
      <c r="AH215" s="21">
        <f t="shared" si="207"/>
        <v>-45802.053144362006</v>
      </c>
      <c r="AI215" s="21">
        <f t="shared" si="207"/>
        <v>0</v>
      </c>
      <c r="AJ215" s="21">
        <f t="shared" si="207"/>
        <v>38340.390710822663</v>
      </c>
      <c r="AK215" s="21">
        <f t="shared" si="207"/>
        <v>-7461.6624335393499</v>
      </c>
    </row>
    <row r="216" spans="1:39" x14ac:dyDescent="0.15">
      <c r="AC216" s="23"/>
    </row>
    <row r="217" spans="1:39" x14ac:dyDescent="0.15">
      <c r="AC217" s="22" t="str">
        <f>"Present Value at "&amp;TEXT($D$6,"0.00%")&amp;":"</f>
        <v>Present Value at 9.81%:</v>
      </c>
      <c r="AD217" s="21">
        <f>AD192+NPV($D$6,AD193:AD212)</f>
        <v>223434.29524559376</v>
      </c>
      <c r="AE217" s="21">
        <f t="shared" ref="AE217:AK217" si="208">AE192+NPV($D$6,AE193:AE212)</f>
        <v>-13083.048389221505</v>
      </c>
      <c r="AF217" s="21">
        <f t="shared" si="208"/>
        <v>-23909.27302583024</v>
      </c>
      <c r="AG217" s="21">
        <f t="shared" si="208"/>
        <v>-149867.70240918419</v>
      </c>
      <c r="AH217" s="21">
        <f t="shared" si="208"/>
        <v>36574.271421357873</v>
      </c>
      <c r="AI217" s="21">
        <f t="shared" si="208"/>
        <v>0</v>
      </c>
      <c r="AJ217" s="21">
        <f t="shared" si="208"/>
        <v>18963.976744284297</v>
      </c>
      <c r="AK217" s="21">
        <f t="shared" si="208"/>
        <v>55538.248165642159</v>
      </c>
    </row>
    <row r="219" spans="1:39" x14ac:dyDescent="0.15">
      <c r="AC219" s="22" t="str">
        <f>"Present Value at "&amp;TEXT($D$7,"0.00%")&amp;":"</f>
        <v>Present Value at 3.64%:</v>
      </c>
      <c r="AD219" s="21">
        <f>AD192+NPV($D$7,AD193:AD212)</f>
        <v>321688.72789286252</v>
      </c>
      <c r="AE219" s="21">
        <f t="shared" ref="AE219:AK219" si="209">AE192+NPV($D$7,AE193:AE212)</f>
        <v>-14050.468849072082</v>
      </c>
      <c r="AF219" s="21">
        <f t="shared" si="209"/>
        <v>-35172.877699104785</v>
      </c>
      <c r="AG219" s="21">
        <f t="shared" si="209"/>
        <v>-268806.49803136999</v>
      </c>
      <c r="AH219" s="21">
        <f t="shared" si="209"/>
        <v>3658.8833133157696</v>
      </c>
      <c r="AI219" s="21">
        <f t="shared" si="209"/>
        <v>0</v>
      </c>
      <c r="AJ219" s="21">
        <f t="shared" si="209"/>
        <v>28509.99080499063</v>
      </c>
      <c r="AK219" s="21">
        <f t="shared" si="209"/>
        <v>32168.874118306401</v>
      </c>
    </row>
    <row r="221" spans="1:39" ht="14" customHeight="1" x14ac:dyDescent="0.15"/>
    <row r="222" spans="1:39" x14ac:dyDescent="0.15">
      <c r="A222" s="43" t="s">
        <v>40</v>
      </c>
      <c r="B222" s="15">
        <v>1</v>
      </c>
      <c r="C222" s="15"/>
      <c r="D222" s="15"/>
      <c r="G222" t="s">
        <v>12</v>
      </c>
      <c r="H222" s="51">
        <v>32389.930285253027</v>
      </c>
    </row>
    <row r="223" spans="1:39" ht="15" x14ac:dyDescent="0.2">
      <c r="G223" s="58" t="s">
        <v>116</v>
      </c>
      <c r="H223" s="57"/>
      <c r="I223" s="57"/>
      <c r="J223" s="11">
        <f>H$222</f>
        <v>32389.930285253027</v>
      </c>
      <c r="K223" s="11">
        <f>J223*$C$10</f>
        <v>12955.972114101212</v>
      </c>
      <c r="L223" s="24">
        <f>$C$232</f>
        <v>4527.4163268919465</v>
      </c>
      <c r="M223" s="11">
        <f t="shared" ref="M223:M243" si="210">$E$11</f>
        <v>602229</v>
      </c>
      <c r="N223" s="78">
        <f>N191</f>
        <v>0</v>
      </c>
      <c r="O223" s="35">
        <f>M223*N223/1000</f>
        <v>0</v>
      </c>
      <c r="P223" s="35">
        <f>$H$14*M223/1000</f>
        <v>6.0222899999999999</v>
      </c>
      <c r="Q223">
        <f>Q4</f>
        <v>0</v>
      </c>
      <c r="T223" s="34">
        <v>1</v>
      </c>
      <c r="U223" s="32"/>
      <c r="V223" s="32"/>
      <c r="W223" s="32">
        <f>T223-SUM(U223:V223)</f>
        <v>1</v>
      </c>
      <c r="X223" s="32"/>
      <c r="Y223" s="5"/>
      <c r="Z223" s="5"/>
      <c r="AA223" s="5">
        <f>O223*W223</f>
        <v>0</v>
      </c>
      <c r="AB223" s="5">
        <f>P223*W223</f>
        <v>6.0222899999999999</v>
      </c>
      <c r="AC223" s="32"/>
      <c r="AD223" s="5">
        <f>$W223*J223</f>
        <v>32389.930285253027</v>
      </c>
      <c r="AE223" s="5">
        <f>-$W223*K223</f>
        <v>-12955.972114101212</v>
      </c>
      <c r="AF223" s="5">
        <f>-$W223*L223</f>
        <v>-4527.4163268919465</v>
      </c>
      <c r="AG223" s="5"/>
      <c r="AH223" s="5">
        <f>SUM(AD223:AG223)</f>
        <v>14906.541844259868</v>
      </c>
      <c r="AI223" s="42">
        <f>Y223-AA223</f>
        <v>0</v>
      </c>
      <c r="AJ223" s="42"/>
      <c r="AK223" s="42">
        <f>SUM(AH223:AJ223)</f>
        <v>14906.541844259868</v>
      </c>
      <c r="AL223" s="6" t="s">
        <v>39</v>
      </c>
      <c r="AM223" s="36">
        <f>AK250</f>
        <v>35049.746497991859</v>
      </c>
    </row>
    <row r="224" spans="1:39" ht="15" x14ac:dyDescent="0.2">
      <c r="A224" s="12" t="s">
        <v>42</v>
      </c>
      <c r="B224" s="12"/>
      <c r="C224" s="12"/>
      <c r="D224" s="79">
        <v>9.8100000000000007E-2</v>
      </c>
      <c r="E224" s="7"/>
      <c r="F224" s="7"/>
      <c r="G224" s="8"/>
      <c r="I224" s="2">
        <f>I223+1</f>
        <v>1</v>
      </c>
      <c r="J224" s="11">
        <f t="shared" ref="J224:J243" si="211">H$222</f>
        <v>32389.930285253027</v>
      </c>
      <c r="K224" s="11"/>
      <c r="L224" s="24"/>
      <c r="M224" s="11">
        <f t="shared" si="210"/>
        <v>602229</v>
      </c>
      <c r="N224" s="78">
        <f t="shared" ref="N224:N243" si="212">N192</f>
        <v>0</v>
      </c>
      <c r="O224" s="35">
        <f t="shared" ref="O224:O243" si="213">M224*N224/1000</f>
        <v>0</v>
      </c>
      <c r="P224" s="35">
        <f>$H$14*M224/1000</f>
        <v>6.0222899999999999</v>
      </c>
      <c r="Q224">
        <f t="shared" ref="Q224:Q243" si="214">Q5</f>
        <v>65</v>
      </c>
      <c r="R224" s="45">
        <f>1000*VLOOKUP(Q224, '[1]Mortality (Interventions) H'!$B$392:$AV$512, 25)</f>
        <v>22.41379043449589</v>
      </c>
      <c r="S224" s="46">
        <f>AVERAGE(VLOOKUP(I223,'[1]Lapse Rates'!$A$4:$F$24,6),VLOOKUP(I224,'[1]Lapse Rates'!$A$4:$F$24,6))</f>
        <v>1.1402544E-3</v>
      </c>
      <c r="T224" s="33">
        <f>W223</f>
        <v>1</v>
      </c>
      <c r="U224" s="33">
        <f>T224*R224/1000</f>
        <v>2.241379043449589E-2</v>
      </c>
      <c r="V224" s="39">
        <f>MIN(S224*T224,T224-U224)</f>
        <v>1.1402544E-3</v>
      </c>
      <c r="W224" s="32">
        <f>T224-SUM(U224:V224)</f>
        <v>0.97644595516550414</v>
      </c>
      <c r="X224" s="32"/>
      <c r="Y224" s="5">
        <f>AA223</f>
        <v>0</v>
      </c>
      <c r="Z224" s="5">
        <f>AB223</f>
        <v>6.0222899999999999</v>
      </c>
      <c r="AA224" s="5">
        <f>O224*W224</f>
        <v>0</v>
      </c>
      <c r="AB224" s="5">
        <f t="shared" ref="AB224:AB243" si="215">P224*W224</f>
        <v>5.8804407113336641</v>
      </c>
      <c r="AC224" s="32"/>
      <c r="AD224" s="5">
        <f>$W224*J224</f>
        <v>31627.016415127982</v>
      </c>
      <c r="AE224" s="5">
        <f t="shared" ref="AE224:AF243" si="216">-$W224*K224</f>
        <v>0</v>
      </c>
      <c r="AF224" s="5">
        <f t="shared" si="216"/>
        <v>0</v>
      </c>
      <c r="AG224" s="5">
        <f t="shared" ref="AG224:AG229" si="217">-U224*M224</f>
        <v>-13498.234599576026</v>
      </c>
      <c r="AH224" s="5">
        <f t="shared" ref="AH224:AH232" si="218">SUM(AD224:AG224)</f>
        <v>18128.781815551956</v>
      </c>
      <c r="AI224" s="42">
        <f>-M224*$W223*(N224-N223)/1000</f>
        <v>0</v>
      </c>
      <c r="AJ224" s="42">
        <f>$D$6*SUM(Y224:Z224,AD224:AE224)</f>
        <v>3103.2010969730554</v>
      </c>
      <c r="AK224" s="42">
        <f>SUM(AH224:AJ224)</f>
        <v>21231.982912525011</v>
      </c>
      <c r="AM224" s="47"/>
    </row>
    <row r="225" spans="1:39" ht="15" x14ac:dyDescent="0.2">
      <c r="A225" s="15" t="s">
        <v>44</v>
      </c>
      <c r="B225" s="15"/>
      <c r="C225" s="50"/>
      <c r="D225" s="9">
        <f xml:space="preserve"> (1+6.7%)/(1+2.95%)-1</f>
        <v>3.6425449247207142E-2</v>
      </c>
      <c r="E225" s="7"/>
      <c r="F225" s="7"/>
      <c r="G225" s="8"/>
      <c r="I225" s="2">
        <f t="shared" ref="I225:I243" si="219">I224+1</f>
        <v>2</v>
      </c>
      <c r="J225" s="11">
        <f t="shared" si="211"/>
        <v>32389.930285253027</v>
      </c>
      <c r="K225" s="11">
        <f t="shared" ref="K225:K243" si="220">J225*$C$11</f>
        <v>323.8993028525303</v>
      </c>
      <c r="L225" s="24">
        <f>$C$233</f>
        <v>3555.7184183343547</v>
      </c>
      <c r="M225" s="11">
        <f t="shared" si="210"/>
        <v>602229</v>
      </c>
      <c r="N225" s="78">
        <f t="shared" si="212"/>
        <v>0</v>
      </c>
      <c r="O225" s="35">
        <f t="shared" si="213"/>
        <v>0</v>
      </c>
      <c r="P225" s="35">
        <f>$H$14*M225/1000</f>
        <v>6.0222899999999999</v>
      </c>
      <c r="Q225">
        <f t="shared" si="214"/>
        <v>66</v>
      </c>
      <c r="R225" s="45">
        <f>1000*VLOOKUP(Q225, '[1]Mortality (Interventions) H'!$B$392:$AV$512, 25)</f>
        <v>24.37978964477734</v>
      </c>
      <c r="S225" s="46">
        <f>VLOOKUP(I225, '[1]Lapse Rates'!$A$4:$F$24, 6)</f>
        <v>1.1150343000000001E-3</v>
      </c>
      <c r="T225" s="33">
        <f>W224</f>
        <v>0.97644595516550414</v>
      </c>
      <c r="U225" s="33">
        <f>T225*R225/1000</f>
        <v>2.3805546986428679E-2</v>
      </c>
      <c r="V225" s="39">
        <f t="shared" ref="V225:V243" si="221">MIN(S225*T225,T225-U225)</f>
        <v>1.0887707321057993E-3</v>
      </c>
      <c r="W225" s="32">
        <f>T225-SUM(U225:V225)</f>
        <v>0.95155163744696969</v>
      </c>
      <c r="X225" s="32"/>
      <c r="Y225" s="5">
        <f t="shared" ref="Y225:Z240" si="222">AA224</f>
        <v>0</v>
      </c>
      <c r="Z225" s="5">
        <f t="shared" si="222"/>
        <v>5.8804407113336641</v>
      </c>
      <c r="AA225" s="5">
        <f>O225*W225</f>
        <v>0</v>
      </c>
      <c r="AB225" s="5">
        <f t="shared" si="215"/>
        <v>5.7305199106805107</v>
      </c>
      <c r="AC225" s="32"/>
      <c r="AD225" s="5">
        <f>$W225*J225</f>
        <v>30820.691199725712</v>
      </c>
      <c r="AE225" s="5">
        <f t="shared" si="216"/>
        <v>-308.20691199725712</v>
      </c>
      <c r="AF225" s="5">
        <f t="shared" si="216"/>
        <v>-3383.4496832664045</v>
      </c>
      <c r="AG225" s="5">
        <f t="shared" si="217"/>
        <v>-14336.390756089957</v>
      </c>
      <c r="AH225" s="5">
        <f t="shared" si="218"/>
        <v>12792.643848372092</v>
      </c>
      <c r="AI225" s="42">
        <f>-M225*($W224*N225-$W223*N224)/1000</f>
        <v>0</v>
      </c>
      <c r="AJ225" s="42">
        <f>$D$6*SUM(Y225:Z225,AD225:AE225)</f>
        <v>2993.8515798599433</v>
      </c>
      <c r="AK225" s="42">
        <f>SUM(AH225:AJ225)</f>
        <v>15786.495428232036</v>
      </c>
      <c r="AL225" s="48" t="s">
        <v>59</v>
      </c>
      <c r="AM225" s="54">
        <f>AK250/AD250</f>
        <v>9.9999979816730741E-2</v>
      </c>
    </row>
    <row r="226" spans="1:39" ht="15" x14ac:dyDescent="0.2">
      <c r="A226" s="15" t="s">
        <v>45</v>
      </c>
      <c r="B226" s="16"/>
      <c r="C226" s="50"/>
      <c r="D226" s="1"/>
      <c r="E226" s="1"/>
      <c r="F226" s="1"/>
      <c r="G226" s="8"/>
      <c r="I226" s="2">
        <f t="shared" si="219"/>
        <v>3</v>
      </c>
      <c r="J226" s="11">
        <f t="shared" si="211"/>
        <v>32389.930285253027</v>
      </c>
      <c r="K226" s="11">
        <f t="shared" si="220"/>
        <v>323.8993028525303</v>
      </c>
      <c r="L226" s="24">
        <f t="shared" ref="L226:L243" si="223">$C$233</f>
        <v>3555.7184183343547</v>
      </c>
      <c r="M226" s="11">
        <f t="shared" si="210"/>
        <v>602229</v>
      </c>
      <c r="N226" s="78">
        <f t="shared" si="212"/>
        <v>0</v>
      </c>
      <c r="O226" s="35">
        <f t="shared" si="213"/>
        <v>0</v>
      </c>
      <c r="P226" s="35">
        <f>$H$14*M226/1000</f>
        <v>6.0222899999999999</v>
      </c>
      <c r="Q226">
        <f t="shared" si="214"/>
        <v>67</v>
      </c>
      <c r="R226" s="45">
        <f>1000*VLOOKUP(Q226, '[1]Mortality (Interventions) H'!$B$392:$AV$512, 25)</f>
        <v>26.450332990393665</v>
      </c>
      <c r="S226" s="46">
        <f>VLOOKUP(I226, '[1]Lapse Rates'!$A$4:$F$24, 6)</f>
        <v>9.1335750000000001E-4</v>
      </c>
      <c r="T226" s="33">
        <f>W225</f>
        <v>0.95155163744696969</v>
      </c>
      <c r="U226" s="33">
        <f t="shared" ref="U226:U243" si="224">T226*R226/1000</f>
        <v>2.5168857668026696E-2</v>
      </c>
      <c r="V226" s="39">
        <f t="shared" si="221"/>
        <v>8.6910682469947063E-4</v>
      </c>
      <c r="W226" s="32">
        <f t="shared" ref="W226:W243" si="225">T226-SUM(U226:V226)</f>
        <v>0.92551367295424347</v>
      </c>
      <c r="X226" s="32"/>
      <c r="Y226" s="5">
        <f t="shared" si="222"/>
        <v>0</v>
      </c>
      <c r="Z226" s="5">
        <f t="shared" si="222"/>
        <v>5.7305199106805107</v>
      </c>
      <c r="AA226" s="5">
        <f t="shared" ref="AA226:AA243" si="226">O226*W226</f>
        <v>0</v>
      </c>
      <c r="AB226" s="5">
        <f t="shared" si="215"/>
        <v>5.5737117374956107</v>
      </c>
      <c r="AC226" s="32"/>
      <c r="AD226" s="5">
        <f>$W226*J226</f>
        <v>29977.323345036417</v>
      </c>
      <c r="AE226" s="5">
        <f t="shared" si="216"/>
        <v>-299.77323345036416</v>
      </c>
      <c r="AF226" s="5">
        <f>-$W226*L226</f>
        <v>-3290.866013343682</v>
      </c>
      <c r="AG226" s="5">
        <f t="shared" si="217"/>
        <v>-15157.415984558049</v>
      </c>
      <c r="AH226" s="5">
        <f t="shared" si="218"/>
        <v>11229.268113684322</v>
      </c>
      <c r="AI226" s="42">
        <f>-M226*($W225*N226-$W224*N225)/1000</f>
        <v>0</v>
      </c>
      <c r="AJ226" s="42">
        <f>$D$6*SUM(Y226:Z226,AD226:AE226)</f>
        <v>2911.92982994983</v>
      </c>
      <c r="AK226" s="42">
        <f t="shared" ref="AK226:AK233" si="227">SUM(AH226:AJ226)</f>
        <v>14141.197943634152</v>
      </c>
    </row>
    <row r="227" spans="1:39" ht="15" x14ac:dyDescent="0.2">
      <c r="A227" s="15"/>
      <c r="B227" s="16" t="s">
        <v>46</v>
      </c>
      <c r="C227" s="16" t="s">
        <v>47</v>
      </c>
      <c r="E227" s="1"/>
      <c r="F227" s="1"/>
      <c r="G227" s="8"/>
      <c r="I227" s="2">
        <f t="shared" si="219"/>
        <v>4</v>
      </c>
      <c r="J227" s="11">
        <f t="shared" si="211"/>
        <v>32389.930285253027</v>
      </c>
      <c r="K227" s="11">
        <f t="shared" si="220"/>
        <v>323.8993028525303</v>
      </c>
      <c r="L227" s="24">
        <f t="shared" si="223"/>
        <v>3555.7184183343547</v>
      </c>
      <c r="M227" s="11">
        <f t="shared" si="210"/>
        <v>602229</v>
      </c>
      <c r="N227" s="78">
        <f t="shared" si="212"/>
        <v>0</v>
      </c>
      <c r="O227" s="35">
        <f t="shared" si="213"/>
        <v>0</v>
      </c>
      <c r="P227" s="35">
        <f t="shared" ref="P227:P243" si="228">$H$14*M227/1000</f>
        <v>6.0222899999999999</v>
      </c>
      <c r="Q227">
        <f t="shared" si="214"/>
        <v>68</v>
      </c>
      <c r="R227" s="45">
        <f>1000*VLOOKUP(Q227, '[1]Mortality (Interventions) H'!$B$392:$AV$512, 25)</f>
        <v>28.621544126280455</v>
      </c>
      <c r="S227" s="46">
        <f>VLOOKUP(I227, '[1]Lapse Rates'!$A$4:$F$24, 6)</f>
        <v>8.7679360000000005E-4</v>
      </c>
      <c r="T227" s="33">
        <f>W226</f>
        <v>0.92551367295424347</v>
      </c>
      <c r="U227" s="33">
        <f t="shared" si="224"/>
        <v>2.6489630429935775E-2</v>
      </c>
      <c r="V227" s="39">
        <f t="shared" si="221"/>
        <v>8.1148446515877382E-4</v>
      </c>
      <c r="W227" s="32">
        <f t="shared" si="225"/>
        <v>0.8982125580591489</v>
      </c>
      <c r="X227" s="32"/>
      <c r="Y227" s="5">
        <f>AA226</f>
        <v>0</v>
      </c>
      <c r="Z227" s="5">
        <f t="shared" si="222"/>
        <v>5.5737117374956107</v>
      </c>
      <c r="AA227" s="5">
        <f t="shared" si="226"/>
        <v>0</v>
      </c>
      <c r="AB227" s="5">
        <f t="shared" si="215"/>
        <v>5.4092965062740319</v>
      </c>
      <c r="AC227" s="32"/>
      <c r="AD227" s="5">
        <f>$W227*J227</f>
        <v>29093.042136874621</v>
      </c>
      <c r="AE227" s="5">
        <f t="shared" si="216"/>
        <v>-290.93042136874624</v>
      </c>
      <c r="AF227" s="5">
        <f t="shared" si="216"/>
        <v>-3193.7909362701316</v>
      </c>
      <c r="AG227" s="5">
        <f t="shared" si="217"/>
        <v>-15952.823644189792</v>
      </c>
      <c r="AH227" s="5">
        <f t="shared" si="218"/>
        <v>9655.4971350459509</v>
      </c>
      <c r="AI227" s="42">
        <f t="shared" ref="AI227:AI243" si="229">-M227*($W226*N227-$W225*N226)/1000</f>
        <v>0</v>
      </c>
      <c r="AJ227" s="42">
        <f>$D$6*SUM(Y227:Z227,AD227:AE227)</f>
        <v>2826.0339404125748</v>
      </c>
      <c r="AK227" s="42">
        <f t="shared" si="227"/>
        <v>12481.531075458526</v>
      </c>
    </row>
    <row r="228" spans="1:39" ht="15" x14ac:dyDescent="0.2">
      <c r="A228" s="15"/>
      <c r="B228" s="16">
        <v>1</v>
      </c>
      <c r="C228" s="50">
        <v>0.4</v>
      </c>
      <c r="D228" s="1"/>
      <c r="E228" s="18" t="s">
        <v>48</v>
      </c>
      <c r="F228" s="16"/>
      <c r="G228" s="8"/>
      <c r="I228" s="2">
        <f t="shared" si="219"/>
        <v>5</v>
      </c>
      <c r="J228" s="11">
        <f t="shared" si="211"/>
        <v>32389.930285253027</v>
      </c>
      <c r="K228" s="11">
        <f t="shared" si="220"/>
        <v>323.8993028525303</v>
      </c>
      <c r="L228" s="24">
        <f t="shared" si="223"/>
        <v>3555.7184183343547</v>
      </c>
      <c r="M228" s="11">
        <f t="shared" si="210"/>
        <v>602229</v>
      </c>
      <c r="N228" s="78">
        <f t="shared" si="212"/>
        <v>0</v>
      </c>
      <c r="O228" s="35">
        <f t="shared" si="213"/>
        <v>0</v>
      </c>
      <c r="P228" s="35">
        <f t="shared" si="228"/>
        <v>6.0222899999999999</v>
      </c>
      <c r="Q228">
        <f t="shared" si="214"/>
        <v>69</v>
      </c>
      <c r="R228" s="45">
        <f>1000*VLOOKUP(Q228, '[1]Mortality (Interventions) H'!$B$392:$AV$512, 25)</f>
        <v>31.046993322222733</v>
      </c>
      <c r="S228" s="46">
        <f>VLOOKUP(I228, '[1]Lapse Rates'!$A$4:$F$24, 6)</f>
        <v>8.7786349999999995E-4</v>
      </c>
      <c r="T228" s="33">
        <f>W227</f>
        <v>0.8982125580591489</v>
      </c>
      <c r="U228" s="33">
        <f t="shared" si="224"/>
        <v>2.7886799291998995E-2</v>
      </c>
      <c r="V228" s="39">
        <f t="shared" si="221"/>
        <v>7.8850801996175766E-4</v>
      </c>
      <c r="W228" s="32">
        <f t="shared" si="225"/>
        <v>0.86953725074718813</v>
      </c>
      <c r="X228" s="32"/>
      <c r="Y228" s="5">
        <f t="shared" ref="Y228:Z243" si="230">AA227</f>
        <v>0</v>
      </c>
      <c r="Z228" s="5">
        <f t="shared" si="222"/>
        <v>5.4092965062740319</v>
      </c>
      <c r="AA228" s="5">
        <f t="shared" si="226"/>
        <v>0</v>
      </c>
      <c r="AB228" s="5">
        <f t="shared" si="215"/>
        <v>5.2366054898022831</v>
      </c>
      <c r="AC228" s="32"/>
      <c r="AD228" s="5">
        <f t="shared" ref="AD228:AD242" si="231">$W228*J228</f>
        <v>28164.250932132003</v>
      </c>
      <c r="AE228" s="5">
        <f t="shared" si="216"/>
        <v>-281.64250932132006</v>
      </c>
      <c r="AF228" s="5">
        <f t="shared" si="216"/>
        <v>-3091.8296179095951</v>
      </c>
      <c r="AG228" s="5">
        <f t="shared" si="217"/>
        <v>-16794.239250821262</v>
      </c>
      <c r="AH228" s="5">
        <f t="shared" si="218"/>
        <v>7996.5395540798272</v>
      </c>
      <c r="AI228" s="42">
        <f t="shared" si="229"/>
        <v>0</v>
      </c>
      <c r="AJ228" s="42">
        <f t="shared" ref="AJ228:AJ243" si="232">$D$6*SUM(Y228:Z228,AD228:AE228)</f>
        <v>2735.8145382649936</v>
      </c>
      <c r="AK228" s="42">
        <f t="shared" si="227"/>
        <v>10732.35409234482</v>
      </c>
    </row>
    <row r="229" spans="1:39" ht="15" x14ac:dyDescent="0.2">
      <c r="A229" s="15"/>
      <c r="B229" s="17" t="s">
        <v>49</v>
      </c>
      <c r="C229" s="50">
        <v>0.01</v>
      </c>
      <c r="D229" s="1"/>
      <c r="E229" s="80">
        <v>500000</v>
      </c>
      <c r="F229" s="16"/>
      <c r="G229" s="8"/>
      <c r="I229" s="2">
        <f t="shared" si="219"/>
        <v>6</v>
      </c>
      <c r="J229" s="11">
        <f t="shared" si="211"/>
        <v>32389.930285253027</v>
      </c>
      <c r="K229" s="11">
        <f t="shared" si="220"/>
        <v>323.8993028525303</v>
      </c>
      <c r="L229" s="24">
        <f t="shared" si="223"/>
        <v>3555.7184183343547</v>
      </c>
      <c r="M229" s="11">
        <f t="shared" si="210"/>
        <v>602229</v>
      </c>
      <c r="N229" s="78">
        <f t="shared" si="212"/>
        <v>0</v>
      </c>
      <c r="O229" s="35">
        <f t="shared" si="213"/>
        <v>0</v>
      </c>
      <c r="P229" s="35">
        <f t="shared" si="228"/>
        <v>6.0222899999999999</v>
      </c>
      <c r="Q229">
        <f t="shared" si="214"/>
        <v>70</v>
      </c>
      <c r="R229" s="45">
        <f>1000*VLOOKUP(Q229, '[1]Mortality (Interventions) H'!$B$392:$AV$512, 25)</f>
        <v>34.119181830263713</v>
      </c>
      <c r="S229" s="46">
        <f>VLOOKUP(I229, '[1]Lapse Rates'!$A$4:$F$24, 6)</f>
        <v>8.7081910000000003E-4</v>
      </c>
      <c r="T229" s="33">
        <f t="shared" ref="T229:T243" si="233">W228</f>
        <v>0.86953725074718813</v>
      </c>
      <c r="U229" s="33">
        <f t="shared" si="224"/>
        <v>2.9667899566430921E-2</v>
      </c>
      <c r="V229" s="39">
        <f t="shared" si="221"/>
        <v>7.5720964611214068E-4</v>
      </c>
      <c r="W229" s="32">
        <f t="shared" si="225"/>
        <v>0.83911214153464508</v>
      </c>
      <c r="X229" s="32"/>
      <c r="Y229" s="5">
        <f t="shared" si="230"/>
        <v>0</v>
      </c>
      <c r="Z229" s="5">
        <f t="shared" si="222"/>
        <v>5.2366054898022831</v>
      </c>
      <c r="AA229" s="5">
        <f t="shared" si="226"/>
        <v>0</v>
      </c>
      <c r="AB229" s="5">
        <f t="shared" si="215"/>
        <v>5.0533766588426774</v>
      </c>
      <c r="AC229" s="32"/>
      <c r="AD229" s="5">
        <f t="shared" si="231"/>
        <v>27178.783765816526</v>
      </c>
      <c r="AE229" s="5">
        <f t="shared" si="216"/>
        <v>-271.7878376581653</v>
      </c>
      <c r="AF229" s="5">
        <f t="shared" si="216"/>
        <v>-2983.6464967027214</v>
      </c>
      <c r="AG229" s="5">
        <f t="shared" si="217"/>
        <v>-17866.869487992128</v>
      </c>
      <c r="AH229" s="5">
        <f t="shared" si="218"/>
        <v>6056.4799434635133</v>
      </c>
      <c r="AI229" s="42">
        <f t="shared" si="229"/>
        <v>0</v>
      </c>
      <c r="AJ229" s="42">
        <f t="shared" si="232"/>
        <v>2640.0900115508848</v>
      </c>
      <c r="AK229" s="42">
        <f t="shared" si="227"/>
        <v>8696.5699550143981</v>
      </c>
    </row>
    <row r="230" spans="1:39" ht="15" x14ac:dyDescent="0.2">
      <c r="A230" s="12" t="s">
        <v>50</v>
      </c>
      <c r="B230" s="14"/>
      <c r="C230" s="3"/>
      <c r="D230" s="1"/>
      <c r="E230" s="1"/>
      <c r="F230" s="1"/>
      <c r="G230" s="8"/>
      <c r="I230" s="2">
        <f t="shared" si="219"/>
        <v>7</v>
      </c>
      <c r="J230" s="11">
        <f t="shared" si="211"/>
        <v>32389.930285253027</v>
      </c>
      <c r="K230" s="11">
        <f t="shared" si="220"/>
        <v>323.8993028525303</v>
      </c>
      <c r="L230" s="24">
        <f t="shared" si="223"/>
        <v>3555.7184183343547</v>
      </c>
      <c r="M230" s="11">
        <f t="shared" si="210"/>
        <v>602229</v>
      </c>
      <c r="N230" s="78">
        <f t="shared" si="212"/>
        <v>0</v>
      </c>
      <c r="O230" s="35">
        <f t="shared" si="213"/>
        <v>0</v>
      </c>
      <c r="P230" s="35">
        <f t="shared" si="228"/>
        <v>6.0222899999999999</v>
      </c>
      <c r="Q230">
        <f t="shared" si="214"/>
        <v>71</v>
      </c>
      <c r="R230" s="45">
        <f>1000*VLOOKUP(Q230, '[1]Mortality (Interventions) H'!$B$392:$AV$512, 25)</f>
        <v>37.239139954951348</v>
      </c>
      <c r="S230" s="46">
        <f>VLOOKUP(I230, '[1]Lapse Rates'!$A$4:$F$24, 6)</f>
        <v>7.8743759999999998E-4</v>
      </c>
      <c r="T230" s="33">
        <f t="shared" si="233"/>
        <v>0.83911214153464508</v>
      </c>
      <c r="U230" s="33">
        <f t="shared" si="224"/>
        <v>3.1247814476507593E-2</v>
      </c>
      <c r="V230" s="39">
        <f t="shared" si="221"/>
        <v>6.607484508609012E-4</v>
      </c>
      <c r="W230" s="32">
        <f t="shared" si="225"/>
        <v>0.80720357860727654</v>
      </c>
      <c r="X230" s="32"/>
      <c r="Y230" s="5">
        <f t="shared" si="230"/>
        <v>0</v>
      </c>
      <c r="Z230" s="5">
        <f t="shared" si="222"/>
        <v>5.0533766588426774</v>
      </c>
      <c r="AA230" s="5">
        <f t="shared" si="226"/>
        <v>0</v>
      </c>
      <c r="AB230" s="5">
        <f t="shared" si="215"/>
        <v>4.8612140394108154</v>
      </c>
      <c r="AC230" s="32"/>
      <c r="AD230" s="5">
        <f t="shared" si="231"/>
        <v>26145.267637096447</v>
      </c>
      <c r="AE230" s="5">
        <f t="shared" si="216"/>
        <v>-261.45267637096453</v>
      </c>
      <c r="AF230" s="5">
        <f t="shared" si="216"/>
        <v>-2870.1886317992962</v>
      </c>
      <c r="AG230" s="5">
        <f t="shared" ref="AG230:AG243" si="234">-U230*M230</f>
        <v>-18818.340064372693</v>
      </c>
      <c r="AH230" s="5">
        <f t="shared" si="218"/>
        <v>4195.2862645534915</v>
      </c>
      <c r="AI230" s="42">
        <f t="shared" si="229"/>
        <v>0</v>
      </c>
      <c r="AJ230" s="42">
        <f t="shared" si="232"/>
        <v>2539.6979838974021</v>
      </c>
      <c r="AK230" s="42">
        <f t="shared" si="227"/>
        <v>6734.9842484508936</v>
      </c>
    </row>
    <row r="231" spans="1:39" ht="15" x14ac:dyDescent="0.2">
      <c r="A231" s="12"/>
      <c r="B231" s="13" t="s">
        <v>46</v>
      </c>
      <c r="C231" s="13" t="s">
        <v>47</v>
      </c>
      <c r="D231" s="1"/>
      <c r="E231" s="1"/>
      <c r="F231" s="1"/>
      <c r="G231" s="8"/>
      <c r="I231" s="2">
        <f t="shared" si="219"/>
        <v>8</v>
      </c>
      <c r="J231" s="11">
        <f t="shared" si="211"/>
        <v>32389.930285253027</v>
      </c>
      <c r="K231" s="11">
        <f t="shared" si="220"/>
        <v>323.8993028525303</v>
      </c>
      <c r="L231" s="24">
        <f t="shared" si="223"/>
        <v>3555.7184183343547</v>
      </c>
      <c r="M231" s="11">
        <f t="shared" si="210"/>
        <v>602229</v>
      </c>
      <c r="N231" s="78">
        <f t="shared" si="212"/>
        <v>0</v>
      </c>
      <c r="O231" s="35">
        <f t="shared" si="213"/>
        <v>0</v>
      </c>
      <c r="P231" s="35">
        <f t="shared" si="228"/>
        <v>6.0222899999999999</v>
      </c>
      <c r="Q231">
        <f t="shared" si="214"/>
        <v>72</v>
      </c>
      <c r="R231" s="45">
        <f>1000*VLOOKUP(Q231, '[1]Mortality (Interventions) H'!$B$392:$AV$512, 25)</f>
        <v>40.813830367153457</v>
      </c>
      <c r="S231" s="46">
        <f>VLOOKUP(I231, '[1]Lapse Rates'!$A$4:$F$24, 6)</f>
        <v>7.0183349999999997E-4</v>
      </c>
      <c r="T231" s="33">
        <f t="shared" si="233"/>
        <v>0.80720357860727654</v>
      </c>
      <c r="U231" s="33">
        <f t="shared" si="224"/>
        <v>3.2945069929036605E-2</v>
      </c>
      <c r="V231" s="39">
        <f t="shared" si="221"/>
        <v>5.6652251278647005E-4</v>
      </c>
      <c r="W231" s="32">
        <f t="shared" si="225"/>
        <v>0.77369198616545343</v>
      </c>
      <c r="X231" s="32"/>
      <c r="Y231" s="5">
        <f t="shared" si="230"/>
        <v>0</v>
      </c>
      <c r="Z231" s="5">
        <f t="shared" si="222"/>
        <v>4.8612140394108154</v>
      </c>
      <c r="AA231" s="5">
        <f t="shared" si="226"/>
        <v>0</v>
      </c>
      <c r="AB231" s="5">
        <f t="shared" si="215"/>
        <v>4.6593975113643484</v>
      </c>
      <c r="AC231" s="32"/>
      <c r="AD231" s="5">
        <f t="shared" si="231"/>
        <v>25059.829494157988</v>
      </c>
      <c r="AE231" s="5">
        <f t="shared" si="216"/>
        <v>-250.59829494157989</v>
      </c>
      <c r="AF231" s="5">
        <f t="shared" si="216"/>
        <v>-2751.0308453261914</v>
      </c>
      <c r="AG231" s="5">
        <f t="shared" si="234"/>
        <v>-19840.476518293784</v>
      </c>
      <c r="AH231" s="5">
        <f t="shared" si="218"/>
        <v>2217.7238355964291</v>
      </c>
      <c r="AI231" s="42">
        <f t="shared" si="229"/>
        <v>0</v>
      </c>
      <c r="AJ231" s="42">
        <f t="shared" si="232"/>
        <v>2434.2624657403958</v>
      </c>
      <c r="AK231" s="42">
        <f t="shared" si="227"/>
        <v>4651.9863013368249</v>
      </c>
    </row>
    <row r="232" spans="1:39" ht="15" x14ac:dyDescent="0.2">
      <c r="A232" s="12"/>
      <c r="B232" s="13">
        <v>1</v>
      </c>
      <c r="C232" s="10">
        <f>$H$222*0.14+$B$235</f>
        <v>4527.4163268919465</v>
      </c>
      <c r="D232" s="1"/>
      <c r="E232" s="81" t="s">
        <v>51</v>
      </c>
      <c r="F232" s="13"/>
      <c r="G232" s="8"/>
      <c r="I232" s="2">
        <f t="shared" si="219"/>
        <v>9</v>
      </c>
      <c r="J232" s="11">
        <f t="shared" si="211"/>
        <v>32389.930285253027</v>
      </c>
      <c r="K232" s="11">
        <f t="shared" si="220"/>
        <v>323.8993028525303</v>
      </c>
      <c r="L232" s="24">
        <f t="shared" si="223"/>
        <v>3555.7184183343547</v>
      </c>
      <c r="M232" s="11">
        <f t="shared" si="210"/>
        <v>602229</v>
      </c>
      <c r="N232" s="78">
        <f t="shared" si="212"/>
        <v>0</v>
      </c>
      <c r="O232" s="35">
        <f t="shared" si="213"/>
        <v>0</v>
      </c>
      <c r="P232" s="35">
        <f t="shared" si="228"/>
        <v>6.0222899999999999</v>
      </c>
      <c r="Q232">
        <f t="shared" si="214"/>
        <v>73</v>
      </c>
      <c r="R232" s="45">
        <f>1000*VLOOKUP(Q232, '[1]Mortality (Interventions) H'!$B$392:$AV$512, 25)</f>
        <v>44.908437101892908</v>
      </c>
      <c r="S232" s="46">
        <f>VLOOKUP(I232, '[1]Lapse Rates'!$A$4:$F$24, 6)</f>
        <v>6.5742610000000005E-4</v>
      </c>
      <c r="T232" s="33">
        <f t="shared" si="233"/>
        <v>0.77369198616545343</v>
      </c>
      <c r="U232" s="33">
        <f t="shared" si="224"/>
        <v>3.4745297896949863E-2</v>
      </c>
      <c r="V232" s="39">
        <f t="shared" si="221"/>
        <v>5.08645305066008E-4</v>
      </c>
      <c r="W232" s="32">
        <f t="shared" si="225"/>
        <v>0.73843804296343751</v>
      </c>
      <c r="X232" s="32"/>
      <c r="Y232" s="5">
        <f t="shared" si="230"/>
        <v>0</v>
      </c>
      <c r="Z232" s="5">
        <f t="shared" si="222"/>
        <v>4.6593975113643484</v>
      </c>
      <c r="AA232" s="5">
        <f t="shared" si="226"/>
        <v>0</v>
      </c>
      <c r="AB232" s="5">
        <f t="shared" si="215"/>
        <v>4.4470880417582803</v>
      </c>
      <c r="AC232" s="32"/>
      <c r="AD232" s="5">
        <f t="shared" si="231"/>
        <v>23917.95673156442</v>
      </c>
      <c r="AE232" s="5">
        <f t="shared" si="216"/>
        <v>-239.17956731564422</v>
      </c>
      <c r="AF232" s="5">
        <f t="shared" si="216"/>
        <v>-2625.6777501638703</v>
      </c>
      <c r="AG232" s="5">
        <f t="shared" si="234"/>
        <v>-20924.626007182218</v>
      </c>
      <c r="AH232" s="5">
        <f t="shared" si="218"/>
        <v>128.47340690268538</v>
      </c>
      <c r="AI232" s="42">
        <f t="shared" si="229"/>
        <v>0</v>
      </c>
      <c r="AJ232" s="42">
        <f t="shared" si="232"/>
        <v>2323.3451267086698</v>
      </c>
      <c r="AK232" s="42">
        <f t="shared" si="227"/>
        <v>2451.8185336113552</v>
      </c>
    </row>
    <row r="233" spans="1:39" ht="15" x14ac:dyDescent="0.2">
      <c r="A233" s="12"/>
      <c r="B233" s="70" t="s">
        <v>49</v>
      </c>
      <c r="C233" s="10">
        <f>$H$222*0.11+$B$235</f>
        <v>3555.7184183343547</v>
      </c>
      <c r="D233" s="1"/>
      <c r="E233" s="1"/>
      <c r="F233" s="1"/>
      <c r="I233" s="2">
        <f t="shared" si="219"/>
        <v>10</v>
      </c>
      <c r="J233" s="11">
        <f t="shared" si="211"/>
        <v>32389.930285253027</v>
      </c>
      <c r="K233" s="11">
        <f t="shared" si="220"/>
        <v>323.8993028525303</v>
      </c>
      <c r="L233" s="24">
        <f t="shared" si="223"/>
        <v>3555.7184183343547</v>
      </c>
      <c r="M233" s="11">
        <f t="shared" si="210"/>
        <v>602229</v>
      </c>
      <c r="N233" s="78">
        <f t="shared" si="212"/>
        <v>0</v>
      </c>
      <c r="O233" s="35">
        <f t="shared" si="213"/>
        <v>0</v>
      </c>
      <c r="P233" s="35">
        <f t="shared" si="228"/>
        <v>6.0222899999999999</v>
      </c>
      <c r="Q233">
        <f t="shared" si="214"/>
        <v>74</v>
      </c>
      <c r="R233" s="45">
        <f>1000*VLOOKUP(Q233, '[1]Mortality (Interventions) H'!$B$392:$AV$512, 25)</f>
        <v>49.762618504156194</v>
      </c>
      <c r="S233" s="46">
        <f>VLOOKUP(I233, '[1]Lapse Rates'!$A$4:$F$24, 6)</f>
        <v>5.9033320000000003E-4</v>
      </c>
      <c r="T233" s="33">
        <f t="shared" si="233"/>
        <v>0.73843804296343751</v>
      </c>
      <c r="U233" s="33">
        <f t="shared" si="224"/>
        <v>3.6746610620945239E-2</v>
      </c>
      <c r="V233" s="39">
        <f t="shared" si="221"/>
        <v>4.3592449290434356E-4</v>
      </c>
      <c r="W233" s="32">
        <f t="shared" si="225"/>
        <v>0.7012555078495879</v>
      </c>
      <c r="X233" s="32"/>
      <c r="Y233" s="5">
        <f t="shared" si="230"/>
        <v>0</v>
      </c>
      <c r="Z233" s="5">
        <f t="shared" si="222"/>
        <v>4.4470880417582803</v>
      </c>
      <c r="AA233" s="5">
        <f t="shared" si="226"/>
        <v>0</v>
      </c>
      <c r="AB233" s="5">
        <f t="shared" si="215"/>
        <v>4.223164032367495</v>
      </c>
      <c r="AC233" s="32"/>
      <c r="AD233" s="5">
        <f t="shared" si="231"/>
        <v>22713.617011397859</v>
      </c>
      <c r="AE233" s="5">
        <f t="shared" si="216"/>
        <v>-227.13617011397861</v>
      </c>
      <c r="AF233" s="5">
        <f t="shared" si="216"/>
        <v>-2493.4671252191915</v>
      </c>
      <c r="AG233" s="5">
        <f t="shared" si="234"/>
        <v>-22129.874567641229</v>
      </c>
      <c r="AH233" s="5">
        <f>SUM(AD233:AG233)</f>
        <v>-2136.8608515765409</v>
      </c>
      <c r="AI233" s="42">
        <f t="shared" si="229"/>
        <v>0</v>
      </c>
      <c r="AJ233" s="42">
        <f t="shared" si="232"/>
        <v>2206.3600298668453</v>
      </c>
      <c r="AK233" s="42">
        <f t="shared" si="227"/>
        <v>69.499178290304371</v>
      </c>
    </row>
    <row r="234" spans="1:39" ht="15" x14ac:dyDescent="0.2">
      <c r="D234" s="1"/>
      <c r="E234" s="1"/>
      <c r="F234" s="1"/>
      <c r="I234" s="2">
        <f t="shared" si="219"/>
        <v>11</v>
      </c>
      <c r="J234" s="11">
        <f t="shared" si="211"/>
        <v>32389.930285253027</v>
      </c>
      <c r="K234" s="11">
        <f t="shared" si="220"/>
        <v>323.8993028525303</v>
      </c>
      <c r="L234" s="24">
        <f t="shared" si="223"/>
        <v>3555.7184183343547</v>
      </c>
      <c r="M234" s="11">
        <f t="shared" si="210"/>
        <v>602229</v>
      </c>
      <c r="N234" s="78">
        <f t="shared" si="212"/>
        <v>0</v>
      </c>
      <c r="O234" s="35">
        <f t="shared" si="213"/>
        <v>0</v>
      </c>
      <c r="P234" s="35">
        <f t="shared" si="228"/>
        <v>6.0222899999999999</v>
      </c>
      <c r="Q234">
        <f t="shared" si="214"/>
        <v>75</v>
      </c>
      <c r="R234" s="45">
        <f>1000*VLOOKUP(Q234, '[1]Mortality (Interventions) H'!$B$392:$AV$512, 25)</f>
        <v>55.312242242751147</v>
      </c>
      <c r="S234" s="46">
        <f>VLOOKUP(I234, '[1]Lapse Rates'!$A$4:$F$24, 6)</f>
        <v>5.0522920000000001E-4</v>
      </c>
      <c r="T234" s="33">
        <f t="shared" si="233"/>
        <v>0.7012555078495879</v>
      </c>
      <c r="U234" s="33">
        <f t="shared" si="224"/>
        <v>3.8788014524239883E-2</v>
      </c>
      <c r="V234" s="39">
        <f t="shared" si="221"/>
        <v>3.54294759226441E-4</v>
      </c>
      <c r="W234" s="32">
        <f t="shared" si="225"/>
        <v>0.66211319856612161</v>
      </c>
      <c r="X234" s="31"/>
      <c r="Y234" s="5">
        <f t="shared" si="230"/>
        <v>0</v>
      </c>
      <c r="Z234" s="5">
        <f t="shared" si="222"/>
        <v>4.223164032367495</v>
      </c>
      <c r="AA234" s="5">
        <f t="shared" si="226"/>
        <v>0</v>
      </c>
      <c r="AB234" s="5">
        <f t="shared" si="215"/>
        <v>3.9874376945927685</v>
      </c>
      <c r="AC234" s="32"/>
      <c r="AD234" s="5">
        <f t="shared" si="231"/>
        <v>21445.800342502574</v>
      </c>
      <c r="AE234" s="5">
        <f t="shared" si="216"/>
        <v>-214.45800342502577</v>
      </c>
      <c r="AF234" s="5">
        <f t="shared" si="216"/>
        <v>-2354.2880951638303</v>
      </c>
      <c r="AG234" s="5">
        <f t="shared" si="234"/>
        <v>-23359.26719891846</v>
      </c>
      <c r="AH234" s="5">
        <f t="shared" ref="AH234:AH243" si="235">SUM(AD234:AG234)</f>
        <v>-4482.2129550047393</v>
      </c>
      <c r="AI234" s="42">
        <f t="shared" si="229"/>
        <v>0</v>
      </c>
      <c r="AJ234" s="42">
        <f t="shared" si="232"/>
        <v>2083.2089758550828</v>
      </c>
      <c r="AK234" s="42">
        <f t="shared" ref="AK234:AK243" si="236">SUM(AH234:AJ234)</f>
        <v>-2399.0039791496565</v>
      </c>
    </row>
    <row r="235" spans="1:39" ht="15" x14ac:dyDescent="0.2">
      <c r="A235" s="58" t="s">
        <v>116</v>
      </c>
      <c r="B235" s="65">
        <f>B22+B24</f>
        <v>-7.1739130434782616</v>
      </c>
      <c r="D235" s="1"/>
      <c r="E235" s="74"/>
      <c r="F235" s="37"/>
      <c r="I235" s="2">
        <f t="shared" si="219"/>
        <v>12</v>
      </c>
      <c r="J235" s="11">
        <f t="shared" si="211"/>
        <v>32389.930285253027</v>
      </c>
      <c r="K235" s="11">
        <f t="shared" si="220"/>
        <v>323.8993028525303</v>
      </c>
      <c r="L235" s="24">
        <f t="shared" si="223"/>
        <v>3555.7184183343547</v>
      </c>
      <c r="M235" s="11">
        <f t="shared" si="210"/>
        <v>602229</v>
      </c>
      <c r="N235" s="78">
        <f t="shared" si="212"/>
        <v>0</v>
      </c>
      <c r="O235" s="35">
        <f t="shared" si="213"/>
        <v>0</v>
      </c>
      <c r="P235" s="35">
        <f t="shared" si="228"/>
        <v>6.0222899999999999</v>
      </c>
      <c r="Q235">
        <f t="shared" si="214"/>
        <v>76</v>
      </c>
      <c r="R235" s="45">
        <f>1000*VLOOKUP(Q235, '[1]Mortality (Interventions) H'!$B$392:$AV$512, 25)</f>
        <v>61.62610541058671</v>
      </c>
      <c r="S235" s="46">
        <f>VLOOKUP(I235, '[1]Lapse Rates'!$A$4:$F$24, 6)</f>
        <v>4.8306569999999999E-4</v>
      </c>
      <c r="T235" s="33">
        <f t="shared" si="233"/>
        <v>0.66211319856612161</v>
      </c>
      <c r="U235" s="33">
        <f t="shared" si="224"/>
        <v>4.0803457768576544E-2</v>
      </c>
      <c r="V235" s="39">
        <f t="shared" si="221"/>
        <v>3.1984417574458252E-4</v>
      </c>
      <c r="W235" s="32">
        <f t="shared" si="225"/>
        <v>0.62098989662180049</v>
      </c>
      <c r="X235" s="31"/>
      <c r="Y235" s="5">
        <f t="shared" si="230"/>
        <v>0</v>
      </c>
      <c r="Z235" s="5">
        <f t="shared" si="222"/>
        <v>3.9874376945927685</v>
      </c>
      <c r="AA235" s="5">
        <f t="shared" si="226"/>
        <v>0</v>
      </c>
      <c r="AB235" s="5">
        <f t="shared" si="215"/>
        <v>3.7397812445265028</v>
      </c>
      <c r="AC235" s="32"/>
      <c r="AD235" s="5">
        <f t="shared" si="231"/>
        <v>20113.819459426602</v>
      </c>
      <c r="AE235" s="5">
        <f t="shared" si="216"/>
        <v>-201.13819459426603</v>
      </c>
      <c r="AF235" s="5">
        <f t="shared" si="216"/>
        <v>-2208.0652130176827</v>
      </c>
      <c r="AG235" s="5">
        <f t="shared" si="234"/>
        <v>-24573.025568512083</v>
      </c>
      <c r="AH235" s="5">
        <f t="shared" si="235"/>
        <v>-6868.4095166974294</v>
      </c>
      <c r="AI235" s="42">
        <f t="shared" si="229"/>
        <v>0</v>
      </c>
      <c r="AJ235" s="42">
        <f t="shared" si="232"/>
        <v>1953.8251997178918</v>
      </c>
      <c r="AK235" s="42">
        <f t="shared" si="236"/>
        <v>-4914.5843169795371</v>
      </c>
    </row>
    <row r="236" spans="1:39" ht="15" x14ac:dyDescent="0.2">
      <c r="A236" s="48"/>
      <c r="D236" s="1"/>
      <c r="E236" s="1"/>
      <c r="F236" s="1"/>
      <c r="I236" s="2">
        <f t="shared" si="219"/>
        <v>13</v>
      </c>
      <c r="J236" s="11">
        <f t="shared" si="211"/>
        <v>32389.930285253027</v>
      </c>
      <c r="K236" s="11">
        <f t="shared" si="220"/>
        <v>323.8993028525303</v>
      </c>
      <c r="L236" s="24">
        <f t="shared" si="223"/>
        <v>3555.7184183343547</v>
      </c>
      <c r="M236" s="11">
        <f t="shared" si="210"/>
        <v>602229</v>
      </c>
      <c r="N236" s="78">
        <f t="shared" si="212"/>
        <v>0</v>
      </c>
      <c r="O236" s="35">
        <f t="shared" si="213"/>
        <v>0</v>
      </c>
      <c r="P236" s="35">
        <f t="shared" si="228"/>
        <v>6.0222899999999999</v>
      </c>
      <c r="Q236">
        <f t="shared" si="214"/>
        <v>77</v>
      </c>
      <c r="R236" s="45">
        <f>1000*VLOOKUP(Q236, '[1]Mortality (Interventions) H'!$B$392:$AV$512, 25)</f>
        <v>68.851998902084148</v>
      </c>
      <c r="S236" s="46">
        <f>VLOOKUP(I236, '[1]Lapse Rates'!$A$4:$F$24, 6)</f>
        <v>4.5965829999999999E-4</v>
      </c>
      <c r="T236" s="33">
        <f t="shared" si="233"/>
        <v>0.62098989662180049</v>
      </c>
      <c r="U236" s="33">
        <f t="shared" si="224"/>
        <v>4.2756395680409551E-2</v>
      </c>
      <c r="V236" s="39">
        <f t="shared" si="221"/>
        <v>2.8544316019835255E-4</v>
      </c>
      <c r="W236" s="32">
        <f t="shared" si="225"/>
        <v>0.57794805778119263</v>
      </c>
      <c r="X236" s="31"/>
      <c r="Y236" s="5">
        <f t="shared" si="230"/>
        <v>0</v>
      </c>
      <c r="Z236" s="5">
        <f t="shared" si="222"/>
        <v>3.7397812445265028</v>
      </c>
      <c r="AA236" s="5">
        <f t="shared" si="226"/>
        <v>0</v>
      </c>
      <c r="AB236" s="5">
        <f t="shared" si="215"/>
        <v>3.4805708088950986</v>
      </c>
      <c r="AC236" s="32"/>
      <c r="AD236" s="5">
        <f t="shared" si="231"/>
        <v>18719.697300030217</v>
      </c>
      <c r="AE236" s="5">
        <f t="shared" si="216"/>
        <v>-187.19697300030219</v>
      </c>
      <c r="AF236" s="5">
        <f t="shared" si="216"/>
        <v>-2055.0205538931546</v>
      </c>
      <c r="AG236" s="5">
        <f t="shared" si="234"/>
        <v>-25749.141414217363</v>
      </c>
      <c r="AH236" s="5">
        <f t="shared" si="235"/>
        <v>-9271.6616410806055</v>
      </c>
      <c r="AI236" s="42">
        <f t="shared" si="229"/>
        <v>0</v>
      </c>
      <c r="AJ236" s="42">
        <f t="shared" si="232"/>
        <v>1818.4051546217227</v>
      </c>
      <c r="AK236" s="42">
        <f t="shared" si="236"/>
        <v>-7453.256486458883</v>
      </c>
    </row>
    <row r="237" spans="1:39" ht="15" x14ac:dyDescent="0.2">
      <c r="A237" s="48"/>
      <c r="D237" s="1"/>
      <c r="E237" s="1"/>
      <c r="F237" s="37"/>
      <c r="I237" s="2">
        <f t="shared" si="219"/>
        <v>14</v>
      </c>
      <c r="J237" s="11">
        <f t="shared" si="211"/>
        <v>32389.930285253027</v>
      </c>
      <c r="K237" s="11">
        <f t="shared" si="220"/>
        <v>323.8993028525303</v>
      </c>
      <c r="L237" s="24">
        <f t="shared" si="223"/>
        <v>3555.7184183343547</v>
      </c>
      <c r="M237" s="11">
        <f t="shared" si="210"/>
        <v>602229</v>
      </c>
      <c r="N237" s="78">
        <f t="shared" si="212"/>
        <v>0</v>
      </c>
      <c r="O237" s="35">
        <f t="shared" si="213"/>
        <v>0</v>
      </c>
      <c r="P237" s="35">
        <f t="shared" si="228"/>
        <v>6.0222899999999999</v>
      </c>
      <c r="Q237">
        <f t="shared" si="214"/>
        <v>78</v>
      </c>
      <c r="R237" s="45">
        <f>1000*VLOOKUP(Q237, '[1]Mortality (Interventions) H'!$B$392:$AV$512, 25)</f>
        <v>76.830051323200891</v>
      </c>
      <c r="S237" s="46">
        <f>VLOOKUP(I237, '[1]Lapse Rates'!$A$4:$F$24, 6)</f>
        <v>3.6747819999999998E-4</v>
      </c>
      <c r="T237" s="33">
        <f t="shared" si="233"/>
        <v>0.57794805778119263</v>
      </c>
      <c r="U237" s="33">
        <f t="shared" si="224"/>
        <v>4.4403778941473307E-2</v>
      </c>
      <c r="V237" s="39">
        <f t="shared" si="221"/>
        <v>2.1238331196692865E-4</v>
      </c>
      <c r="W237" s="32">
        <f t="shared" si="225"/>
        <v>0.5333318955277524</v>
      </c>
      <c r="X237" s="31"/>
      <c r="Y237" s="5">
        <f t="shared" si="230"/>
        <v>0</v>
      </c>
      <c r="Z237" s="5">
        <f t="shared" si="222"/>
        <v>3.4805708088950986</v>
      </c>
      <c r="AA237" s="5">
        <f t="shared" si="226"/>
        <v>0</v>
      </c>
      <c r="AB237" s="5">
        <f t="shared" si="215"/>
        <v>3.2118793411178279</v>
      </c>
      <c r="AC237" s="32"/>
      <c r="AD237" s="5">
        <f t="shared" si="231"/>
        <v>17274.58291504575</v>
      </c>
      <c r="AE237" s="5">
        <f t="shared" si="216"/>
        <v>-172.74582915045752</v>
      </c>
      <c r="AF237" s="5">
        <f t="shared" si="216"/>
        <v>-1896.3780440132032</v>
      </c>
      <c r="AG237" s="5">
        <f t="shared" si="234"/>
        <v>-26741.243388144529</v>
      </c>
      <c r="AH237" s="5">
        <f t="shared" si="235"/>
        <v>-11535.784346262441</v>
      </c>
      <c r="AI237" s="42">
        <f t="shared" si="229"/>
        <v>0</v>
      </c>
      <c r="AJ237" s="42">
        <f t="shared" si="232"/>
        <v>1678.0316621226807</v>
      </c>
      <c r="AK237" s="42">
        <f t="shared" si="236"/>
        <v>-9857.7526841397594</v>
      </c>
    </row>
    <row r="238" spans="1:39" ht="15" x14ac:dyDescent="0.2">
      <c r="A238" s="48"/>
      <c r="D238" s="1"/>
      <c r="E238" s="1"/>
      <c r="F238" s="1"/>
      <c r="I238" s="2">
        <f t="shared" si="219"/>
        <v>15</v>
      </c>
      <c r="J238" s="11">
        <f t="shared" si="211"/>
        <v>32389.930285253027</v>
      </c>
      <c r="K238" s="11">
        <f t="shared" si="220"/>
        <v>323.8993028525303</v>
      </c>
      <c r="L238" s="24">
        <f t="shared" si="223"/>
        <v>3555.7184183343547</v>
      </c>
      <c r="M238" s="11">
        <f t="shared" si="210"/>
        <v>602229</v>
      </c>
      <c r="N238" s="78">
        <f t="shared" si="212"/>
        <v>0</v>
      </c>
      <c r="O238" s="35">
        <f t="shared" si="213"/>
        <v>0</v>
      </c>
      <c r="P238" s="35">
        <f t="shared" si="228"/>
        <v>6.0222899999999999</v>
      </c>
      <c r="Q238">
        <f t="shared" si="214"/>
        <v>79</v>
      </c>
      <c r="R238" s="45">
        <f>1000*VLOOKUP(Q238, '[1]Mortality (Interventions) H'!$B$392:$AV$512, 25)</f>
        <v>85.591817761488628</v>
      </c>
      <c r="S238" s="46">
        <f>VLOOKUP(I238, '[1]Lapse Rates'!$A$4:$F$24, 6)</f>
        <v>3.9775519999999998E-4</v>
      </c>
      <c r="T238" s="33">
        <f t="shared" si="233"/>
        <v>0.5333318955277524</v>
      </c>
      <c r="U238" s="33">
        <f t="shared" si="224"/>
        <v>4.5648846408400674E-2</v>
      </c>
      <c r="V238" s="39">
        <f t="shared" si="221"/>
        <v>2.1213553477202025E-4</v>
      </c>
      <c r="W238" s="32">
        <f t="shared" si="225"/>
        <v>0.48747091358457972</v>
      </c>
      <c r="X238" s="31"/>
      <c r="Y238" s="5">
        <f t="shared" si="230"/>
        <v>0</v>
      </c>
      <c r="Z238" s="5">
        <f t="shared" si="222"/>
        <v>3.2118793411178279</v>
      </c>
      <c r="AA238" s="5">
        <f t="shared" si="226"/>
        <v>0</v>
      </c>
      <c r="AB238" s="5">
        <f t="shared" si="215"/>
        <v>2.9356912081712787</v>
      </c>
      <c r="AC238" s="32"/>
      <c r="AD238" s="5">
        <f t="shared" si="231"/>
        <v>15789.14890709314</v>
      </c>
      <c r="AE238" s="5">
        <f t="shared" si="216"/>
        <v>-157.89148907093141</v>
      </c>
      <c r="AF238" s="5">
        <f t="shared" si="216"/>
        <v>-1733.3093058349648</v>
      </c>
      <c r="AG238" s="5">
        <f t="shared" si="234"/>
        <v>-27491.059123684729</v>
      </c>
      <c r="AH238" s="5">
        <f t="shared" si="235"/>
        <v>-13593.111011497484</v>
      </c>
      <c r="AI238" s="42">
        <f t="shared" si="229"/>
        <v>0</v>
      </c>
      <c r="AJ238" s="42">
        <f t="shared" si="232"/>
        <v>1533.7414380713424</v>
      </c>
      <c r="AK238" s="42">
        <f t="shared" si="236"/>
        <v>-12059.369573426142</v>
      </c>
    </row>
    <row r="239" spans="1:39" ht="15" x14ac:dyDescent="0.2">
      <c r="I239" s="2">
        <f t="shared" si="219"/>
        <v>16</v>
      </c>
      <c r="J239" s="11">
        <f t="shared" si="211"/>
        <v>32389.930285253027</v>
      </c>
      <c r="K239" s="11">
        <f t="shared" si="220"/>
        <v>323.8993028525303</v>
      </c>
      <c r="L239" s="24">
        <f t="shared" si="223"/>
        <v>3555.7184183343547</v>
      </c>
      <c r="M239" s="11">
        <f t="shared" si="210"/>
        <v>602229</v>
      </c>
      <c r="N239" s="78">
        <f t="shared" si="212"/>
        <v>0</v>
      </c>
      <c r="O239" s="35">
        <f t="shared" si="213"/>
        <v>0</v>
      </c>
      <c r="P239" s="35">
        <f t="shared" si="228"/>
        <v>6.0222899999999999</v>
      </c>
      <c r="Q239">
        <f t="shared" si="214"/>
        <v>80</v>
      </c>
      <c r="R239" s="45">
        <f>1000*VLOOKUP(Q239, '[1]Mortality (Interventions) H'!$B$392:$AV$512, 25)</f>
        <v>95.01144979484414</v>
      </c>
      <c r="S239" s="46">
        <f>VLOOKUP(I239, '[1]Lapse Rates'!$A$4:$F$24, 6)</f>
        <v>2.516404E-4</v>
      </c>
      <c r="T239" s="33">
        <f t="shared" si="233"/>
        <v>0.48747091358457972</v>
      </c>
      <c r="U239" s="33">
        <f t="shared" si="224"/>
        <v>4.6315318232488106E-2</v>
      </c>
      <c r="V239" s="39">
        <f t="shared" si="221"/>
        <v>1.2266737568278907E-4</v>
      </c>
      <c r="W239" s="32">
        <f t="shared" si="225"/>
        <v>0.44103292797640881</v>
      </c>
      <c r="X239" s="31"/>
      <c r="Y239" s="5">
        <f t="shared" si="230"/>
        <v>0</v>
      </c>
      <c r="Z239" s="5">
        <f t="shared" si="222"/>
        <v>2.9356912081712787</v>
      </c>
      <c r="AA239" s="5">
        <f t="shared" si="226"/>
        <v>0</v>
      </c>
      <c r="AB239" s="5">
        <f t="shared" si="215"/>
        <v>2.6560281918230468</v>
      </c>
      <c r="AC239" s="32"/>
      <c r="AD239" s="5">
        <f t="shared" si="231"/>
        <v>14285.0257906569</v>
      </c>
      <c r="AE239" s="5">
        <f t="shared" si="216"/>
        <v>-142.85025790656903</v>
      </c>
      <c r="AF239" s="5">
        <f t="shared" si="216"/>
        <v>-1568.1889050976456</v>
      </c>
      <c r="AG239" s="5">
        <f t="shared" si="234"/>
        <v>-27892.427783833078</v>
      </c>
      <c r="AH239" s="5">
        <f t="shared" si="235"/>
        <v>-15318.441156180394</v>
      </c>
      <c r="AI239" s="42">
        <f t="shared" si="229"/>
        <v>0</v>
      </c>
      <c r="AJ239" s="42">
        <f t="shared" si="232"/>
        <v>1387.6354110703292</v>
      </c>
      <c r="AK239" s="42">
        <f t="shared" si="236"/>
        <v>-13930.805745110065</v>
      </c>
    </row>
    <row r="240" spans="1:39" ht="15" x14ac:dyDescent="0.2">
      <c r="I240" s="2">
        <f t="shared" si="219"/>
        <v>17</v>
      </c>
      <c r="J240" s="11">
        <f t="shared" si="211"/>
        <v>32389.930285253027</v>
      </c>
      <c r="K240" s="11">
        <f t="shared" si="220"/>
        <v>323.8993028525303</v>
      </c>
      <c r="L240" s="24">
        <f t="shared" si="223"/>
        <v>3555.7184183343547</v>
      </c>
      <c r="M240" s="11">
        <f t="shared" si="210"/>
        <v>602229</v>
      </c>
      <c r="N240" s="78">
        <f t="shared" si="212"/>
        <v>0</v>
      </c>
      <c r="O240" s="35">
        <f t="shared" si="213"/>
        <v>0</v>
      </c>
      <c r="P240" s="35">
        <f t="shared" si="228"/>
        <v>6.0222899999999999</v>
      </c>
      <c r="Q240">
        <f t="shared" si="214"/>
        <v>81</v>
      </c>
      <c r="R240" s="45">
        <f>1000*VLOOKUP(Q240, '[1]Mortality (Interventions) H'!$B$392:$AV$512, 25)</f>
        <v>105.21803930789642</v>
      </c>
      <c r="S240" s="46">
        <f>VLOOKUP(I240, '[1]Lapse Rates'!$A$4:$F$24, 6)</f>
        <v>2.7508159999999998E-4</v>
      </c>
      <c r="T240" s="33">
        <f t="shared" si="233"/>
        <v>0.44103292797640881</v>
      </c>
      <c r="U240" s="33">
        <f t="shared" si="224"/>
        <v>4.6404619951898429E-2</v>
      </c>
      <c r="V240" s="39">
        <f t="shared" si="221"/>
        <v>1.2132004348043529E-4</v>
      </c>
      <c r="W240" s="32">
        <f t="shared" si="225"/>
        <v>0.39450698798102996</v>
      </c>
      <c r="X240" s="31"/>
      <c r="Y240" s="5">
        <f t="shared" si="230"/>
        <v>0</v>
      </c>
      <c r="Z240" s="5">
        <f t="shared" si="222"/>
        <v>2.6560281918230468</v>
      </c>
      <c r="AA240" s="5">
        <f t="shared" si="226"/>
        <v>0</v>
      </c>
      <c r="AB240" s="5">
        <f t="shared" si="215"/>
        <v>2.3758354886482769</v>
      </c>
      <c r="AC240" s="32"/>
      <c r="AD240" s="5">
        <f t="shared" si="231"/>
        <v>12778.053837750715</v>
      </c>
      <c r="AE240" s="5">
        <f t="shared" si="216"/>
        <v>-127.78053837750716</v>
      </c>
      <c r="AF240" s="5">
        <f t="shared" si="216"/>
        <v>-1402.7557633257582</v>
      </c>
      <c r="AG240" s="5">
        <f t="shared" si="234"/>
        <v>-27946.20786901184</v>
      </c>
      <c r="AH240" s="5">
        <f t="shared" si="235"/>
        <v>-16698.69033296439</v>
      </c>
      <c r="AI240" s="42">
        <f t="shared" si="229"/>
        <v>0</v>
      </c>
      <c r="AJ240" s="42">
        <f t="shared" si="232"/>
        <v>1241.2523670341295</v>
      </c>
      <c r="AK240" s="42">
        <f t="shared" si="236"/>
        <v>-15457.437965930261</v>
      </c>
    </row>
    <row r="241" spans="1:39" ht="15" x14ac:dyDescent="0.2">
      <c r="I241" s="2">
        <f t="shared" si="219"/>
        <v>18</v>
      </c>
      <c r="J241" s="11">
        <f t="shared" si="211"/>
        <v>32389.930285253027</v>
      </c>
      <c r="K241" s="11">
        <f t="shared" si="220"/>
        <v>323.8993028525303</v>
      </c>
      <c r="L241" s="24">
        <f t="shared" si="223"/>
        <v>3555.7184183343547</v>
      </c>
      <c r="M241" s="11">
        <f t="shared" si="210"/>
        <v>602229</v>
      </c>
      <c r="N241" s="78">
        <f t="shared" si="212"/>
        <v>0</v>
      </c>
      <c r="O241" s="35">
        <f t="shared" si="213"/>
        <v>0</v>
      </c>
      <c r="P241" s="35">
        <f t="shared" si="228"/>
        <v>6.0222899999999999</v>
      </c>
      <c r="Q241">
        <f t="shared" si="214"/>
        <v>82</v>
      </c>
      <c r="R241" s="45">
        <f>1000*VLOOKUP(Q241, '[1]Mortality (Interventions) H'!$B$392:$AV$512, 25)</f>
        <v>116.56455736332809</v>
      </c>
      <c r="S241" s="46">
        <f>VLOOKUP(I241, '[1]Lapse Rates'!$A$4:$F$24, 6)</f>
        <v>2.0998619999999999E-4</v>
      </c>
      <c r="T241" s="33">
        <f t="shared" si="233"/>
        <v>0.39450698798102996</v>
      </c>
      <c r="U241" s="33">
        <f t="shared" si="224"/>
        <v>4.5985532430748551E-2</v>
      </c>
      <c r="V241" s="39">
        <f t="shared" si="221"/>
        <v>8.2841023279582148E-5</v>
      </c>
      <c r="W241" s="32">
        <f t="shared" si="225"/>
        <v>0.34843861452700181</v>
      </c>
      <c r="X241" s="31"/>
      <c r="Y241" s="5">
        <f t="shared" si="230"/>
        <v>0</v>
      </c>
      <c r="Z241" s="5">
        <f t="shared" si="230"/>
        <v>2.3758354886482769</v>
      </c>
      <c r="AA241" s="5">
        <f t="shared" si="226"/>
        <v>0</v>
      </c>
      <c r="AB241" s="5">
        <f t="shared" si="215"/>
        <v>2.0983983838798177</v>
      </c>
      <c r="AC241" s="32"/>
      <c r="AD241" s="5">
        <f t="shared" si="231"/>
        <v>11285.90243321974</v>
      </c>
      <c r="AE241" s="5">
        <f t="shared" si="216"/>
        <v>-112.85902433219742</v>
      </c>
      <c r="AF241" s="5">
        <f t="shared" si="216"/>
        <v>-1238.9495993325647</v>
      </c>
      <c r="AG241" s="5">
        <f t="shared" si="234"/>
        <v>-27693.821210237267</v>
      </c>
      <c r="AH241" s="5">
        <f t="shared" si="235"/>
        <v>-17759.727400682292</v>
      </c>
      <c r="AI241" s="42">
        <f t="shared" si="229"/>
        <v>0</v>
      </c>
      <c r="AJ241" s="42">
        <f t="shared" si="232"/>
        <v>1096.3086278733044</v>
      </c>
      <c r="AK241" s="42">
        <f t="shared" si="236"/>
        <v>-16663.418772808989</v>
      </c>
    </row>
    <row r="242" spans="1:39" ht="15" x14ac:dyDescent="0.2">
      <c r="I242" s="2">
        <f t="shared" si="219"/>
        <v>19</v>
      </c>
      <c r="J242" s="11">
        <f t="shared" si="211"/>
        <v>32389.930285253027</v>
      </c>
      <c r="K242" s="11">
        <f t="shared" si="220"/>
        <v>323.8993028525303</v>
      </c>
      <c r="L242" s="24">
        <f t="shared" si="223"/>
        <v>3555.7184183343547</v>
      </c>
      <c r="M242" s="11">
        <f t="shared" si="210"/>
        <v>602229</v>
      </c>
      <c r="N242" s="78">
        <f t="shared" si="212"/>
        <v>0</v>
      </c>
      <c r="O242" s="35">
        <f t="shared" si="213"/>
        <v>0</v>
      </c>
      <c r="P242" s="35">
        <f t="shared" si="228"/>
        <v>6.0222899999999999</v>
      </c>
      <c r="Q242">
        <f t="shared" si="214"/>
        <v>83</v>
      </c>
      <c r="R242" s="45">
        <f>1000*VLOOKUP(Q242, '[1]Mortality (Interventions) H'!$B$392:$AV$512, 25)</f>
        <v>129.15859819991817</v>
      </c>
      <c r="S242" s="46">
        <f>VLOOKUP(I242, '[1]Lapse Rates'!$A$4:$F$24, 6)</f>
        <v>1.6037285799999999E-2</v>
      </c>
      <c r="T242" s="33">
        <f t="shared" si="233"/>
        <v>0.34843861452700181</v>
      </c>
      <c r="U242" s="33">
        <f t="shared" si="224"/>
        <v>4.50038430110292E-2</v>
      </c>
      <c r="V242" s="39">
        <f t="shared" si="221"/>
        <v>5.5880096449255597E-3</v>
      </c>
      <c r="W242" s="32">
        <f t="shared" si="225"/>
        <v>0.29784676187104703</v>
      </c>
      <c r="X242" s="31"/>
      <c r="Y242" s="5">
        <f t="shared" si="230"/>
        <v>0</v>
      </c>
      <c r="Z242" s="5">
        <f t="shared" si="230"/>
        <v>2.0983983838798177</v>
      </c>
      <c r="AA242" s="5">
        <f t="shared" si="226"/>
        <v>0</v>
      </c>
      <c r="AB242" s="5">
        <f t="shared" si="215"/>
        <v>1.7937195755483877</v>
      </c>
      <c r="AC242" s="32"/>
      <c r="AD242" s="5">
        <f t="shared" si="231"/>
        <v>9647.2358526915723</v>
      </c>
      <c r="AE242" s="5">
        <f t="shared" si="216"/>
        <v>-96.472358526915741</v>
      </c>
      <c r="AF242" s="5">
        <f t="shared" si="216"/>
        <v>-1059.0592170261286</v>
      </c>
      <c r="AG242" s="5">
        <f t="shared" si="234"/>
        <v>-27102.619372689103</v>
      </c>
      <c r="AH242" s="5">
        <f t="shared" si="235"/>
        <v>-18610.915095550576</v>
      </c>
      <c r="AI242" s="42">
        <f t="shared" si="229"/>
        <v>0</v>
      </c>
      <c r="AJ242" s="42">
        <f t="shared" si="232"/>
        <v>937.13575165901136</v>
      </c>
      <c r="AK242" s="42">
        <f t="shared" si="236"/>
        <v>-17673.779343891565</v>
      </c>
    </row>
    <row r="243" spans="1:39" ht="15" x14ac:dyDescent="0.2">
      <c r="I243" s="2">
        <f t="shared" si="219"/>
        <v>20</v>
      </c>
      <c r="J243" s="11">
        <f t="shared" si="211"/>
        <v>32389.930285253027</v>
      </c>
      <c r="K243" s="11">
        <f t="shared" si="220"/>
        <v>323.8993028525303</v>
      </c>
      <c r="L243" s="24">
        <f t="shared" si="223"/>
        <v>3555.7184183343547</v>
      </c>
      <c r="M243" s="11">
        <f t="shared" si="210"/>
        <v>602229</v>
      </c>
      <c r="N243" s="78">
        <f t="shared" si="212"/>
        <v>0</v>
      </c>
      <c r="O243" s="35">
        <f t="shared" si="213"/>
        <v>0</v>
      </c>
      <c r="P243" s="35">
        <f t="shared" si="228"/>
        <v>6.0222899999999999</v>
      </c>
      <c r="Q243">
        <f t="shared" si="214"/>
        <v>84</v>
      </c>
      <c r="R243" s="45">
        <f>1000*VLOOKUP(Q243, '[1]Mortality (Interventions) H'!$B$392:$AV$512, 25)</f>
        <v>143.19157675531577</v>
      </c>
      <c r="S243" s="46">
        <f>VLOOKUP(I243, '[1]Lapse Rates'!$A$4:$F$24, 6)</f>
        <v>0</v>
      </c>
      <c r="T243" s="33">
        <f t="shared" si="233"/>
        <v>0.29784676187104703</v>
      </c>
      <c r="U243" s="33">
        <f t="shared" si="224"/>
        <v>4.264914746378029E-2</v>
      </c>
      <c r="V243" s="39">
        <f t="shared" si="221"/>
        <v>0</v>
      </c>
      <c r="W243" s="32">
        <f t="shared" si="225"/>
        <v>0.25519761440726674</v>
      </c>
      <c r="X243" s="31"/>
      <c r="Y243" s="5">
        <f t="shared" si="230"/>
        <v>0</v>
      </c>
      <c r="Z243" s="5">
        <f t="shared" si="230"/>
        <v>1.7937195755483877</v>
      </c>
      <c r="AA243" s="5">
        <f t="shared" si="226"/>
        <v>0</v>
      </c>
      <c r="AB243" s="5">
        <f t="shared" si="215"/>
        <v>1.5368740412687383</v>
      </c>
      <c r="AC243" s="32"/>
      <c r="AD243" s="5">
        <f>$W243*J243</f>
        <v>8265.8329396142526</v>
      </c>
      <c r="AE243" s="5">
        <f t="shared" si="216"/>
        <v>-82.658329396142534</v>
      </c>
      <c r="AF243" s="5">
        <f t="shared" si="216"/>
        <v>-907.41085786290705</v>
      </c>
      <c r="AG243" s="5">
        <f t="shared" si="234"/>
        <v>-25684.55342796494</v>
      </c>
      <c r="AH243" s="5">
        <f t="shared" si="235"/>
        <v>-18408.789675609736</v>
      </c>
      <c r="AI243" s="42">
        <f t="shared" si="229"/>
        <v>0</v>
      </c>
      <c r="AJ243" s="42">
        <f t="shared" si="232"/>
        <v>802.9453931527579</v>
      </c>
      <c r="AK243" s="42">
        <f t="shared" si="236"/>
        <v>-17605.844282456979</v>
      </c>
    </row>
    <row r="244" spans="1:39" x14ac:dyDescent="0.15">
      <c r="I244" s="2"/>
      <c r="J244" s="31"/>
      <c r="K244" s="31"/>
      <c r="L244" s="31"/>
      <c r="M244" s="31"/>
      <c r="N244" s="31"/>
      <c r="O244" s="31"/>
      <c r="P244" s="31"/>
      <c r="R244" s="31"/>
      <c r="S244" s="31"/>
      <c r="T244" s="31"/>
      <c r="U244" s="31"/>
      <c r="V244" s="31"/>
      <c r="W244" s="31"/>
      <c r="X244" s="31"/>
      <c r="Y244" s="5"/>
      <c r="Z244" s="5"/>
      <c r="AA244" s="5"/>
      <c r="AB244" s="5"/>
    </row>
    <row r="245" spans="1:39" x14ac:dyDescent="0.15">
      <c r="I245" s="2"/>
      <c r="J245" s="31"/>
      <c r="K245" s="31"/>
      <c r="L245" s="31"/>
      <c r="M245" s="31"/>
      <c r="N245" s="31"/>
      <c r="O245" s="31"/>
      <c r="P245" s="31"/>
      <c r="R245" s="31"/>
      <c r="S245" s="31"/>
      <c r="T245" s="31"/>
      <c r="U245" s="31"/>
      <c r="V245" s="31"/>
      <c r="W245" s="31"/>
      <c r="X245" s="31"/>
      <c r="Y245" s="5"/>
      <c r="Z245" s="5"/>
      <c r="AA245" s="5"/>
      <c r="AB245" s="5"/>
    </row>
    <row r="246" spans="1:39" x14ac:dyDescent="0.15">
      <c r="I246" s="2"/>
      <c r="AC246" s="22" t="s">
        <v>56</v>
      </c>
      <c r="AD246" s="21">
        <f>SUM(AD223:AD243)</f>
        <v>456692.8087322145</v>
      </c>
      <c r="AE246" s="21">
        <f t="shared" ref="AE246:AK246" si="237">SUM(AE223:AE243)</f>
        <v>-16882.730734419547</v>
      </c>
      <c r="AF246" s="21">
        <f t="shared" si="237"/>
        <v>-47634.788981460872</v>
      </c>
      <c r="AG246" s="21">
        <f t="shared" si="237"/>
        <v>-439552.65723793051</v>
      </c>
      <c r="AH246" s="21">
        <f t="shared" si="237"/>
        <v>-47377.36822159648</v>
      </c>
      <c r="AI246" s="21">
        <f t="shared" si="237"/>
        <v>0</v>
      </c>
      <c r="AJ246" s="21">
        <f t="shared" si="237"/>
        <v>41247.076584402865</v>
      </c>
      <c r="AK246" s="21">
        <f t="shared" si="237"/>
        <v>-6130.2916371936408</v>
      </c>
    </row>
    <row r="247" spans="1:39" x14ac:dyDescent="0.15">
      <c r="AC247" s="23"/>
    </row>
    <row r="248" spans="1:39" x14ac:dyDescent="0.15">
      <c r="AC248" s="22" t="str">
        <f>"Present Value at "&amp;TEXT($D$6,"0.00%")&amp;":"</f>
        <v>Present Value at 9.81%:</v>
      </c>
      <c r="AD248" s="21">
        <f>AD223+NPV($D$6,AD224:AD243)</f>
        <v>246271.58015110649</v>
      </c>
      <c r="AE248" s="21">
        <f t="shared" ref="AE248:AK248" si="238">AE223+NPV($D$6,AE224:AE243)</f>
        <v>-14806.772799854474</v>
      </c>
      <c r="AF248" s="21">
        <f t="shared" si="238"/>
        <v>-24845.231243569891</v>
      </c>
      <c r="AG248" s="21">
        <f t="shared" si="238"/>
        <v>-167701.63575727917</v>
      </c>
      <c r="AH248" s="21">
        <f t="shared" si="238"/>
        <v>38917.940350402969</v>
      </c>
      <c r="AI248" s="21">
        <f t="shared" si="238"/>
        <v>0</v>
      </c>
      <c r="AJ248" s="21">
        <f t="shared" si="238"/>
        <v>20804.295835056455</v>
      </c>
      <c r="AK248" s="21">
        <f t="shared" si="238"/>
        <v>59722.236185459427</v>
      </c>
    </row>
    <row r="250" spans="1:39" x14ac:dyDescent="0.15">
      <c r="AC250" s="22" t="str">
        <f>"Present Value at "&amp;TEXT($D$7,"0.00%")&amp;":"</f>
        <v>Present Value at 3.64%:</v>
      </c>
      <c r="AD250" s="21">
        <f>AD223+NPV($D$7,AD224:AD243)</f>
        <v>350497.53572177998</v>
      </c>
      <c r="AE250" s="21">
        <f t="shared" ref="AE250:AK250" si="239">AE223+NPV($D$7,AE224:AE243)</f>
        <v>-15831.893403711334</v>
      </c>
      <c r="AF250" s="21">
        <f t="shared" si="239"/>
        <v>-36098.852909459791</v>
      </c>
      <c r="AG250" s="21">
        <f t="shared" si="239"/>
        <v>-294447.36833221675</v>
      </c>
      <c r="AH250" s="21">
        <f t="shared" si="239"/>
        <v>4119.4210763920419</v>
      </c>
      <c r="AI250" s="21">
        <f t="shared" si="239"/>
        <v>0</v>
      </c>
      <c r="AJ250" s="21">
        <f t="shared" si="239"/>
        <v>30930.325421599824</v>
      </c>
      <c r="AK250" s="21">
        <f t="shared" si="239"/>
        <v>35049.746497991859</v>
      </c>
    </row>
    <row r="252" spans="1:39" ht="14" customHeight="1" x14ac:dyDescent="0.15">
      <c r="V252" s="48"/>
    </row>
    <row r="253" spans="1:39" x14ac:dyDescent="0.15">
      <c r="A253" s="43" t="s">
        <v>40</v>
      </c>
      <c r="B253" s="15">
        <v>1</v>
      </c>
      <c r="C253" s="15"/>
      <c r="D253" s="15"/>
      <c r="G253" t="s">
        <v>12</v>
      </c>
      <c r="H253" s="51">
        <v>31731.743271023537</v>
      </c>
    </row>
    <row r="254" spans="1:39" ht="15" x14ac:dyDescent="0.2">
      <c r="G254" s="58" t="s">
        <v>117</v>
      </c>
      <c r="H254" s="57"/>
      <c r="I254" s="57"/>
      <c r="J254" s="11">
        <f>H$253</f>
        <v>31731.743271023537</v>
      </c>
      <c r="K254" s="11">
        <f>J254*$C$10</f>
        <v>12692.697308409415</v>
      </c>
      <c r="L254" s="24">
        <f>$C$263</f>
        <v>4438.7217012713436</v>
      </c>
      <c r="M254" s="11">
        <f t="shared" ref="M254:M274" si="240">$E$11</f>
        <v>602229</v>
      </c>
      <c r="N254" s="78">
        <f>N222</f>
        <v>0</v>
      </c>
      <c r="O254" s="35">
        <f>M254*N254/1000</f>
        <v>0</v>
      </c>
      <c r="P254" s="35">
        <f>$H$14*M254/1000</f>
        <v>6.0222899999999999</v>
      </c>
      <c r="Q254">
        <f>Q4</f>
        <v>0</v>
      </c>
      <c r="T254" s="34">
        <v>1</v>
      </c>
      <c r="U254" s="32"/>
      <c r="V254" s="32"/>
      <c r="W254" s="32">
        <f>T254-SUM(U254:V254)</f>
        <v>1</v>
      </c>
      <c r="X254" s="32"/>
      <c r="Y254" s="5"/>
      <c r="Z254" s="5"/>
      <c r="AA254" s="5">
        <f>O254*W254</f>
        <v>0</v>
      </c>
      <c r="AB254" s="5">
        <f>P254*W254</f>
        <v>6.0222899999999999</v>
      </c>
      <c r="AC254" s="32"/>
      <c r="AD254" s="5">
        <f>$W254*J254</f>
        <v>31731.743271023537</v>
      </c>
      <c r="AE254" s="5">
        <f>-$W254*K254</f>
        <v>-12692.697308409415</v>
      </c>
      <c r="AF254" s="5">
        <f>-$W254*L254</f>
        <v>-4438.7217012713436</v>
      </c>
      <c r="AG254" s="5"/>
      <c r="AH254" s="5">
        <f>SUM(AD254:AG254)</f>
        <v>14600.324261342779</v>
      </c>
      <c r="AI254" s="42">
        <f>Y254-AA254</f>
        <v>0</v>
      </c>
      <c r="AJ254" s="42"/>
      <c r="AK254" s="42">
        <f>SUM(AH254:AJ254)</f>
        <v>14600.324261342779</v>
      </c>
      <c r="AL254" s="6" t="s">
        <v>39</v>
      </c>
      <c r="AM254" s="36">
        <f>AK281</f>
        <v>34553.818717912422</v>
      </c>
    </row>
    <row r="255" spans="1:39" ht="15" x14ac:dyDescent="0.2">
      <c r="A255" s="12" t="s">
        <v>42</v>
      </c>
      <c r="B255" s="12"/>
      <c r="C255" s="12"/>
      <c r="D255" s="79">
        <v>9.8100000000000007E-2</v>
      </c>
      <c r="E255" s="7"/>
      <c r="F255" s="7"/>
      <c r="G255" s="8"/>
      <c r="I255" s="2">
        <f>I254+1</f>
        <v>1</v>
      </c>
      <c r="J255" s="11">
        <f t="shared" ref="J255:J274" si="241">H$253</f>
        <v>31731.743271023537</v>
      </c>
      <c r="K255" s="11"/>
      <c r="L255" s="24"/>
      <c r="M255" s="11">
        <f t="shared" si="240"/>
        <v>602229</v>
      </c>
      <c r="N255" s="78">
        <f t="shared" ref="N255:N274" si="242">N223</f>
        <v>0</v>
      </c>
      <c r="O255" s="35">
        <f t="shared" ref="O255:O274" si="243">M255*N255/1000</f>
        <v>0</v>
      </c>
      <c r="P255" s="35">
        <f>$H$14*M255/1000</f>
        <v>6.0222899999999999</v>
      </c>
      <c r="Q255">
        <f t="shared" ref="Q255:Q274" si="244">Q5</f>
        <v>65</v>
      </c>
      <c r="R255" s="45">
        <f>1000*VLOOKUP(Q255, '[1]Mortality (Interventions) H'!$B$392:$AV$512, 28)</f>
        <v>22.056123565860318</v>
      </c>
      <c r="S255" s="46">
        <f>AVERAGE(VLOOKUP(I254,'[1]Lapse Rates'!$A$4:$F$24,6),VLOOKUP(I255,'[1]Lapse Rates'!$A$4:$F$24,6))</f>
        <v>1.1402544E-3</v>
      </c>
      <c r="T255" s="33">
        <f>W254</f>
        <v>1</v>
      </c>
      <c r="U255" s="33">
        <f>T255*R255/1000</f>
        <v>2.2056123565860317E-2</v>
      </c>
      <c r="V255" s="39">
        <f>MIN(S255*T255,T255-U255)</f>
        <v>1.1402544E-3</v>
      </c>
      <c r="W255" s="32">
        <f>T255-SUM(U255:V255)</f>
        <v>0.97680362203413973</v>
      </c>
      <c r="X255" s="32"/>
      <c r="Y255" s="5">
        <f>AA254</f>
        <v>0</v>
      </c>
      <c r="Z255" s="5">
        <f>AB254</f>
        <v>6.0222899999999999</v>
      </c>
      <c r="AA255" s="5">
        <f>O255*W255</f>
        <v>0</v>
      </c>
      <c r="AB255" s="5">
        <f t="shared" ref="AB255:AB274" si="245">P255*W255</f>
        <v>5.8825946849399795</v>
      </c>
      <c r="AC255" s="32"/>
      <c r="AD255" s="5">
        <f>$W255*J255</f>
        <v>30995.68176059323</v>
      </c>
      <c r="AE255" s="5">
        <f t="shared" ref="AE255:AF274" si="246">-$W255*K255</f>
        <v>0</v>
      </c>
      <c r="AF255" s="5">
        <f t="shared" si="246"/>
        <v>0</v>
      </c>
      <c r="AG255" s="5">
        <f t="shared" ref="AG255:AG260" si="247">-U255*M255</f>
        <v>-13282.837238944494</v>
      </c>
      <c r="AH255" s="5">
        <f t="shared" ref="AH255:AH263" si="248">SUM(AD255:AG255)</f>
        <v>17712.844521648738</v>
      </c>
      <c r="AI255" s="42">
        <f>-M255*$W254*(N255-N254)/1000</f>
        <v>0</v>
      </c>
      <c r="AJ255" s="42">
        <f>$D$6*SUM(Y255:Z255,AD255:AE255)</f>
        <v>3041.2671673631962</v>
      </c>
      <c r="AK255" s="42">
        <f>SUM(AH255:AJ255)</f>
        <v>20754.111689011934</v>
      </c>
      <c r="AM255" s="47"/>
    </row>
    <row r="256" spans="1:39" ht="15" x14ac:dyDescent="0.2">
      <c r="A256" s="15" t="s">
        <v>44</v>
      </c>
      <c r="B256" s="15"/>
      <c r="C256" s="50"/>
      <c r="D256" s="9">
        <f xml:space="preserve"> (1+6.7%)/(1+2.95%)-1</f>
        <v>3.6425449247207142E-2</v>
      </c>
      <c r="E256" s="7"/>
      <c r="F256" s="7"/>
      <c r="G256" s="8"/>
      <c r="I256" s="2">
        <f t="shared" ref="I256:I274" si="249">I255+1</f>
        <v>2</v>
      </c>
      <c r="J256" s="11">
        <f t="shared" si="241"/>
        <v>31731.743271023537</v>
      </c>
      <c r="K256" s="11">
        <f t="shared" ref="K256:K274" si="250">J256*$C$11</f>
        <v>317.31743271023538</v>
      </c>
      <c r="L256" s="24">
        <f>$C$264</f>
        <v>3486.7694031406372</v>
      </c>
      <c r="M256" s="11">
        <f t="shared" si="240"/>
        <v>602229</v>
      </c>
      <c r="N256" s="78">
        <f t="shared" si="242"/>
        <v>0</v>
      </c>
      <c r="O256" s="35">
        <f t="shared" si="243"/>
        <v>0</v>
      </c>
      <c r="P256" s="35">
        <f>$H$14*M256/1000</f>
        <v>6.0222899999999999</v>
      </c>
      <c r="Q256">
        <f t="shared" si="244"/>
        <v>66</v>
      </c>
      <c r="R256" s="45">
        <f>1000*VLOOKUP(Q256, '[1]Mortality (Interventions) H'!$B$392:$AV$512, 28)</f>
        <v>23.990750448318128</v>
      </c>
      <c r="S256" s="46">
        <f>VLOOKUP(I256, '[1]Lapse Rates'!$A$4:$F$24, 6)</f>
        <v>1.1150343000000001E-3</v>
      </c>
      <c r="T256" s="33">
        <f>W255</f>
        <v>0.97680362203413973</v>
      </c>
      <c r="U256" s="33">
        <f>T256*R256/1000</f>
        <v>2.3434251933234309E-2</v>
      </c>
      <c r="V256" s="39">
        <f t="shared" ref="V256:V274" si="251">MIN(S256*T256,T256-U256)</f>
        <v>1.0891695429323016E-3</v>
      </c>
      <c r="W256" s="32">
        <f>T256-SUM(U256:V256)</f>
        <v>0.95228020055797313</v>
      </c>
      <c r="X256" s="32"/>
      <c r="Y256" s="5">
        <f t="shared" ref="Y256:Z271" si="252">AA255</f>
        <v>0</v>
      </c>
      <c r="Z256" s="5">
        <f t="shared" si="252"/>
        <v>5.8825946849399795</v>
      </c>
      <c r="AA256" s="5">
        <f>O256*W256</f>
        <v>0</v>
      </c>
      <c r="AB256" s="5">
        <f t="shared" si="245"/>
        <v>5.7349075290182761</v>
      </c>
      <c r="AC256" s="32"/>
      <c r="AD256" s="5">
        <f>$W256*J256</f>
        <v>30217.510846184407</v>
      </c>
      <c r="AE256" s="5">
        <f t="shared" si="246"/>
        <v>-302.1751084618441</v>
      </c>
      <c r="AF256" s="5">
        <f t="shared" si="246"/>
        <v>-3320.3814665221703</v>
      </c>
      <c r="AG256" s="5">
        <f t="shared" si="247"/>
        <v>-14112.786107499765</v>
      </c>
      <c r="AH256" s="5">
        <f t="shared" si="248"/>
        <v>12482.168163700628</v>
      </c>
      <c r="AI256" s="42">
        <f>-M256*($W255*N256-$W254*N255)/1000</f>
        <v>0</v>
      </c>
      <c r="AJ256" s="42">
        <f>$D$6*SUM(Y256:Z256,AD256:AE256)</f>
        <v>2935.2715184091762</v>
      </c>
      <c r="AK256" s="42">
        <f>SUM(AH256:AJ256)</f>
        <v>15417.439682109803</v>
      </c>
      <c r="AL256" s="48" t="s">
        <v>59</v>
      </c>
      <c r="AM256" s="54">
        <f>AK281/AD281</f>
        <v>9.9999979886548115E-2</v>
      </c>
    </row>
    <row r="257" spans="1:37" ht="15" x14ac:dyDescent="0.2">
      <c r="A257" s="15" t="s">
        <v>45</v>
      </c>
      <c r="B257" s="16"/>
      <c r="C257" s="50"/>
      <c r="D257" s="1"/>
      <c r="E257" s="1"/>
      <c r="F257" s="1"/>
      <c r="G257" s="8"/>
      <c r="I257" s="2">
        <f t="shared" si="249"/>
        <v>3</v>
      </c>
      <c r="J257" s="11">
        <f t="shared" si="241"/>
        <v>31731.743271023537</v>
      </c>
      <c r="K257" s="11">
        <f t="shared" si="250"/>
        <v>317.31743271023538</v>
      </c>
      <c r="L257" s="24">
        <f t="shared" ref="L257:L274" si="253">$C$264</f>
        <v>3486.7694031406372</v>
      </c>
      <c r="M257" s="11">
        <f t="shared" si="240"/>
        <v>602229</v>
      </c>
      <c r="N257" s="78">
        <f t="shared" si="242"/>
        <v>0</v>
      </c>
      <c r="O257" s="35">
        <f t="shared" si="243"/>
        <v>0</v>
      </c>
      <c r="P257" s="35">
        <f>$H$14*M257/1000</f>
        <v>6.0222899999999999</v>
      </c>
      <c r="Q257">
        <f t="shared" si="244"/>
        <v>67</v>
      </c>
      <c r="R257" s="45">
        <f>1000*VLOOKUP(Q257, '[1]Mortality (Interventions) H'!$B$392:$AV$512, 28)</f>
        <v>26.028253208632069</v>
      </c>
      <c r="S257" s="46">
        <f>VLOOKUP(I257, '[1]Lapse Rates'!$A$4:$F$24, 6)</f>
        <v>9.1335750000000001E-4</v>
      </c>
      <c r="T257" s="33">
        <f>W256</f>
        <v>0.95228020055797313</v>
      </c>
      <c r="U257" s="33">
        <f t="shared" ref="U257:U274" si="254">T257*R257/1000</f>
        <v>2.4786190185689855E-2</v>
      </c>
      <c r="V257" s="39">
        <f t="shared" si="251"/>
        <v>8.6977226328112899E-4</v>
      </c>
      <c r="W257" s="32">
        <f t="shared" ref="W257:W274" si="255">T257-SUM(U257:V257)</f>
        <v>0.92662423810900219</v>
      </c>
      <c r="X257" s="32"/>
      <c r="Y257" s="5">
        <f t="shared" si="252"/>
        <v>0</v>
      </c>
      <c r="Z257" s="5">
        <f t="shared" si="252"/>
        <v>5.7349075290182761</v>
      </c>
      <c r="AA257" s="5">
        <f t="shared" ref="AA257:AA274" si="256">O257*W257</f>
        <v>0</v>
      </c>
      <c r="AB257" s="5">
        <f t="shared" si="245"/>
        <v>5.5803998829214629</v>
      </c>
      <c r="AC257" s="32"/>
      <c r="AD257" s="5">
        <f>$W257*J257</f>
        <v>29403.402432382642</v>
      </c>
      <c r="AE257" s="5">
        <f t="shared" si="246"/>
        <v>-294.03402432382643</v>
      </c>
      <c r="AF257" s="5">
        <f>-$W257*L257</f>
        <v>-3230.9250416469731</v>
      </c>
      <c r="AG257" s="5">
        <f t="shared" si="247"/>
        <v>-14926.962529337816</v>
      </c>
      <c r="AH257" s="5">
        <f t="shared" si="248"/>
        <v>10951.480837074025</v>
      </c>
      <c r="AI257" s="42">
        <f>-M257*($W256*N257-$W255*N256)/1000</f>
        <v>0</v>
      </c>
      <c r="AJ257" s="42">
        <f>$D$6*SUM(Y257:Z257,AD257:AE257)</f>
        <v>2856.1916352591666</v>
      </c>
      <c r="AK257" s="42">
        <f t="shared" ref="AK257:AK264" si="257">SUM(AH257:AJ257)</f>
        <v>13807.672472333192</v>
      </c>
    </row>
    <row r="258" spans="1:37" ht="15" x14ac:dyDescent="0.2">
      <c r="A258" s="15"/>
      <c r="B258" s="16" t="s">
        <v>46</v>
      </c>
      <c r="C258" s="16" t="s">
        <v>47</v>
      </c>
      <c r="E258" s="1"/>
      <c r="F258" s="1"/>
      <c r="G258" s="8"/>
      <c r="I258" s="2">
        <f t="shared" si="249"/>
        <v>4</v>
      </c>
      <c r="J258" s="11">
        <f t="shared" si="241"/>
        <v>31731.743271023537</v>
      </c>
      <c r="K258" s="11">
        <f t="shared" si="250"/>
        <v>317.31743271023538</v>
      </c>
      <c r="L258" s="24">
        <f t="shared" si="253"/>
        <v>3486.7694031406372</v>
      </c>
      <c r="M258" s="11">
        <f t="shared" si="240"/>
        <v>602229</v>
      </c>
      <c r="N258" s="78">
        <f t="shared" si="242"/>
        <v>0</v>
      </c>
      <c r="O258" s="35">
        <f t="shared" si="243"/>
        <v>0</v>
      </c>
      <c r="P258" s="35">
        <f t="shared" ref="P258:P274" si="258">$H$14*M258/1000</f>
        <v>6.0222899999999999</v>
      </c>
      <c r="Q258">
        <f t="shared" si="244"/>
        <v>68</v>
      </c>
      <c r="R258" s="45">
        <f>1000*VLOOKUP(Q258, '[1]Mortality (Interventions) H'!$B$392:$AV$512, 28)</f>
        <v>28.164817358307896</v>
      </c>
      <c r="S258" s="46">
        <f>VLOOKUP(I258, '[1]Lapse Rates'!$A$4:$F$24, 6)</f>
        <v>8.7679360000000005E-4</v>
      </c>
      <c r="T258" s="33">
        <f>W257</f>
        <v>0.92662423810900219</v>
      </c>
      <c r="U258" s="33">
        <f t="shared" si="254"/>
        <v>2.6098202426121254E-2</v>
      </c>
      <c r="V258" s="39">
        <f t="shared" si="251"/>
        <v>8.1245820157884927E-4</v>
      </c>
      <c r="W258" s="32">
        <f t="shared" si="255"/>
        <v>0.8997135774813021</v>
      </c>
      <c r="X258" s="32"/>
      <c r="Y258" s="5">
        <f>AA257</f>
        <v>0</v>
      </c>
      <c r="Z258" s="5">
        <f t="shared" si="252"/>
        <v>5.5803998829214629</v>
      </c>
      <c r="AA258" s="5">
        <f t="shared" si="256"/>
        <v>0</v>
      </c>
      <c r="AB258" s="5">
        <f t="shared" si="245"/>
        <v>5.4183360805298708</v>
      </c>
      <c r="AC258" s="32"/>
      <c r="AD258" s="5">
        <f>$W258*J258</f>
        <v>28549.480258090822</v>
      </c>
      <c r="AE258" s="5">
        <f t="shared" si="246"/>
        <v>-285.49480258090824</v>
      </c>
      <c r="AF258" s="5">
        <f t="shared" si="246"/>
        <v>-3137.093773552007</v>
      </c>
      <c r="AG258" s="5">
        <f t="shared" si="247"/>
        <v>-15717.094348880577</v>
      </c>
      <c r="AH258" s="5">
        <f t="shared" si="248"/>
        <v>9409.7973330773293</v>
      </c>
      <c r="AI258" s="42">
        <f t="shared" ref="AI258:AI274" si="259">-M258*($W257*N258-$W256*N257)/1000</f>
        <v>0</v>
      </c>
      <c r="AJ258" s="42">
        <f>$D$6*SUM(Y258:Z258,AD258:AE258)</f>
        <v>2773.2444104140372</v>
      </c>
      <c r="AK258" s="42">
        <f t="shared" si="257"/>
        <v>12183.041743491367</v>
      </c>
    </row>
    <row r="259" spans="1:37" ht="15" x14ac:dyDescent="0.2">
      <c r="A259" s="15"/>
      <c r="B259" s="16">
        <v>1</v>
      </c>
      <c r="C259" s="50">
        <v>0.4</v>
      </c>
      <c r="D259" s="1"/>
      <c r="E259" s="18" t="s">
        <v>48</v>
      </c>
      <c r="F259" s="16"/>
      <c r="G259" s="8"/>
      <c r="I259" s="2">
        <f t="shared" si="249"/>
        <v>5</v>
      </c>
      <c r="J259" s="11">
        <f t="shared" si="241"/>
        <v>31731.743271023537</v>
      </c>
      <c r="K259" s="11">
        <f t="shared" si="250"/>
        <v>317.31743271023538</v>
      </c>
      <c r="L259" s="24">
        <f t="shared" si="253"/>
        <v>3486.7694031406372</v>
      </c>
      <c r="M259" s="11">
        <f t="shared" si="240"/>
        <v>602229</v>
      </c>
      <c r="N259" s="78">
        <f t="shared" si="242"/>
        <v>0</v>
      </c>
      <c r="O259" s="35">
        <f t="shared" si="243"/>
        <v>0</v>
      </c>
      <c r="P259" s="35">
        <f t="shared" si="258"/>
        <v>6.0222899999999999</v>
      </c>
      <c r="Q259">
        <f t="shared" si="244"/>
        <v>69</v>
      </c>
      <c r="R259" s="45">
        <f>1000*VLOOKUP(Q259, '[1]Mortality (Interventions) H'!$B$392:$AV$512, 28)</f>
        <v>30.551562577719181</v>
      </c>
      <c r="S259" s="46">
        <f>VLOOKUP(I259, '[1]Lapse Rates'!$A$4:$F$24, 6)</f>
        <v>8.7786349999999995E-4</v>
      </c>
      <c r="T259" s="33">
        <f>W258</f>
        <v>0.8997135774813021</v>
      </c>
      <c r="U259" s="33">
        <f t="shared" si="254"/>
        <v>2.7487655664443597E-2</v>
      </c>
      <c r="V259" s="39">
        <f t="shared" si="251"/>
        <v>7.8982571012525696E-4</v>
      </c>
      <c r="W259" s="32">
        <f t="shared" si="255"/>
        <v>0.87143609610673323</v>
      </c>
      <c r="X259" s="32"/>
      <c r="Y259" s="5">
        <f t="shared" ref="Y259:Z274" si="260">AA258</f>
        <v>0</v>
      </c>
      <c r="Z259" s="5">
        <f t="shared" si="252"/>
        <v>5.4183360805298708</v>
      </c>
      <c r="AA259" s="5">
        <f t="shared" si="256"/>
        <v>0</v>
      </c>
      <c r="AB259" s="5">
        <f t="shared" si="245"/>
        <v>5.2480408872226185</v>
      </c>
      <c r="AC259" s="32"/>
      <c r="AD259" s="5">
        <f t="shared" ref="AD259:AD273" si="261">$W259*J259</f>
        <v>27652.186478761854</v>
      </c>
      <c r="AE259" s="5">
        <f t="shared" si="246"/>
        <v>-276.52186478761854</v>
      </c>
      <c r="AF259" s="5">
        <f t="shared" si="246"/>
        <v>-3038.496716697281</v>
      </c>
      <c r="AG259" s="5">
        <f t="shared" si="247"/>
        <v>-16553.863383142205</v>
      </c>
      <c r="AH259" s="5">
        <f t="shared" si="248"/>
        <v>7783.3045141347502</v>
      </c>
      <c r="AI259" s="42">
        <f t="shared" si="259"/>
        <v>0</v>
      </c>
      <c r="AJ259" s="42">
        <f t="shared" ref="AJ259:AJ274" si="262">$D$6*SUM(Y259:Z259,AD259:AE259)</f>
        <v>2686.0842374003728</v>
      </c>
      <c r="AK259" s="42">
        <f t="shared" si="257"/>
        <v>10469.388751535123</v>
      </c>
    </row>
    <row r="260" spans="1:37" ht="15" x14ac:dyDescent="0.2">
      <c r="A260" s="15"/>
      <c r="B260" s="17" t="s">
        <v>49</v>
      </c>
      <c r="C260" s="50">
        <v>0.01</v>
      </c>
      <c r="D260" s="1"/>
      <c r="E260" s="80">
        <v>500000</v>
      </c>
      <c r="F260" s="16"/>
      <c r="G260" s="8"/>
      <c r="I260" s="2">
        <f t="shared" si="249"/>
        <v>6</v>
      </c>
      <c r="J260" s="11">
        <f t="shared" si="241"/>
        <v>31731.743271023537</v>
      </c>
      <c r="K260" s="11">
        <f t="shared" si="250"/>
        <v>317.31743271023538</v>
      </c>
      <c r="L260" s="24">
        <f t="shared" si="253"/>
        <v>3486.7694031406372</v>
      </c>
      <c r="M260" s="11">
        <f t="shared" si="240"/>
        <v>602229</v>
      </c>
      <c r="N260" s="78">
        <f t="shared" si="242"/>
        <v>0</v>
      </c>
      <c r="O260" s="35">
        <f t="shared" si="243"/>
        <v>0</v>
      </c>
      <c r="P260" s="35">
        <f t="shared" si="258"/>
        <v>6.0222899999999999</v>
      </c>
      <c r="Q260">
        <f t="shared" si="244"/>
        <v>70</v>
      </c>
      <c r="R260" s="45">
        <f>1000*VLOOKUP(Q260, '[1]Mortality (Interventions) H'!$B$392:$AV$512, 28)</f>
        <v>33.221308624204141</v>
      </c>
      <c r="S260" s="46">
        <f>VLOOKUP(I260, '[1]Lapse Rates'!$A$4:$F$24, 6)</f>
        <v>8.7081910000000003E-4</v>
      </c>
      <c r="T260" s="33">
        <f t="shared" ref="T260:T274" si="263">W259</f>
        <v>0.87143609610673323</v>
      </c>
      <c r="U260" s="33">
        <f t="shared" si="254"/>
        <v>2.8950247495033405E-2</v>
      </c>
      <c r="V260" s="39">
        <f t="shared" si="251"/>
        <v>7.5886319691917891E-4</v>
      </c>
      <c r="W260" s="32">
        <f t="shared" si="255"/>
        <v>0.84172698541478064</v>
      </c>
      <c r="X260" s="32"/>
      <c r="Y260" s="5">
        <f t="shared" si="260"/>
        <v>0</v>
      </c>
      <c r="Z260" s="5">
        <f t="shared" si="252"/>
        <v>5.2480408872226185</v>
      </c>
      <c r="AA260" s="5">
        <f t="shared" si="256"/>
        <v>0</v>
      </c>
      <c r="AB260" s="5">
        <f t="shared" si="245"/>
        <v>5.0691240069935795</v>
      </c>
      <c r="AC260" s="32"/>
      <c r="AD260" s="5">
        <f t="shared" si="261"/>
        <v>26709.464605474393</v>
      </c>
      <c r="AE260" s="5">
        <f t="shared" si="246"/>
        <v>-267.09464605474392</v>
      </c>
      <c r="AF260" s="5">
        <f t="shared" si="246"/>
        <v>-2934.9078985420624</v>
      </c>
      <c r="AG260" s="5">
        <f t="shared" si="247"/>
        <v>-17434.678598686474</v>
      </c>
      <c r="AH260" s="5">
        <f t="shared" si="248"/>
        <v>6072.7834621911097</v>
      </c>
      <c r="AI260" s="42">
        <f t="shared" si="259"/>
        <v>0</v>
      </c>
      <c r="AJ260" s="42">
        <f t="shared" si="262"/>
        <v>2594.5113258301039</v>
      </c>
      <c r="AK260" s="42">
        <f t="shared" si="257"/>
        <v>8667.2947880212141</v>
      </c>
    </row>
    <row r="261" spans="1:37" ht="15" x14ac:dyDescent="0.2">
      <c r="A261" s="12" t="s">
        <v>50</v>
      </c>
      <c r="B261" s="14"/>
      <c r="C261" s="3"/>
      <c r="D261" s="1"/>
      <c r="E261" s="1"/>
      <c r="F261" s="1"/>
      <c r="G261" s="8"/>
      <c r="I261" s="2">
        <f t="shared" si="249"/>
        <v>7</v>
      </c>
      <c r="J261" s="11">
        <f t="shared" si="241"/>
        <v>31731.743271023537</v>
      </c>
      <c r="K261" s="11">
        <f t="shared" si="250"/>
        <v>317.31743271023538</v>
      </c>
      <c r="L261" s="24">
        <f t="shared" si="253"/>
        <v>3486.7694031406372</v>
      </c>
      <c r="M261" s="11">
        <f t="shared" si="240"/>
        <v>602229</v>
      </c>
      <c r="N261" s="78">
        <f t="shared" si="242"/>
        <v>0</v>
      </c>
      <c r="O261" s="35">
        <f t="shared" si="243"/>
        <v>0</v>
      </c>
      <c r="P261" s="35">
        <f t="shared" si="258"/>
        <v>6.0222899999999999</v>
      </c>
      <c r="Q261">
        <f t="shared" si="244"/>
        <v>71</v>
      </c>
      <c r="R261" s="45">
        <f>1000*VLOOKUP(Q261, '[1]Mortality (Interventions) H'!$B$392:$AV$512, 28)</f>
        <v>36.259162587715792</v>
      </c>
      <c r="S261" s="46">
        <f>VLOOKUP(I261, '[1]Lapse Rates'!$A$4:$F$24, 6)</f>
        <v>7.8743759999999998E-4</v>
      </c>
      <c r="T261" s="33">
        <f t="shared" si="263"/>
        <v>0.84172698541478064</v>
      </c>
      <c r="U261" s="33">
        <f t="shared" si="254"/>
        <v>3.0520315618622413E-2</v>
      </c>
      <c r="V261" s="39">
        <f t="shared" si="251"/>
        <v>6.628074772502498E-4</v>
      </c>
      <c r="W261" s="32">
        <f t="shared" si="255"/>
        <v>0.81054386231890796</v>
      </c>
      <c r="X261" s="32"/>
      <c r="Y261" s="5">
        <f t="shared" si="260"/>
        <v>0</v>
      </c>
      <c r="Z261" s="5">
        <f t="shared" si="252"/>
        <v>5.0691240069935795</v>
      </c>
      <c r="AA261" s="5">
        <f t="shared" si="256"/>
        <v>0</v>
      </c>
      <c r="AB261" s="5">
        <f t="shared" si="245"/>
        <v>4.8813301966045364</v>
      </c>
      <c r="AC261" s="32"/>
      <c r="AD261" s="5">
        <f t="shared" si="261"/>
        <v>25719.969749007436</v>
      </c>
      <c r="AE261" s="5">
        <f t="shared" si="246"/>
        <v>-257.19969749007436</v>
      </c>
      <c r="AF261" s="5">
        <f t="shared" si="246"/>
        <v>-2826.1795390370057</v>
      </c>
      <c r="AG261" s="5">
        <f t="shared" ref="AG261:AG274" si="264">-U261*M261</f>
        <v>-18380.219154687358</v>
      </c>
      <c r="AH261" s="5">
        <f t="shared" si="248"/>
        <v>4256.3713577929957</v>
      </c>
      <c r="AI261" s="42">
        <f t="shared" si="259"/>
        <v>0</v>
      </c>
      <c r="AJ261" s="42">
        <f t="shared" si="262"/>
        <v>2498.3950231189392</v>
      </c>
      <c r="AK261" s="42">
        <f t="shared" si="257"/>
        <v>6754.7663809119349</v>
      </c>
    </row>
    <row r="262" spans="1:37" ht="15" x14ac:dyDescent="0.2">
      <c r="A262" s="12"/>
      <c r="B262" s="13" t="s">
        <v>46</v>
      </c>
      <c r="C262" s="13" t="s">
        <v>47</v>
      </c>
      <c r="D262" s="1"/>
      <c r="E262" s="1"/>
      <c r="F262" s="1"/>
      <c r="G262" s="8"/>
      <c r="I262" s="2">
        <f t="shared" si="249"/>
        <v>8</v>
      </c>
      <c r="J262" s="11">
        <f t="shared" si="241"/>
        <v>31731.743271023537</v>
      </c>
      <c r="K262" s="11">
        <f t="shared" si="250"/>
        <v>317.31743271023538</v>
      </c>
      <c r="L262" s="24">
        <f t="shared" si="253"/>
        <v>3486.7694031406372</v>
      </c>
      <c r="M262" s="11">
        <f t="shared" si="240"/>
        <v>602229</v>
      </c>
      <c r="N262" s="78">
        <f t="shared" si="242"/>
        <v>0</v>
      </c>
      <c r="O262" s="35">
        <f t="shared" si="243"/>
        <v>0</v>
      </c>
      <c r="P262" s="35">
        <f t="shared" si="258"/>
        <v>6.0222899999999999</v>
      </c>
      <c r="Q262">
        <f t="shared" si="244"/>
        <v>72</v>
      </c>
      <c r="R262" s="45">
        <f>1000*VLOOKUP(Q262, '[1]Mortality (Interventions) H'!$B$392:$AV$512, 28)</f>
        <v>39.739782199596789</v>
      </c>
      <c r="S262" s="46">
        <f>VLOOKUP(I262, '[1]Lapse Rates'!$A$4:$F$24, 6)</f>
        <v>7.0183349999999997E-4</v>
      </c>
      <c r="T262" s="33">
        <f t="shared" si="263"/>
        <v>0.81054386231890796</v>
      </c>
      <c r="U262" s="33">
        <f t="shared" si="254"/>
        <v>3.221083655177337E-2</v>
      </c>
      <c r="V262" s="39">
        <f t="shared" si="251"/>
        <v>5.6886683579479732E-4</v>
      </c>
      <c r="W262" s="32">
        <f t="shared" si="255"/>
        <v>0.77776415893133977</v>
      </c>
      <c r="X262" s="32"/>
      <c r="Y262" s="5">
        <f t="shared" si="260"/>
        <v>0</v>
      </c>
      <c r="Z262" s="5">
        <f t="shared" si="252"/>
        <v>4.8813301966045364</v>
      </c>
      <c r="AA262" s="5">
        <f t="shared" si="256"/>
        <v>0</v>
      </c>
      <c r="AB262" s="5">
        <f t="shared" si="245"/>
        <v>4.6839213166906184</v>
      </c>
      <c r="AC262" s="32"/>
      <c r="AD262" s="5">
        <f t="shared" si="261"/>
        <v>24679.81261661282</v>
      </c>
      <c r="AE262" s="5">
        <f t="shared" si="246"/>
        <v>-246.79812616612821</v>
      </c>
      <c r="AF262" s="5">
        <f t="shared" si="246"/>
        <v>-2711.8842722212071</v>
      </c>
      <c r="AG262" s="5">
        <f t="shared" si="264"/>
        <v>-19398.299885737924</v>
      </c>
      <c r="AH262" s="5">
        <f t="shared" si="248"/>
        <v>2322.8303324875596</v>
      </c>
      <c r="AI262" s="42">
        <f t="shared" si="259"/>
        <v>0</v>
      </c>
      <c r="AJ262" s="42">
        <f t="shared" si="262"/>
        <v>2397.3575800051071</v>
      </c>
      <c r="AK262" s="42">
        <f t="shared" si="257"/>
        <v>4720.1879124926672</v>
      </c>
    </row>
    <row r="263" spans="1:37" ht="15" x14ac:dyDescent="0.2">
      <c r="A263" s="12"/>
      <c r="B263" s="13">
        <v>1</v>
      </c>
      <c r="C263" s="10">
        <f>$H$253*0.14+$B$266</f>
        <v>4438.7217012713436</v>
      </c>
      <c r="D263" s="1"/>
      <c r="E263" s="81" t="s">
        <v>51</v>
      </c>
      <c r="F263" s="13"/>
      <c r="G263" s="8"/>
      <c r="I263" s="2">
        <f t="shared" si="249"/>
        <v>9</v>
      </c>
      <c r="J263" s="11">
        <f t="shared" si="241"/>
        <v>31731.743271023537</v>
      </c>
      <c r="K263" s="11">
        <f t="shared" si="250"/>
        <v>317.31743271023538</v>
      </c>
      <c r="L263" s="24">
        <f t="shared" si="253"/>
        <v>3486.7694031406372</v>
      </c>
      <c r="M263" s="11">
        <f t="shared" si="240"/>
        <v>602229</v>
      </c>
      <c r="N263" s="78">
        <f t="shared" si="242"/>
        <v>0</v>
      </c>
      <c r="O263" s="35">
        <f t="shared" si="243"/>
        <v>0</v>
      </c>
      <c r="P263" s="35">
        <f t="shared" si="258"/>
        <v>6.0222899999999999</v>
      </c>
      <c r="Q263">
        <f t="shared" si="244"/>
        <v>73</v>
      </c>
      <c r="R263" s="45">
        <f>1000*VLOOKUP(Q263, '[1]Mortality (Interventions) H'!$B$392:$AV$512, 28)</f>
        <v>43.7266361255273</v>
      </c>
      <c r="S263" s="46">
        <f>VLOOKUP(I263, '[1]Lapse Rates'!$A$4:$F$24, 6)</f>
        <v>6.5742610000000005E-4</v>
      </c>
      <c r="T263" s="33">
        <f t="shared" si="263"/>
        <v>0.77776415893133977</v>
      </c>
      <c r="U263" s="33">
        <f t="shared" si="254"/>
        <v>3.4009010369067477E-2</v>
      </c>
      <c r="V263" s="39">
        <f t="shared" si="251"/>
        <v>5.1132245772601088E-4</v>
      </c>
      <c r="W263" s="32">
        <f t="shared" si="255"/>
        <v>0.74324382610454631</v>
      </c>
      <c r="X263" s="32"/>
      <c r="Y263" s="5">
        <f t="shared" si="260"/>
        <v>0</v>
      </c>
      <c r="Z263" s="5">
        <f t="shared" si="252"/>
        <v>4.6839213166906184</v>
      </c>
      <c r="AA263" s="5">
        <f t="shared" si="256"/>
        <v>0</v>
      </c>
      <c r="AB263" s="5">
        <f t="shared" si="245"/>
        <v>4.4760298615111482</v>
      </c>
      <c r="AC263" s="32"/>
      <c r="AD263" s="5">
        <f t="shared" si="261"/>
        <v>23584.422277722726</v>
      </c>
      <c r="AE263" s="5">
        <f t="shared" si="246"/>
        <v>-235.84422277722726</v>
      </c>
      <c r="AF263" s="5">
        <f t="shared" si="246"/>
        <v>-2591.5198319345127</v>
      </c>
      <c r="AG263" s="5">
        <f t="shared" si="264"/>
        <v>-20481.212305553137</v>
      </c>
      <c r="AH263" s="5">
        <f t="shared" si="248"/>
        <v>275.84591745784928</v>
      </c>
      <c r="AI263" s="42">
        <f t="shared" si="259"/>
        <v>0</v>
      </c>
      <c r="AJ263" s="42">
        <f t="shared" si="262"/>
        <v>2290.9549998713205</v>
      </c>
      <c r="AK263" s="42">
        <f t="shared" si="257"/>
        <v>2566.8009173291698</v>
      </c>
    </row>
    <row r="264" spans="1:37" ht="15" x14ac:dyDescent="0.2">
      <c r="A264" s="12"/>
      <c r="B264" s="70" t="s">
        <v>49</v>
      </c>
      <c r="C264" s="10">
        <f>$H$253*0.11+$B$266</f>
        <v>3486.7694031406372</v>
      </c>
      <c r="D264" s="1"/>
      <c r="E264" s="1"/>
      <c r="F264" s="1"/>
      <c r="I264" s="2">
        <f t="shared" si="249"/>
        <v>10</v>
      </c>
      <c r="J264" s="11">
        <f t="shared" si="241"/>
        <v>31731.743271023537</v>
      </c>
      <c r="K264" s="11">
        <f t="shared" si="250"/>
        <v>317.31743271023538</v>
      </c>
      <c r="L264" s="24">
        <f t="shared" si="253"/>
        <v>3486.7694031406372</v>
      </c>
      <c r="M264" s="11">
        <f t="shared" si="240"/>
        <v>602229</v>
      </c>
      <c r="N264" s="78">
        <f t="shared" si="242"/>
        <v>0</v>
      </c>
      <c r="O264" s="35">
        <f t="shared" si="243"/>
        <v>0</v>
      </c>
      <c r="P264" s="35">
        <f t="shared" si="258"/>
        <v>6.0222899999999999</v>
      </c>
      <c r="Q264">
        <f t="shared" si="244"/>
        <v>74</v>
      </c>
      <c r="R264" s="45">
        <f>1000*VLOOKUP(Q264, '[1]Mortality (Interventions) H'!$B$392:$AV$512, 28)</f>
        <v>48.453075911941553</v>
      </c>
      <c r="S264" s="46">
        <f>VLOOKUP(I264, '[1]Lapse Rates'!$A$4:$F$24, 6)</f>
        <v>5.9033320000000003E-4</v>
      </c>
      <c r="T264" s="33">
        <f t="shared" si="263"/>
        <v>0.74324382610454631</v>
      </c>
      <c r="U264" s="33">
        <f t="shared" si="254"/>
        <v>3.601244952732547E-2</v>
      </c>
      <c r="V264" s="39">
        <f t="shared" si="251"/>
        <v>4.387615062445404E-4</v>
      </c>
      <c r="W264" s="32">
        <f t="shared" si="255"/>
        <v>0.70679261507097635</v>
      </c>
      <c r="X264" s="32"/>
      <c r="Y264" s="5">
        <f t="shared" si="260"/>
        <v>0</v>
      </c>
      <c r="Z264" s="5">
        <f t="shared" si="252"/>
        <v>4.4760298615111482</v>
      </c>
      <c r="AA264" s="5">
        <f t="shared" si="256"/>
        <v>0</v>
      </c>
      <c r="AB264" s="5">
        <f t="shared" si="245"/>
        <v>4.2565100978157897</v>
      </c>
      <c r="AC264" s="32"/>
      <c r="AD264" s="5">
        <f t="shared" si="261"/>
        <v>22427.761807287581</v>
      </c>
      <c r="AE264" s="5">
        <f t="shared" si="246"/>
        <v>-224.27761807287584</v>
      </c>
      <c r="AF264" s="5">
        <f t="shared" si="246"/>
        <v>-2464.4228645952385</v>
      </c>
      <c r="AG264" s="5">
        <f t="shared" si="264"/>
        <v>-21687.74146639169</v>
      </c>
      <c r="AH264" s="5">
        <f>SUM(AD264:AG264)</f>
        <v>-1948.6801417722236</v>
      </c>
      <c r="AI264" s="42">
        <f t="shared" si="259"/>
        <v>0</v>
      </c>
      <c r="AJ264" s="42">
        <f t="shared" si="262"/>
        <v>2178.6008974913771</v>
      </c>
      <c r="AK264" s="42">
        <f t="shared" si="257"/>
        <v>229.92075571915348</v>
      </c>
    </row>
    <row r="265" spans="1:37" ht="15" x14ac:dyDescent="0.2">
      <c r="D265" s="1"/>
      <c r="E265" s="1"/>
      <c r="F265" s="1"/>
      <c r="I265" s="2">
        <f t="shared" si="249"/>
        <v>11</v>
      </c>
      <c r="J265" s="11">
        <f t="shared" si="241"/>
        <v>31731.743271023537</v>
      </c>
      <c r="K265" s="11">
        <f t="shared" si="250"/>
        <v>317.31743271023538</v>
      </c>
      <c r="L265" s="24">
        <f t="shared" si="253"/>
        <v>3486.7694031406372</v>
      </c>
      <c r="M265" s="11">
        <f t="shared" si="240"/>
        <v>602229</v>
      </c>
      <c r="N265" s="78">
        <f t="shared" si="242"/>
        <v>0</v>
      </c>
      <c r="O265" s="35">
        <f t="shared" si="243"/>
        <v>0</v>
      </c>
      <c r="P265" s="35">
        <f t="shared" si="258"/>
        <v>6.0222899999999999</v>
      </c>
      <c r="Q265">
        <f t="shared" si="244"/>
        <v>75</v>
      </c>
      <c r="R265" s="45">
        <f>1000*VLOOKUP(Q265, '[1]Mortality (Interventions) H'!$B$392:$AV$512, 28)</f>
        <v>53.856656920573492</v>
      </c>
      <c r="S265" s="46">
        <f>VLOOKUP(I265, '[1]Lapse Rates'!$A$4:$F$24, 6)</f>
        <v>5.0522920000000001E-4</v>
      </c>
      <c r="T265" s="33">
        <f t="shared" si="263"/>
        <v>0.70679261507097635</v>
      </c>
      <c r="U265" s="33">
        <f t="shared" si="254"/>
        <v>3.806548738387254E-2</v>
      </c>
      <c r="V265" s="39">
        <f t="shared" si="251"/>
        <v>3.5709226747821735E-4</v>
      </c>
      <c r="W265" s="32">
        <f t="shared" si="255"/>
        <v>0.66837003541962559</v>
      </c>
      <c r="X265" s="31"/>
      <c r="Y265" s="5">
        <f t="shared" si="260"/>
        <v>0</v>
      </c>
      <c r="Z265" s="5">
        <f t="shared" si="252"/>
        <v>4.2565100978157897</v>
      </c>
      <c r="AA265" s="5">
        <f t="shared" si="256"/>
        <v>0</v>
      </c>
      <c r="AB265" s="5">
        <f t="shared" si="245"/>
        <v>4.0251181806072571</v>
      </c>
      <c r="AC265" s="32"/>
      <c r="AD265" s="5">
        <f t="shared" si="261"/>
        <v>21208.546373980469</v>
      </c>
      <c r="AE265" s="5">
        <f t="shared" si="246"/>
        <v>-212.08546373980468</v>
      </c>
      <c r="AF265" s="5">
        <f t="shared" si="246"/>
        <v>-2330.4521894771747</v>
      </c>
      <c r="AG265" s="5">
        <f t="shared" si="264"/>
        <v>-22924.140401702174</v>
      </c>
      <c r="AH265" s="5">
        <f t="shared" ref="AH265:AH274" si="265">SUM(AD265:AG265)</f>
        <v>-4258.1316809386844</v>
      </c>
      <c r="AI265" s="42">
        <f t="shared" si="259"/>
        <v>0</v>
      </c>
      <c r="AJ265" s="42">
        <f t="shared" si="262"/>
        <v>2060.170378935205</v>
      </c>
      <c r="AK265" s="42">
        <f t="shared" ref="AK265:AK274" si="266">SUM(AH265:AJ265)</f>
        <v>-2197.9613020034794</v>
      </c>
    </row>
    <row r="266" spans="1:37" ht="15" x14ac:dyDescent="0.2">
      <c r="A266" s="58" t="s">
        <v>117</v>
      </c>
      <c r="B266" s="65">
        <f>B22+B25</f>
        <v>-3.7223566719519319</v>
      </c>
      <c r="D266" s="1"/>
      <c r="E266" s="74"/>
      <c r="F266" s="37"/>
      <c r="I266" s="2">
        <f t="shared" si="249"/>
        <v>12</v>
      </c>
      <c r="J266" s="11">
        <f t="shared" si="241"/>
        <v>31731.743271023537</v>
      </c>
      <c r="K266" s="11">
        <f t="shared" si="250"/>
        <v>317.31743271023538</v>
      </c>
      <c r="L266" s="24">
        <f t="shared" si="253"/>
        <v>3486.7694031406372</v>
      </c>
      <c r="M266" s="11">
        <f t="shared" si="240"/>
        <v>602229</v>
      </c>
      <c r="N266" s="78">
        <f t="shared" si="242"/>
        <v>0</v>
      </c>
      <c r="O266" s="35">
        <f t="shared" si="243"/>
        <v>0</v>
      </c>
      <c r="P266" s="35">
        <f t="shared" si="258"/>
        <v>6.0222899999999999</v>
      </c>
      <c r="Q266">
        <f t="shared" si="244"/>
        <v>76</v>
      </c>
      <c r="R266" s="45">
        <f>1000*VLOOKUP(Q266, '[1]Mortality (Interventions) H'!$B$392:$AV$512, 28)</f>
        <v>60.004365794518641</v>
      </c>
      <c r="S266" s="46">
        <f>VLOOKUP(I266, '[1]Lapse Rates'!$A$4:$F$24, 6)</f>
        <v>4.8306569999999999E-4</v>
      </c>
      <c r="T266" s="33">
        <f t="shared" si="263"/>
        <v>0.66837003541962559</v>
      </c>
      <c r="U266" s="33">
        <f t="shared" si="254"/>
        <v>4.0105120091414592E-2</v>
      </c>
      <c r="V266" s="39">
        <f t="shared" si="251"/>
        <v>3.2286663901900622E-4</v>
      </c>
      <c r="W266" s="32">
        <f t="shared" si="255"/>
        <v>0.62794204868919201</v>
      </c>
      <c r="X266" s="31"/>
      <c r="Y266" s="5">
        <f t="shared" si="260"/>
        <v>0</v>
      </c>
      <c r="Z266" s="5">
        <f t="shared" si="252"/>
        <v>4.0251181806072571</v>
      </c>
      <c r="AA266" s="5">
        <f t="shared" si="256"/>
        <v>0</v>
      </c>
      <c r="AB266" s="5">
        <f t="shared" si="245"/>
        <v>3.7816491204004343</v>
      </c>
      <c r="AC266" s="32"/>
      <c r="AD266" s="5">
        <f t="shared" si="261"/>
        <v>19925.695878086004</v>
      </c>
      <c r="AE266" s="5">
        <f t="shared" si="246"/>
        <v>-199.25695878086003</v>
      </c>
      <c r="AF266" s="5">
        <f t="shared" si="246"/>
        <v>-2189.489122314923</v>
      </c>
      <c r="AG266" s="5">
        <f t="shared" si="264"/>
        <v>-24152.466367532517</v>
      </c>
      <c r="AH266" s="5">
        <f t="shared" si="265"/>
        <v>-6615.5165705422987</v>
      </c>
      <c r="AI266" s="42">
        <f t="shared" si="259"/>
        <v>0</v>
      </c>
      <c r="AJ266" s="42">
        <f t="shared" si="262"/>
        <v>1935.5585220773523</v>
      </c>
      <c r="AK266" s="42">
        <f t="shared" si="266"/>
        <v>-4679.9580484649468</v>
      </c>
    </row>
    <row r="267" spans="1:37" ht="15" x14ac:dyDescent="0.2">
      <c r="A267" s="48"/>
      <c r="D267" s="1"/>
      <c r="E267" s="1"/>
      <c r="F267" s="1"/>
      <c r="I267" s="2">
        <f t="shared" si="249"/>
        <v>13</v>
      </c>
      <c r="J267" s="11">
        <f t="shared" si="241"/>
        <v>31731.743271023537</v>
      </c>
      <c r="K267" s="11">
        <f t="shared" si="250"/>
        <v>317.31743271023538</v>
      </c>
      <c r="L267" s="24">
        <f t="shared" si="253"/>
        <v>3486.7694031406372</v>
      </c>
      <c r="M267" s="11">
        <f t="shared" si="240"/>
        <v>602229</v>
      </c>
      <c r="N267" s="78">
        <f t="shared" si="242"/>
        <v>0</v>
      </c>
      <c r="O267" s="35">
        <f t="shared" si="243"/>
        <v>0</v>
      </c>
      <c r="P267" s="35">
        <f t="shared" si="258"/>
        <v>6.0222899999999999</v>
      </c>
      <c r="Q267">
        <f t="shared" si="244"/>
        <v>77</v>
      </c>
      <c r="R267" s="45">
        <f>1000*VLOOKUP(Q267, '[1]Mortality (Interventions) H'!$B$392:$AV$512, 28)</f>
        <v>67.040104194134571</v>
      </c>
      <c r="S267" s="46">
        <f>VLOOKUP(I267, '[1]Lapse Rates'!$A$4:$F$24, 6)</f>
        <v>4.5965829999999999E-4</v>
      </c>
      <c r="T267" s="33">
        <f t="shared" si="263"/>
        <v>0.62794204868919201</v>
      </c>
      <c r="U267" s="33">
        <f t="shared" si="254"/>
        <v>4.2097300372001753E-2</v>
      </c>
      <c r="V267" s="39">
        <f t="shared" si="251"/>
        <v>2.886387745989912E-4</v>
      </c>
      <c r="W267" s="32">
        <f t="shared" si="255"/>
        <v>0.5855561095425913</v>
      </c>
      <c r="X267" s="31"/>
      <c r="Y267" s="5">
        <f t="shared" si="260"/>
        <v>0</v>
      </c>
      <c r="Z267" s="5">
        <f t="shared" si="252"/>
        <v>3.7816491204004343</v>
      </c>
      <c r="AA267" s="5">
        <f t="shared" si="256"/>
        <v>0</v>
      </c>
      <c r="AB267" s="5">
        <f t="shared" si="245"/>
        <v>3.5263887029372523</v>
      </c>
      <c r="AC267" s="32"/>
      <c r="AD267" s="5">
        <f t="shared" si="261"/>
        <v>18580.716138784843</v>
      </c>
      <c r="AE267" s="5">
        <f t="shared" si="246"/>
        <v>-185.80716138784842</v>
      </c>
      <c r="AF267" s="5">
        <f t="shared" si="246"/>
        <v>-2041.6991265751747</v>
      </c>
      <c r="AG267" s="5">
        <f t="shared" si="264"/>
        <v>-25352.215105730244</v>
      </c>
      <c r="AH267" s="5">
        <f t="shared" si="265"/>
        <v>-8999.0052549084248</v>
      </c>
      <c r="AI267" s="42">
        <f t="shared" si="259"/>
        <v>0</v>
      </c>
      <c r="AJ267" s="42">
        <f t="shared" si="262"/>
        <v>1804.9115504613565</v>
      </c>
      <c r="AK267" s="42">
        <f t="shared" si="266"/>
        <v>-7194.0937044470684</v>
      </c>
    </row>
    <row r="268" spans="1:37" ht="15" x14ac:dyDescent="0.2">
      <c r="A268" s="48"/>
      <c r="D268" s="1"/>
      <c r="E268" s="1"/>
      <c r="F268" s="37"/>
      <c r="I268" s="2">
        <f t="shared" si="249"/>
        <v>14</v>
      </c>
      <c r="J268" s="11">
        <f t="shared" si="241"/>
        <v>31731.743271023537</v>
      </c>
      <c r="K268" s="11">
        <f t="shared" si="250"/>
        <v>317.31743271023538</v>
      </c>
      <c r="L268" s="24">
        <f t="shared" si="253"/>
        <v>3486.7694031406372</v>
      </c>
      <c r="M268" s="11">
        <f t="shared" si="240"/>
        <v>602229</v>
      </c>
      <c r="N268" s="78">
        <f t="shared" si="242"/>
        <v>0</v>
      </c>
      <c r="O268" s="35">
        <f t="shared" si="243"/>
        <v>0</v>
      </c>
      <c r="P268" s="35">
        <f t="shared" si="258"/>
        <v>6.0222899999999999</v>
      </c>
      <c r="Q268">
        <f t="shared" si="244"/>
        <v>78</v>
      </c>
      <c r="R268" s="45">
        <f>1000*VLOOKUP(Q268, '[1]Mortality (Interventions) H'!$B$392:$AV$512, 28)</f>
        <v>74.808207867327198</v>
      </c>
      <c r="S268" s="46">
        <f>VLOOKUP(I268, '[1]Lapse Rates'!$A$4:$F$24, 6)</f>
        <v>3.6747819999999998E-4</v>
      </c>
      <c r="T268" s="33">
        <f t="shared" si="263"/>
        <v>0.5855561095425913</v>
      </c>
      <c r="U268" s="33">
        <f t="shared" si="254"/>
        <v>4.3804403160645586E-2</v>
      </c>
      <c r="V268" s="39">
        <f t="shared" si="251"/>
        <v>2.1517910513371426E-4</v>
      </c>
      <c r="W268" s="32">
        <f t="shared" si="255"/>
        <v>0.54153652727681201</v>
      </c>
      <c r="X268" s="31"/>
      <c r="Y268" s="5">
        <f t="shared" si="260"/>
        <v>0</v>
      </c>
      <c r="Z268" s="5">
        <f t="shared" si="252"/>
        <v>3.5263887029372523</v>
      </c>
      <c r="AA268" s="5">
        <f t="shared" si="256"/>
        <v>0</v>
      </c>
      <c r="AB268" s="5">
        <f t="shared" si="245"/>
        <v>3.261290012853872</v>
      </c>
      <c r="AC268" s="32"/>
      <c r="AD268" s="5">
        <f t="shared" si="261"/>
        <v>17183.898055429432</v>
      </c>
      <c r="AE268" s="5">
        <f t="shared" si="246"/>
        <v>-171.83898055429435</v>
      </c>
      <c r="AF268" s="5">
        <f t="shared" si="246"/>
        <v>-1888.2129939918232</v>
      </c>
      <c r="AG268" s="5">
        <f t="shared" si="264"/>
        <v>-26380.281911032431</v>
      </c>
      <c r="AH268" s="5">
        <f t="shared" si="265"/>
        <v>-11256.435830149116</v>
      </c>
      <c r="AI268" s="42">
        <f t="shared" si="259"/>
        <v>0</v>
      </c>
      <c r="AJ268" s="42">
        <f t="shared" si="262"/>
        <v>1669.2289339770091</v>
      </c>
      <c r="AK268" s="42">
        <f t="shared" si="266"/>
        <v>-9587.206896172107</v>
      </c>
    </row>
    <row r="269" spans="1:37" ht="15" x14ac:dyDescent="0.2">
      <c r="A269" s="48"/>
      <c r="D269" s="1"/>
      <c r="E269" s="1"/>
      <c r="F269" s="1"/>
      <c r="I269" s="2">
        <f t="shared" si="249"/>
        <v>15</v>
      </c>
      <c r="J269" s="11">
        <f t="shared" si="241"/>
        <v>31731.743271023537</v>
      </c>
      <c r="K269" s="11">
        <f t="shared" si="250"/>
        <v>317.31743271023538</v>
      </c>
      <c r="L269" s="24">
        <f t="shared" si="253"/>
        <v>3486.7694031406372</v>
      </c>
      <c r="M269" s="11">
        <f t="shared" si="240"/>
        <v>602229</v>
      </c>
      <c r="N269" s="78">
        <f t="shared" si="242"/>
        <v>0</v>
      </c>
      <c r="O269" s="35">
        <f t="shared" si="243"/>
        <v>0</v>
      </c>
      <c r="P269" s="35">
        <f t="shared" si="258"/>
        <v>6.0222899999999999</v>
      </c>
      <c r="Q269">
        <f t="shared" si="244"/>
        <v>79</v>
      </c>
      <c r="R269" s="45">
        <f>1000*VLOOKUP(Q269, '[1]Mortality (Interventions) H'!$B$392:$AV$512, 28)</f>
        <v>83.339401504607352</v>
      </c>
      <c r="S269" s="46">
        <f>VLOOKUP(I269, '[1]Lapse Rates'!$A$4:$F$24, 6)</f>
        <v>3.9775519999999998E-4</v>
      </c>
      <c r="T269" s="33">
        <f t="shared" si="263"/>
        <v>0.54153652727681201</v>
      </c>
      <c r="U269" s="33">
        <f t="shared" si="254"/>
        <v>4.5131330076132993E-2</v>
      </c>
      <c r="V269" s="39">
        <f t="shared" si="251"/>
        <v>2.1539896971429381E-4</v>
      </c>
      <c r="W269" s="32">
        <f t="shared" si="255"/>
        <v>0.49618979823096471</v>
      </c>
      <c r="X269" s="31"/>
      <c r="Y269" s="5">
        <f t="shared" si="260"/>
        <v>0</v>
      </c>
      <c r="Z269" s="5">
        <f t="shared" si="252"/>
        <v>3.261290012853872</v>
      </c>
      <c r="AA269" s="5">
        <f t="shared" si="256"/>
        <v>0</v>
      </c>
      <c r="AB269" s="5">
        <f t="shared" si="245"/>
        <v>2.9881988599883562</v>
      </c>
      <c r="AC269" s="32"/>
      <c r="AD269" s="5">
        <f t="shared" si="261"/>
        <v>15744.967291165942</v>
      </c>
      <c r="AE269" s="5">
        <f t="shared" si="246"/>
        <v>-157.44967291165941</v>
      </c>
      <c r="AF269" s="5">
        <f t="shared" si="246"/>
        <v>-1730.099406622254</v>
      </c>
      <c r="AG269" s="5">
        <f t="shared" si="264"/>
        <v>-27179.395780419498</v>
      </c>
      <c r="AH269" s="5">
        <f t="shared" si="265"/>
        <v>-13321.97756878747</v>
      </c>
      <c r="AI269" s="42">
        <f t="shared" si="259"/>
        <v>0</v>
      </c>
      <c r="AJ269" s="42">
        <f t="shared" si="262"/>
        <v>1529.455410901006</v>
      </c>
      <c r="AK269" s="42">
        <f t="shared" si="266"/>
        <v>-11792.522157886464</v>
      </c>
    </row>
    <row r="270" spans="1:37" ht="15" x14ac:dyDescent="0.2">
      <c r="I270" s="2">
        <f t="shared" si="249"/>
        <v>16</v>
      </c>
      <c r="J270" s="11">
        <f t="shared" si="241"/>
        <v>31731.743271023537</v>
      </c>
      <c r="K270" s="11">
        <f t="shared" si="250"/>
        <v>317.31743271023538</v>
      </c>
      <c r="L270" s="24">
        <f t="shared" si="253"/>
        <v>3486.7694031406372</v>
      </c>
      <c r="M270" s="11">
        <f t="shared" si="240"/>
        <v>602229</v>
      </c>
      <c r="N270" s="78">
        <f t="shared" si="242"/>
        <v>0</v>
      </c>
      <c r="O270" s="35">
        <f t="shared" si="243"/>
        <v>0</v>
      </c>
      <c r="P270" s="35">
        <f t="shared" si="258"/>
        <v>6.0222899999999999</v>
      </c>
      <c r="Q270">
        <f t="shared" si="244"/>
        <v>80</v>
      </c>
      <c r="R270" s="45">
        <f>1000*VLOOKUP(Q270, '[1]Mortality (Interventions) H'!$B$392:$AV$512, 28)</f>
        <v>92.511148484453486</v>
      </c>
      <c r="S270" s="46">
        <f>VLOOKUP(I270, '[1]Lapse Rates'!$A$4:$F$24, 6)</f>
        <v>2.516404E-4</v>
      </c>
      <c r="T270" s="33">
        <f t="shared" si="263"/>
        <v>0.49618979823096471</v>
      </c>
      <c r="U270" s="33">
        <f t="shared" si="254"/>
        <v>4.5903088100615788E-2</v>
      </c>
      <c r="V270" s="39">
        <f t="shared" si="251"/>
        <v>1.2486139930275924E-4</v>
      </c>
      <c r="W270" s="32">
        <f t="shared" si="255"/>
        <v>0.45016184873104614</v>
      </c>
      <c r="X270" s="31"/>
      <c r="Y270" s="5">
        <f t="shared" si="260"/>
        <v>0</v>
      </c>
      <c r="Z270" s="5">
        <f t="shared" si="252"/>
        <v>2.9881988599883562</v>
      </c>
      <c r="AA270" s="5">
        <f t="shared" si="256"/>
        <v>0</v>
      </c>
      <c r="AB270" s="5">
        <f t="shared" si="245"/>
        <v>2.7110051999944917</v>
      </c>
      <c r="AC270" s="32"/>
      <c r="AD270" s="5">
        <f t="shared" si="261"/>
        <v>14284.420214342888</v>
      </c>
      <c r="AE270" s="5">
        <f t="shared" si="246"/>
        <v>-142.8442021434289</v>
      </c>
      <c r="AF270" s="5">
        <f t="shared" si="246"/>
        <v>-1569.6105606166357</v>
      </c>
      <c r="AG270" s="5">
        <f t="shared" si="264"/>
        <v>-27644.170843745746</v>
      </c>
      <c r="AH270" s="5">
        <f t="shared" si="265"/>
        <v>-15072.205392162923</v>
      </c>
      <c r="AI270" s="42">
        <f t="shared" si="259"/>
        <v>0</v>
      </c>
      <c r="AJ270" s="42">
        <f t="shared" si="262"/>
        <v>1387.5817491049318</v>
      </c>
      <c r="AK270" s="42">
        <f t="shared" si="266"/>
        <v>-13684.623643057992</v>
      </c>
    </row>
    <row r="271" spans="1:37" ht="15" x14ac:dyDescent="0.2">
      <c r="I271" s="2">
        <f t="shared" si="249"/>
        <v>17</v>
      </c>
      <c r="J271" s="11">
        <f t="shared" si="241"/>
        <v>31731.743271023537</v>
      </c>
      <c r="K271" s="11">
        <f t="shared" si="250"/>
        <v>317.31743271023538</v>
      </c>
      <c r="L271" s="24">
        <f t="shared" si="253"/>
        <v>3486.7694031406372</v>
      </c>
      <c r="M271" s="11">
        <f t="shared" si="240"/>
        <v>602229</v>
      </c>
      <c r="N271" s="78">
        <f t="shared" si="242"/>
        <v>0</v>
      </c>
      <c r="O271" s="35">
        <f t="shared" si="243"/>
        <v>0</v>
      </c>
      <c r="P271" s="35">
        <f t="shared" si="258"/>
        <v>6.0222899999999999</v>
      </c>
      <c r="Q271">
        <f t="shared" si="244"/>
        <v>81</v>
      </c>
      <c r="R271" s="45">
        <f>1000*VLOOKUP(Q271, '[1]Mortality (Interventions) H'!$B$392:$AV$512, 28)</f>
        <v>102.44914353663599</v>
      </c>
      <c r="S271" s="46">
        <f>VLOOKUP(I271, '[1]Lapse Rates'!$A$4:$F$24, 6)</f>
        <v>2.7508159999999998E-4</v>
      </c>
      <c r="T271" s="33">
        <f t="shared" si="263"/>
        <v>0.45016184873104614</v>
      </c>
      <c r="U271" s="33">
        <f t="shared" si="254"/>
        <v>4.6118695855364364E-2</v>
      </c>
      <c r="V271" s="39">
        <f t="shared" si="251"/>
        <v>1.2383124160789415E-4</v>
      </c>
      <c r="W271" s="32">
        <f t="shared" si="255"/>
        <v>0.4039193216340739</v>
      </c>
      <c r="X271" s="31"/>
      <c r="Y271" s="5">
        <f t="shared" si="260"/>
        <v>0</v>
      </c>
      <c r="Z271" s="5">
        <f t="shared" si="252"/>
        <v>2.7110051999944917</v>
      </c>
      <c r="AA271" s="5">
        <f t="shared" si="256"/>
        <v>0</v>
      </c>
      <c r="AB271" s="5">
        <f t="shared" si="245"/>
        <v>2.4325192914836671</v>
      </c>
      <c r="AC271" s="32"/>
      <c r="AD271" s="5">
        <f t="shared" si="261"/>
        <v>12817.064216298417</v>
      </c>
      <c r="AE271" s="5">
        <f t="shared" si="246"/>
        <v>-128.17064216298417</v>
      </c>
      <c r="AF271" s="5">
        <f t="shared" si="246"/>
        <v>-1408.3735320110109</v>
      </c>
      <c r="AG271" s="5">
        <f t="shared" si="264"/>
        <v>-27774.016086280226</v>
      </c>
      <c r="AH271" s="5">
        <f t="shared" si="265"/>
        <v>-16493.496044155803</v>
      </c>
      <c r="AI271" s="42">
        <f t="shared" si="259"/>
        <v>0</v>
      </c>
      <c r="AJ271" s="42">
        <f t="shared" si="262"/>
        <v>1245.0464092328054</v>
      </c>
      <c r="AK271" s="42">
        <f t="shared" si="266"/>
        <v>-15248.449634922998</v>
      </c>
    </row>
    <row r="272" spans="1:37" ht="15" x14ac:dyDescent="0.2">
      <c r="I272" s="2">
        <f t="shared" si="249"/>
        <v>18</v>
      </c>
      <c r="J272" s="11">
        <f t="shared" si="241"/>
        <v>31731.743271023537</v>
      </c>
      <c r="K272" s="11">
        <f t="shared" si="250"/>
        <v>317.31743271023538</v>
      </c>
      <c r="L272" s="24">
        <f t="shared" si="253"/>
        <v>3486.7694031406372</v>
      </c>
      <c r="M272" s="11">
        <f t="shared" si="240"/>
        <v>602229</v>
      </c>
      <c r="N272" s="78">
        <f t="shared" si="242"/>
        <v>0</v>
      </c>
      <c r="O272" s="35">
        <f t="shared" si="243"/>
        <v>0</v>
      </c>
      <c r="P272" s="35">
        <f t="shared" si="258"/>
        <v>6.0222899999999999</v>
      </c>
      <c r="Q272">
        <f t="shared" si="244"/>
        <v>82</v>
      </c>
      <c r="R272" s="45">
        <f>1000*VLOOKUP(Q272, '[1]Mortality (Interventions) H'!$B$392:$AV$512, 28)</f>
        <v>113.49706901166157</v>
      </c>
      <c r="S272" s="46">
        <f>VLOOKUP(I272, '[1]Lapse Rates'!$A$4:$F$24, 6)</f>
        <v>2.0998619999999999E-4</v>
      </c>
      <c r="T272" s="33">
        <f t="shared" si="263"/>
        <v>0.4039193216340739</v>
      </c>
      <c r="U272" s="33">
        <f t="shared" si="254"/>
        <v>4.5843659122646006E-2</v>
      </c>
      <c r="V272" s="39">
        <f t="shared" si="251"/>
        <v>8.4817483456516964E-5</v>
      </c>
      <c r="W272" s="32">
        <f t="shared" si="255"/>
        <v>0.3579908450279714</v>
      </c>
      <c r="X272" s="31"/>
      <c r="Y272" s="5">
        <f t="shared" si="260"/>
        <v>0</v>
      </c>
      <c r="Z272" s="5">
        <f t="shared" si="260"/>
        <v>2.4325192914836671</v>
      </c>
      <c r="AA272" s="5">
        <f t="shared" si="256"/>
        <v>0</v>
      </c>
      <c r="AB272" s="5">
        <f t="shared" si="245"/>
        <v>2.1559246861035017</v>
      </c>
      <c r="AC272" s="32"/>
      <c r="AD272" s="5">
        <f t="shared" si="261"/>
        <v>11359.673587804362</v>
      </c>
      <c r="AE272" s="5">
        <f t="shared" si="246"/>
        <v>-113.59673587804362</v>
      </c>
      <c r="AF272" s="5">
        <f t="shared" si="246"/>
        <v>-1248.2315250479921</v>
      </c>
      <c r="AG272" s="5">
        <f t="shared" si="264"/>
        <v>-27608.38098977198</v>
      </c>
      <c r="AH272" s="5">
        <f t="shared" si="265"/>
        <v>-17610.535662893653</v>
      </c>
      <c r="AI272" s="42">
        <f t="shared" si="259"/>
        <v>0</v>
      </c>
      <c r="AJ272" s="42">
        <f t="shared" si="262"/>
        <v>1103.4787693164665</v>
      </c>
      <c r="AK272" s="42">
        <f t="shared" si="266"/>
        <v>-16507.056893577188</v>
      </c>
    </row>
    <row r="273" spans="1:39" ht="15" x14ac:dyDescent="0.2">
      <c r="I273" s="2">
        <f t="shared" si="249"/>
        <v>19</v>
      </c>
      <c r="J273" s="11">
        <f t="shared" si="241"/>
        <v>31731.743271023537</v>
      </c>
      <c r="K273" s="11">
        <f t="shared" si="250"/>
        <v>317.31743271023538</v>
      </c>
      <c r="L273" s="24">
        <f t="shared" si="253"/>
        <v>3486.7694031406372</v>
      </c>
      <c r="M273" s="11">
        <f t="shared" si="240"/>
        <v>602229</v>
      </c>
      <c r="N273" s="78">
        <f t="shared" si="242"/>
        <v>0</v>
      </c>
      <c r="O273" s="35">
        <f t="shared" si="243"/>
        <v>0</v>
      </c>
      <c r="P273" s="35">
        <f t="shared" si="258"/>
        <v>6.0222899999999999</v>
      </c>
      <c r="Q273">
        <f t="shared" si="244"/>
        <v>83</v>
      </c>
      <c r="R273" s="45">
        <f>1000*VLOOKUP(Q273, '[1]Mortality (Interventions) H'!$B$392:$AV$512, 28)</f>
        <v>125.75968772097296</v>
      </c>
      <c r="S273" s="46">
        <f>VLOOKUP(I273, '[1]Lapse Rates'!$A$4:$F$24, 6)</f>
        <v>1.6037285799999999E-2</v>
      </c>
      <c r="T273" s="33">
        <f t="shared" si="263"/>
        <v>0.3579908450279714</v>
      </c>
      <c r="U273" s="33">
        <f t="shared" si="254"/>
        <v>4.5020816877684909E-2</v>
      </c>
      <c r="V273" s="39">
        <f t="shared" si="251"/>
        <v>5.7412014954970857E-3</v>
      </c>
      <c r="W273" s="32">
        <f t="shared" si="255"/>
        <v>0.3072288266547894</v>
      </c>
      <c r="X273" s="31"/>
      <c r="Y273" s="5">
        <f t="shared" si="260"/>
        <v>0</v>
      </c>
      <c r="Z273" s="5">
        <f t="shared" si="260"/>
        <v>2.1559246861035017</v>
      </c>
      <c r="AA273" s="5">
        <f t="shared" si="256"/>
        <v>0</v>
      </c>
      <c r="AB273" s="5">
        <f t="shared" si="245"/>
        <v>1.8502210904748717</v>
      </c>
      <c r="AC273" s="32"/>
      <c r="AD273" s="5">
        <f t="shared" si="261"/>
        <v>9748.9062528675695</v>
      </c>
      <c r="AE273" s="5">
        <f t="shared" si="246"/>
        <v>-97.489062528675703</v>
      </c>
      <c r="AF273" s="5">
        <f t="shared" si="246"/>
        <v>-1071.2360725427184</v>
      </c>
      <c r="AG273" s="5">
        <f t="shared" si="264"/>
        <v>-27112.841527431305</v>
      </c>
      <c r="AH273" s="5">
        <f t="shared" si="265"/>
        <v>-18532.660409635129</v>
      </c>
      <c r="AI273" s="42">
        <f t="shared" si="259"/>
        <v>0</v>
      </c>
      <c r="AJ273" s="42">
        <f t="shared" si="262"/>
        <v>947.01552258395236</v>
      </c>
      <c r="AK273" s="42">
        <f t="shared" si="266"/>
        <v>-17585.644887051178</v>
      </c>
    </row>
    <row r="274" spans="1:39" ht="15" x14ac:dyDescent="0.2">
      <c r="I274" s="2">
        <f t="shared" si="249"/>
        <v>20</v>
      </c>
      <c r="J274" s="11">
        <f t="shared" si="241"/>
        <v>31731.743271023537</v>
      </c>
      <c r="K274" s="11">
        <f t="shared" si="250"/>
        <v>317.31743271023538</v>
      </c>
      <c r="L274" s="24">
        <f t="shared" si="253"/>
        <v>3486.7694031406372</v>
      </c>
      <c r="M274" s="11">
        <f t="shared" si="240"/>
        <v>602229</v>
      </c>
      <c r="N274" s="78">
        <f t="shared" si="242"/>
        <v>0</v>
      </c>
      <c r="O274" s="35">
        <f t="shared" si="243"/>
        <v>0</v>
      </c>
      <c r="P274" s="35">
        <f t="shared" si="258"/>
        <v>6.0222899999999999</v>
      </c>
      <c r="Q274">
        <f t="shared" si="244"/>
        <v>84</v>
      </c>
      <c r="R274" s="45">
        <f>1000*VLOOKUP(Q274, '[1]Mortality (Interventions) H'!$B$392:$AV$512, 28)</f>
        <v>139.42337736701799</v>
      </c>
      <c r="S274" s="46">
        <f>VLOOKUP(I274, '[1]Lapse Rates'!$A$4:$F$24, 6)</f>
        <v>0</v>
      </c>
      <c r="T274" s="33">
        <f t="shared" si="263"/>
        <v>0.3072288266547894</v>
      </c>
      <c r="U274" s="33">
        <f t="shared" si="254"/>
        <v>4.2834880636716859E-2</v>
      </c>
      <c r="V274" s="39">
        <f t="shared" si="251"/>
        <v>0</v>
      </c>
      <c r="W274" s="32">
        <f t="shared" si="255"/>
        <v>0.26439394601807253</v>
      </c>
      <c r="X274" s="31"/>
      <c r="Y274" s="5">
        <f t="shared" si="260"/>
        <v>0</v>
      </c>
      <c r="Z274" s="5">
        <f t="shared" si="260"/>
        <v>1.8502210904748717</v>
      </c>
      <c r="AA274" s="5">
        <f t="shared" si="256"/>
        <v>0</v>
      </c>
      <c r="AB274" s="5">
        <f t="shared" si="245"/>
        <v>1.592257017165178</v>
      </c>
      <c r="AC274" s="32"/>
      <c r="AD274" s="5">
        <f>$W274*J274</f>
        <v>8389.680817458333</v>
      </c>
      <c r="AE274" s="5">
        <f t="shared" si="246"/>
        <v>-83.896808174583342</v>
      </c>
      <c r="AF274" s="5">
        <f t="shared" si="246"/>
        <v>-921.88072135143261</v>
      </c>
      <c r="AG274" s="5">
        <f t="shared" si="264"/>
        <v>-25796.407330969356</v>
      </c>
      <c r="AH274" s="5">
        <f t="shared" si="265"/>
        <v>-18412.504043037039</v>
      </c>
      <c r="AI274" s="42">
        <f t="shared" si="259"/>
        <v>0</v>
      </c>
      <c r="AJ274" s="42">
        <f t="shared" si="262"/>
        <v>814.9789179997116</v>
      </c>
      <c r="AK274" s="42">
        <f t="shared" si="266"/>
        <v>-17597.525125037326</v>
      </c>
    </row>
    <row r="275" spans="1:39" x14ac:dyDescent="0.15">
      <c r="I275" s="2"/>
      <c r="J275" s="31"/>
      <c r="K275" s="31"/>
      <c r="L275" s="31"/>
      <c r="M275" s="31"/>
      <c r="N275" s="31"/>
      <c r="O275" s="31"/>
      <c r="P275" s="31"/>
      <c r="R275" s="31"/>
      <c r="S275" s="31"/>
      <c r="T275" s="31"/>
      <c r="U275" s="31"/>
      <c r="V275" s="31"/>
      <c r="W275" s="31"/>
      <c r="X275" s="31"/>
      <c r="Y275" s="5"/>
      <c r="Z275" s="5"/>
      <c r="AA275" s="5"/>
      <c r="AB275" s="5"/>
    </row>
    <row r="276" spans="1:39" x14ac:dyDescent="0.15">
      <c r="I276" s="2"/>
      <c r="J276" s="31"/>
      <c r="K276" s="31"/>
      <c r="L276" s="31"/>
      <c r="M276" s="31"/>
      <c r="N276" s="31"/>
      <c r="O276" s="31"/>
      <c r="P276" s="31"/>
      <c r="R276" s="31"/>
      <c r="S276" s="31"/>
      <c r="T276" s="31"/>
      <c r="U276" s="31"/>
      <c r="V276" s="31"/>
      <c r="W276" s="31"/>
      <c r="X276" s="31"/>
      <c r="Y276" s="5"/>
      <c r="Z276" s="5"/>
      <c r="AA276" s="5"/>
      <c r="AB276" s="5"/>
    </row>
    <row r="277" spans="1:39" x14ac:dyDescent="0.15">
      <c r="I277" s="2"/>
      <c r="AC277" s="22" t="s">
        <v>56</v>
      </c>
      <c r="AD277" s="21">
        <f>SUM(AD254:AD274)</f>
        <v>450915.00492935971</v>
      </c>
      <c r="AE277" s="21">
        <f t="shared" ref="AE277:AK277" si="267">SUM(AE254:AE274)</f>
        <v>-16574.573107386845</v>
      </c>
      <c r="AF277" s="21">
        <f t="shared" si="267"/>
        <v>-47093.818356570948</v>
      </c>
      <c r="AG277" s="21">
        <f t="shared" si="267"/>
        <v>-433900.01136347698</v>
      </c>
      <c r="AH277" s="21">
        <f t="shared" si="267"/>
        <v>-46653.397898075011</v>
      </c>
      <c r="AI277" s="21">
        <f t="shared" si="267"/>
        <v>0</v>
      </c>
      <c r="AJ277" s="21">
        <f t="shared" si="267"/>
        <v>40749.304959752597</v>
      </c>
      <c r="AK277" s="21">
        <f t="shared" si="267"/>
        <v>-5904.0929383223884</v>
      </c>
    </row>
    <row r="278" spans="1:39" x14ac:dyDescent="0.15">
      <c r="AC278" s="23"/>
    </row>
    <row r="279" spans="1:39" x14ac:dyDescent="0.15">
      <c r="AC279" s="22" t="str">
        <f>"Present Value at "&amp;TEXT($D$6,"0.00%")&amp;":"</f>
        <v>Present Value at 9.81%:</v>
      </c>
      <c r="AD279" s="21">
        <f>AD254+NPV($D$6,AD255:AD274)</f>
        <v>242321.41091025888</v>
      </c>
      <c r="AE279" s="21">
        <f t="shared" ref="AE279:AK279" si="268">AE254+NPV($D$6,AE255:AE274)</f>
        <v>-14516.32750851916</v>
      </c>
      <c r="AF279" s="21">
        <f t="shared" si="268"/>
        <v>-24477.261437574947</v>
      </c>
      <c r="AG279" s="21">
        <f t="shared" si="268"/>
        <v>-165114.34571754298</v>
      </c>
      <c r="AH279" s="21">
        <f t="shared" si="268"/>
        <v>38213.476246621765</v>
      </c>
      <c r="AI279" s="21">
        <f t="shared" si="268"/>
        <v>0</v>
      </c>
      <c r="AJ279" s="21">
        <f t="shared" si="268"/>
        <v>20484.034916619334</v>
      </c>
      <c r="AK279" s="21">
        <f t="shared" si="268"/>
        <v>58697.511163241099</v>
      </c>
    </row>
    <row r="281" spans="1:39" x14ac:dyDescent="0.15">
      <c r="AC281" s="22" t="str">
        <f>"Present Value at "&amp;TEXT($D$7,"0.00%")&amp;":"</f>
        <v>Present Value at 3.64%:</v>
      </c>
      <c r="AD281" s="21">
        <f>AD254+NPV($D$7,AD255:AD274)</f>
        <v>345538.25667879521</v>
      </c>
      <c r="AE281" s="21">
        <f t="shared" ref="AE281:AK281" si="269">AE254+NPV($D$7,AE255:AE274)</f>
        <v>-15531.699140026674</v>
      </c>
      <c r="AF281" s="21">
        <f t="shared" si="269"/>
        <v>-35634.438360755055</v>
      </c>
      <c r="AG281" s="21">
        <f t="shared" si="269"/>
        <v>-290330.34684682154</v>
      </c>
      <c r="AH281" s="21">
        <f t="shared" si="269"/>
        <v>4041.7723311919472</v>
      </c>
      <c r="AI281" s="21">
        <f t="shared" si="269"/>
        <v>0</v>
      </c>
      <c r="AJ281" s="21">
        <f t="shared" si="269"/>
        <v>30512.046386720478</v>
      </c>
      <c r="AK281" s="21">
        <f t="shared" si="269"/>
        <v>34553.818717912422</v>
      </c>
    </row>
    <row r="284" spans="1:39" x14ac:dyDescent="0.15">
      <c r="A284" s="43" t="s">
        <v>40</v>
      </c>
      <c r="B284" s="15">
        <v>1</v>
      </c>
      <c r="C284" s="15"/>
      <c r="D284" s="15"/>
      <c r="G284" t="s">
        <v>12</v>
      </c>
      <c r="H284" s="51">
        <v>31231.684963392156</v>
      </c>
    </row>
    <row r="285" spans="1:39" ht="15" x14ac:dyDescent="0.2">
      <c r="G285" s="58" t="s">
        <v>118</v>
      </c>
      <c r="H285" s="57"/>
      <c r="I285" s="57"/>
      <c r="J285" s="11">
        <f>H$284</f>
        <v>31231.684963392156</v>
      </c>
      <c r="K285" s="11">
        <f>J285*$C$10</f>
        <v>12492.673985356863</v>
      </c>
      <c r="L285" s="24">
        <f>$C$294</f>
        <v>4366.7444987303643</v>
      </c>
      <c r="M285" s="11">
        <f t="shared" ref="M285:M305" si="270">$E$11</f>
        <v>602229</v>
      </c>
      <c r="N285" s="78">
        <f>N253</f>
        <v>0</v>
      </c>
      <c r="O285" s="35">
        <f>M285*N285/1000</f>
        <v>0</v>
      </c>
      <c r="P285" s="35">
        <f>$H$14*M285/1000</f>
        <v>6.0222899999999999</v>
      </c>
      <c r="Q285">
        <f>Q4</f>
        <v>0</v>
      </c>
      <c r="T285" s="34">
        <v>1</v>
      </c>
      <c r="U285" s="32"/>
      <c r="V285" s="32"/>
      <c r="W285" s="32">
        <f>T285-SUM(U285:V285)</f>
        <v>1</v>
      </c>
      <c r="X285" s="32"/>
      <c r="Y285" s="5"/>
      <c r="Z285" s="5"/>
      <c r="AA285" s="5">
        <f>O285*W285</f>
        <v>0</v>
      </c>
      <c r="AB285" s="5">
        <f>P285*W285</f>
        <v>6.0222899999999999</v>
      </c>
      <c r="AC285" s="32"/>
      <c r="AD285" s="5">
        <f>$W285*J285</f>
        <v>31231.684963392156</v>
      </c>
      <c r="AE285" s="5">
        <f>-$W285*K285</f>
        <v>-12492.673985356863</v>
      </c>
      <c r="AF285" s="5">
        <f>-$W285*L285</f>
        <v>-4366.7444987303643</v>
      </c>
      <c r="AG285" s="5"/>
      <c r="AH285" s="5">
        <f>SUM(AD285:AG285)</f>
        <v>14372.26647930493</v>
      </c>
      <c r="AI285" s="42">
        <f>Y285-AA285</f>
        <v>0</v>
      </c>
      <c r="AJ285" s="42"/>
      <c r="AK285" s="42">
        <f>SUM(AH285:AJ285)</f>
        <v>14372.26647930493</v>
      </c>
      <c r="AL285" s="6" t="s">
        <v>39</v>
      </c>
      <c r="AM285" s="36">
        <f>AK312</f>
        <v>34188.962686500126</v>
      </c>
    </row>
    <row r="286" spans="1:39" ht="15" x14ac:dyDescent="0.2">
      <c r="A286" s="12" t="s">
        <v>42</v>
      </c>
      <c r="B286" s="12"/>
      <c r="C286" s="12"/>
      <c r="D286" s="79">
        <v>9.8100000000000007E-2</v>
      </c>
      <c r="E286" s="7"/>
      <c r="F286" s="7"/>
      <c r="G286" s="8"/>
      <c r="I286" s="2">
        <f>I285+1</f>
        <v>1</v>
      </c>
      <c r="J286" s="11">
        <f t="shared" ref="J286:J305" si="271">H$284</f>
        <v>31231.684963392156</v>
      </c>
      <c r="K286" s="11"/>
      <c r="L286" s="24"/>
      <c r="M286" s="11">
        <f t="shared" si="270"/>
        <v>602229</v>
      </c>
      <c r="N286" s="78">
        <f t="shared" ref="N286:N305" si="272">N254</f>
        <v>0</v>
      </c>
      <c r="O286" s="35">
        <f t="shared" ref="O286:O305" si="273">M286*N286/1000</f>
        <v>0</v>
      </c>
      <c r="P286" s="35">
        <f>$H$14*M286/1000</f>
        <v>6.0222899999999999</v>
      </c>
      <c r="Q286">
        <f t="shared" ref="Q286:Q305" si="274">Q5</f>
        <v>65</v>
      </c>
      <c r="R286" s="45">
        <f>1000*VLOOKUP(Q286, '[1]Mortality (Interventions) H'!$B$392:$AV$512, 31)</f>
        <v>21.484721400941655</v>
      </c>
      <c r="S286" s="46">
        <f>AVERAGE(VLOOKUP(I285,'[1]Lapse Rates'!$A$4:$F$24,6),VLOOKUP(I286,'[1]Lapse Rates'!$A$4:$F$24,6))</f>
        <v>1.1402544E-3</v>
      </c>
      <c r="T286" s="33">
        <f>W285</f>
        <v>1</v>
      </c>
      <c r="U286" s="33">
        <f>T286*R286/1000</f>
        <v>2.1484721400941657E-2</v>
      </c>
      <c r="V286" s="39">
        <f>MIN(S286*T286,T286-U286)</f>
        <v>1.1402544E-3</v>
      </c>
      <c r="W286" s="32">
        <f>T286-SUM(U286:V286)</f>
        <v>0.97737502419905831</v>
      </c>
      <c r="X286" s="32"/>
      <c r="Y286" s="5">
        <f>AA285</f>
        <v>0</v>
      </c>
      <c r="Z286" s="5">
        <f>AB285</f>
        <v>6.0222899999999999</v>
      </c>
      <c r="AA286" s="5">
        <f>O286*W286</f>
        <v>0</v>
      </c>
      <c r="AB286" s="5">
        <f t="shared" ref="AB286:AB305" si="275">P286*W286</f>
        <v>5.8860358344837467</v>
      </c>
      <c r="AC286" s="32"/>
      <c r="AD286" s="5">
        <f>$W286*J286</f>
        <v>30525.068846872775</v>
      </c>
      <c r="AE286" s="5">
        <f t="shared" ref="AE286:AF305" si="276">-$W286*K286</f>
        <v>0</v>
      </c>
      <c r="AF286" s="5">
        <f t="shared" si="276"/>
        <v>0</v>
      </c>
      <c r="AG286" s="5">
        <f t="shared" ref="AG286:AG291" si="277">-U286*M286</f>
        <v>-12938.722284567693</v>
      </c>
      <c r="AH286" s="5">
        <f t="shared" ref="AH286:AH294" si="278">SUM(AD286:AG286)</f>
        <v>17586.34656230508</v>
      </c>
      <c r="AI286" s="42">
        <f>-M286*$W285*(N286-N285)/1000</f>
        <v>0</v>
      </c>
      <c r="AJ286" s="42">
        <f>$D$6*SUM(Y286:Z286,AD286:AE286)</f>
        <v>2995.1000405272193</v>
      </c>
      <c r="AK286" s="42">
        <f>SUM(AH286:AJ286)</f>
        <v>20581.4466028323</v>
      </c>
      <c r="AM286" s="47"/>
    </row>
    <row r="287" spans="1:39" ht="15" x14ac:dyDescent="0.2">
      <c r="A287" s="15" t="s">
        <v>44</v>
      </c>
      <c r="B287" s="15"/>
      <c r="C287" s="50"/>
      <c r="D287" s="9">
        <f xml:space="preserve"> (1+6.7%)/(1+2.95%)-1</f>
        <v>3.6425449247207142E-2</v>
      </c>
      <c r="E287" s="7"/>
      <c r="F287" s="7"/>
      <c r="G287" s="8"/>
      <c r="I287" s="2">
        <f t="shared" ref="I287:I305" si="279">I286+1</f>
        <v>2</v>
      </c>
      <c r="J287" s="11">
        <f t="shared" si="271"/>
        <v>31231.684963392156</v>
      </c>
      <c r="K287" s="11">
        <f t="shared" ref="K287:K305" si="280">J287*$C$11</f>
        <v>312.31684963392155</v>
      </c>
      <c r="L287" s="24">
        <f>$C$295</f>
        <v>3429.7939498285991</v>
      </c>
      <c r="M287" s="11">
        <f t="shared" si="270"/>
        <v>602229</v>
      </c>
      <c r="N287" s="78">
        <f t="shared" si="272"/>
        <v>0</v>
      </c>
      <c r="O287" s="35">
        <f t="shared" si="273"/>
        <v>0</v>
      </c>
      <c r="P287" s="35">
        <f>$H$14*M287/1000</f>
        <v>6.0222899999999999</v>
      </c>
      <c r="Q287">
        <f t="shared" si="274"/>
        <v>66</v>
      </c>
      <c r="R287" s="45">
        <f>1000*VLOOKUP(Q287, '[1]Mortality (Interventions) H'!$B$392:$AV$512, 31)</f>
        <v>23.369228415978277</v>
      </c>
      <c r="S287" s="46">
        <f>VLOOKUP(I287, '[1]Lapse Rates'!$A$4:$F$24, 6)</f>
        <v>1.1150343000000001E-3</v>
      </c>
      <c r="T287" s="33">
        <f>W286</f>
        <v>0.97737502419905831</v>
      </c>
      <c r="U287" s="33">
        <f>T287*R287/1000</f>
        <v>2.2840500188580092E-2</v>
      </c>
      <c r="V287" s="39">
        <f t="shared" ref="V287:V305" si="281">MIN(S287*T287,T287-U287)</f>
        <v>1.0898066759452802E-3</v>
      </c>
      <c r="W287" s="32">
        <f>T287-SUM(U287:V287)</f>
        <v>0.95344471733453295</v>
      </c>
      <c r="X287" s="32"/>
      <c r="Y287" s="5">
        <f t="shared" ref="Y287:Z302" si="282">AA286</f>
        <v>0</v>
      </c>
      <c r="Z287" s="5">
        <f t="shared" si="282"/>
        <v>5.8860358344837467</v>
      </c>
      <c r="AA287" s="5">
        <f>O287*W287</f>
        <v>0</v>
      </c>
      <c r="AB287" s="5">
        <f t="shared" si="275"/>
        <v>5.7419205867565841</v>
      </c>
      <c r="AC287" s="32"/>
      <c r="AD287" s="5">
        <f>$W287*J287</f>
        <v>29777.685041802619</v>
      </c>
      <c r="AE287" s="5">
        <f t="shared" si="276"/>
        <v>-297.77685041802619</v>
      </c>
      <c r="AF287" s="5">
        <f t="shared" si="276"/>
        <v>-3270.1189230100199</v>
      </c>
      <c r="AG287" s="5">
        <f t="shared" si="277"/>
        <v>-13755.2115880684</v>
      </c>
      <c r="AH287" s="5">
        <f t="shared" si="278"/>
        <v>12454.577680306171</v>
      </c>
      <c r="AI287" s="42">
        <f>-M287*($W286*N287-$W285*N286)/1000</f>
        <v>0</v>
      </c>
      <c r="AJ287" s="42">
        <f>$D$6*SUM(Y287:Z287,AD287:AE287)</f>
        <v>2892.5564136901912</v>
      </c>
      <c r="AK287" s="42">
        <f>SUM(AH287:AJ287)</f>
        <v>15347.134093996363</v>
      </c>
      <c r="AL287" s="48" t="s">
        <v>59</v>
      </c>
      <c r="AM287" s="54">
        <f>AK312/AD312</f>
        <v>0.10000000453705361</v>
      </c>
    </row>
    <row r="288" spans="1:39" ht="15" x14ac:dyDescent="0.2">
      <c r="A288" s="15" t="s">
        <v>45</v>
      </c>
      <c r="B288" s="16"/>
      <c r="C288" s="50"/>
      <c r="D288" s="1"/>
      <c r="E288" s="1"/>
      <c r="F288" s="1"/>
      <c r="G288" s="8"/>
      <c r="I288" s="2">
        <f t="shared" si="279"/>
        <v>3</v>
      </c>
      <c r="J288" s="11">
        <f t="shared" si="271"/>
        <v>31231.684963392156</v>
      </c>
      <c r="K288" s="11">
        <f t="shared" si="280"/>
        <v>312.31684963392155</v>
      </c>
      <c r="L288" s="24">
        <f t="shared" ref="L288:L305" si="283">$C$295</f>
        <v>3429.7939498285991</v>
      </c>
      <c r="M288" s="11">
        <f t="shared" si="270"/>
        <v>602229</v>
      </c>
      <c r="N288" s="78">
        <f t="shared" si="272"/>
        <v>0</v>
      </c>
      <c r="O288" s="35">
        <f t="shared" si="273"/>
        <v>0</v>
      </c>
      <c r="P288" s="35">
        <f>$H$14*M288/1000</f>
        <v>6.0222899999999999</v>
      </c>
      <c r="Q288">
        <f t="shared" si="274"/>
        <v>67</v>
      </c>
      <c r="R288" s="45">
        <f>1000*VLOOKUP(Q288, '[1]Mortality (Interventions) H'!$B$392:$AV$512, 31)</f>
        <v>25.353946130688229</v>
      </c>
      <c r="S288" s="46">
        <f>VLOOKUP(I288, '[1]Lapse Rates'!$A$4:$F$24, 6)</f>
        <v>9.1335750000000001E-4</v>
      </c>
      <c r="T288" s="33">
        <f>W287</f>
        <v>0.95344471733453295</v>
      </c>
      <c r="U288" s="33">
        <f t="shared" ref="U288:U305" si="284">T288*R288/1000</f>
        <v>2.4173586001889014E-2</v>
      </c>
      <c r="V288" s="39">
        <f t="shared" si="281"/>
        <v>8.7083588341287565E-4</v>
      </c>
      <c r="W288" s="32">
        <f t="shared" ref="W288:W305" si="285">T288-SUM(U288:V288)</f>
        <v>0.92840029544923108</v>
      </c>
      <c r="X288" s="32"/>
      <c r="Y288" s="5">
        <f t="shared" si="282"/>
        <v>0</v>
      </c>
      <c r="Z288" s="5">
        <f t="shared" si="282"/>
        <v>5.7419205867565841</v>
      </c>
      <c r="AA288" s="5">
        <f t="shared" ref="AA288:AA305" si="286">O288*W288</f>
        <v>0</v>
      </c>
      <c r="AB288" s="5">
        <f t="shared" si="275"/>
        <v>5.5910958152809496</v>
      </c>
      <c r="AC288" s="32"/>
      <c r="AD288" s="5">
        <f>$W288*J288</f>
        <v>28995.505547390585</v>
      </c>
      <c r="AE288" s="5">
        <f t="shared" si="276"/>
        <v>-289.95505547390587</v>
      </c>
      <c r="AF288" s="5">
        <f>-$W288*L288</f>
        <v>-3184.2217163508567</v>
      </c>
      <c r="AG288" s="5">
        <f t="shared" si="277"/>
        <v>-14558.034524331619</v>
      </c>
      <c r="AH288" s="5">
        <f t="shared" si="278"/>
        <v>10963.294251234202</v>
      </c>
      <c r="AI288" s="42">
        <f>-M288*($W287*N288-$W286*N287)/1000</f>
        <v>0</v>
      </c>
      <c r="AJ288" s="42">
        <f>$D$6*SUM(Y288:Z288,AD288:AE288)</f>
        <v>2816.5777856665868</v>
      </c>
      <c r="AK288" s="42">
        <f t="shared" ref="AK288:AK295" si="287">SUM(AH288:AJ288)</f>
        <v>13779.872036900788</v>
      </c>
    </row>
    <row r="289" spans="1:37" ht="15" x14ac:dyDescent="0.2">
      <c r="A289" s="15"/>
      <c r="B289" s="16" t="s">
        <v>46</v>
      </c>
      <c r="C289" s="16" t="s">
        <v>47</v>
      </c>
      <c r="E289" s="1"/>
      <c r="F289" s="1"/>
      <c r="G289" s="8"/>
      <c r="I289" s="2">
        <f t="shared" si="279"/>
        <v>4</v>
      </c>
      <c r="J289" s="11">
        <f t="shared" si="271"/>
        <v>31231.684963392156</v>
      </c>
      <c r="K289" s="11">
        <f t="shared" si="280"/>
        <v>312.31684963392155</v>
      </c>
      <c r="L289" s="24">
        <f t="shared" si="283"/>
        <v>3429.7939498285991</v>
      </c>
      <c r="M289" s="11">
        <f t="shared" si="270"/>
        <v>602229</v>
      </c>
      <c r="N289" s="78">
        <f t="shared" si="272"/>
        <v>0</v>
      </c>
      <c r="O289" s="35">
        <f t="shared" si="273"/>
        <v>0</v>
      </c>
      <c r="P289" s="35">
        <f t="shared" ref="P289:P305" si="288">$H$14*M289/1000</f>
        <v>6.0222899999999999</v>
      </c>
      <c r="Q289">
        <f t="shared" si="274"/>
        <v>68</v>
      </c>
      <c r="R289" s="45">
        <f>1000*VLOOKUP(Q289, '[1]Mortality (Interventions) H'!$B$392:$AV$512, 31)</f>
        <v>27.435158877522717</v>
      </c>
      <c r="S289" s="46">
        <f>VLOOKUP(I289, '[1]Lapse Rates'!$A$4:$F$24, 6)</f>
        <v>8.7679360000000005E-4</v>
      </c>
      <c r="T289" s="33">
        <f>W288</f>
        <v>0.92840029544923108</v>
      </c>
      <c r="U289" s="33">
        <f t="shared" si="284"/>
        <v>2.5470809607588685E-2</v>
      </c>
      <c r="V289" s="39">
        <f t="shared" si="281"/>
        <v>8.1401543728799495E-4</v>
      </c>
      <c r="W289" s="32">
        <f t="shared" si="285"/>
        <v>0.90211547040435436</v>
      </c>
      <c r="X289" s="32"/>
      <c r="Y289" s="5">
        <f>AA288</f>
        <v>0</v>
      </c>
      <c r="Z289" s="5">
        <f t="shared" si="282"/>
        <v>5.5910958152809496</v>
      </c>
      <c r="AA289" s="5">
        <f t="shared" si="286"/>
        <v>0</v>
      </c>
      <c r="AB289" s="5">
        <f t="shared" si="275"/>
        <v>5.4328009762614391</v>
      </c>
      <c r="AC289" s="32"/>
      <c r="AD289" s="5">
        <f>$W289*J289</f>
        <v>28174.586172271116</v>
      </c>
      <c r="AE289" s="5">
        <f t="shared" si="276"/>
        <v>-281.74586172271114</v>
      </c>
      <c r="AF289" s="5">
        <f t="shared" si="276"/>
        <v>-3094.0701824396351</v>
      </c>
      <c r="AG289" s="5">
        <f t="shared" si="277"/>
        <v>-15339.260199168526</v>
      </c>
      <c r="AH289" s="5">
        <f t="shared" si="278"/>
        <v>9459.509928940246</v>
      </c>
      <c r="AI289" s="42">
        <f t="shared" ref="AI289:AI305" si="289">-M289*($W288*N289-$W287*N288)/1000</f>
        <v>0</v>
      </c>
      <c r="AJ289" s="42">
        <f>$D$6*SUM(Y289:Z289,AD289:AE289)</f>
        <v>2736.8361209642781</v>
      </c>
      <c r="AK289" s="42">
        <f t="shared" si="287"/>
        <v>12196.346049904525</v>
      </c>
    </row>
    <row r="290" spans="1:37" ht="15" x14ac:dyDescent="0.2">
      <c r="A290" s="15"/>
      <c r="B290" s="16">
        <v>1</v>
      </c>
      <c r="C290" s="50">
        <v>0.4</v>
      </c>
      <c r="D290" s="1"/>
      <c r="E290" s="18" t="s">
        <v>48</v>
      </c>
      <c r="F290" s="16"/>
      <c r="G290" s="8"/>
      <c r="I290" s="2">
        <f t="shared" si="279"/>
        <v>5</v>
      </c>
      <c r="J290" s="11">
        <f t="shared" si="271"/>
        <v>31231.684963392156</v>
      </c>
      <c r="K290" s="11">
        <f t="shared" si="280"/>
        <v>312.31684963392155</v>
      </c>
      <c r="L290" s="24">
        <f t="shared" si="283"/>
        <v>3429.7939498285991</v>
      </c>
      <c r="M290" s="11">
        <f t="shared" si="270"/>
        <v>602229</v>
      </c>
      <c r="N290" s="78">
        <f t="shared" si="272"/>
        <v>0</v>
      </c>
      <c r="O290" s="35">
        <f t="shared" si="273"/>
        <v>0</v>
      </c>
      <c r="P290" s="35">
        <f t="shared" si="288"/>
        <v>6.0222899999999999</v>
      </c>
      <c r="Q290">
        <f t="shared" si="274"/>
        <v>69</v>
      </c>
      <c r="R290" s="45">
        <f>1000*VLOOKUP(Q290, '[1]Mortality (Interventions) H'!$B$392:$AV$512, 31)</f>
        <v>29.760071319229045</v>
      </c>
      <c r="S290" s="46">
        <f>VLOOKUP(I290, '[1]Lapse Rates'!$A$4:$F$24, 6)</f>
        <v>8.7786349999999995E-4</v>
      </c>
      <c r="T290" s="33">
        <f>W289</f>
        <v>0.90211547040435436</v>
      </c>
      <c r="U290" s="33">
        <f t="shared" si="284"/>
        <v>2.6847020737413445E-2</v>
      </c>
      <c r="V290" s="39">
        <f t="shared" si="281"/>
        <v>7.9193424425331289E-4</v>
      </c>
      <c r="W290" s="32">
        <f t="shared" si="285"/>
        <v>0.87447651542268756</v>
      </c>
      <c r="X290" s="32"/>
      <c r="Y290" s="5">
        <f t="shared" ref="Y290:Z305" si="290">AA289</f>
        <v>0</v>
      </c>
      <c r="Z290" s="5">
        <f t="shared" si="282"/>
        <v>5.4328009762614391</v>
      </c>
      <c r="AA290" s="5">
        <f t="shared" si="286"/>
        <v>0</v>
      </c>
      <c r="AB290" s="5">
        <f t="shared" si="275"/>
        <v>5.2663511740648969</v>
      </c>
      <c r="AC290" s="32"/>
      <c r="AD290" s="5">
        <f t="shared" ref="AD290:AD304" si="291">$W290*J290</f>
        <v>27311.375037566318</v>
      </c>
      <c r="AE290" s="5">
        <f t="shared" si="276"/>
        <v>-273.11375037566319</v>
      </c>
      <c r="AF290" s="5">
        <f t="shared" si="276"/>
        <v>-2999.2742618639295</v>
      </c>
      <c r="AG290" s="5">
        <f t="shared" si="277"/>
        <v>-16168.054451671762</v>
      </c>
      <c r="AH290" s="5">
        <f t="shared" si="278"/>
        <v>7870.9325736549672</v>
      </c>
      <c r="AI290" s="42">
        <f t="shared" si="289"/>
        <v>0</v>
      </c>
      <c r="AJ290" s="42">
        <f t="shared" ref="AJ290:AJ305" si="292">$D$6*SUM(Y290:Z290,AD290:AE290)</f>
        <v>2652.986390049175</v>
      </c>
      <c r="AK290" s="42">
        <f t="shared" si="287"/>
        <v>10523.918963704142</v>
      </c>
    </row>
    <row r="291" spans="1:37" ht="15" x14ac:dyDescent="0.2">
      <c r="A291" s="15"/>
      <c r="B291" s="17" t="s">
        <v>49</v>
      </c>
      <c r="C291" s="50">
        <v>0.01</v>
      </c>
      <c r="D291" s="1"/>
      <c r="E291" s="80">
        <v>500000</v>
      </c>
      <c r="F291" s="16"/>
      <c r="G291" s="8"/>
      <c r="I291" s="2">
        <f t="shared" si="279"/>
        <v>6</v>
      </c>
      <c r="J291" s="11">
        <f t="shared" si="271"/>
        <v>31231.684963392156</v>
      </c>
      <c r="K291" s="11">
        <f t="shared" si="280"/>
        <v>312.31684963392155</v>
      </c>
      <c r="L291" s="24">
        <f t="shared" si="283"/>
        <v>3429.7939498285991</v>
      </c>
      <c r="M291" s="11">
        <f t="shared" si="270"/>
        <v>602229</v>
      </c>
      <c r="N291" s="78">
        <f t="shared" si="272"/>
        <v>0</v>
      </c>
      <c r="O291" s="35">
        <f t="shared" si="273"/>
        <v>0</v>
      </c>
      <c r="P291" s="35">
        <f t="shared" si="288"/>
        <v>6.0222899999999999</v>
      </c>
      <c r="Q291">
        <f t="shared" si="274"/>
        <v>70</v>
      </c>
      <c r="R291" s="45">
        <f>1000*VLOOKUP(Q291, '[1]Mortality (Interventions) H'!$B$392:$AV$512, 31)</f>
        <v>32.70491522590045</v>
      </c>
      <c r="S291" s="46">
        <f>VLOOKUP(I291, '[1]Lapse Rates'!$A$4:$F$24, 6)</f>
        <v>8.7081910000000003E-4</v>
      </c>
      <c r="T291" s="33">
        <f t="shared" ref="T291:T305" si="293">W290</f>
        <v>0.87447651542268756</v>
      </c>
      <c r="U291" s="33">
        <f t="shared" si="284"/>
        <v>2.8599680303939824E-2</v>
      </c>
      <c r="V291" s="39">
        <f t="shared" si="281"/>
        <v>7.6151085213152091E-4</v>
      </c>
      <c r="W291" s="32">
        <f t="shared" si="285"/>
        <v>0.84511532426661617</v>
      </c>
      <c r="X291" s="32"/>
      <c r="Y291" s="5">
        <f t="shared" si="290"/>
        <v>0</v>
      </c>
      <c r="Z291" s="5">
        <f t="shared" si="282"/>
        <v>5.2663511740648969</v>
      </c>
      <c r="AA291" s="5">
        <f t="shared" si="286"/>
        <v>0</v>
      </c>
      <c r="AB291" s="5">
        <f t="shared" si="275"/>
        <v>5.0895295661775997</v>
      </c>
      <c r="AC291" s="32"/>
      <c r="AD291" s="5">
        <f t="shared" si="291"/>
        <v>26394.375565229962</v>
      </c>
      <c r="AE291" s="5">
        <f t="shared" si="276"/>
        <v>-263.94375565229961</v>
      </c>
      <c r="AF291" s="5">
        <f t="shared" si="276"/>
        <v>-2898.5714260770746</v>
      </c>
      <c r="AG291" s="5">
        <f t="shared" si="277"/>
        <v>-17223.556869761374</v>
      </c>
      <c r="AH291" s="5">
        <f t="shared" si="278"/>
        <v>6008.3035137392108</v>
      </c>
      <c r="AI291" s="42">
        <f t="shared" si="289"/>
        <v>0</v>
      </c>
      <c r="AJ291" s="42">
        <f t="shared" si="292"/>
        <v>2563.9119895697445</v>
      </c>
      <c r="AK291" s="42">
        <f t="shared" si="287"/>
        <v>8572.2155033089548</v>
      </c>
    </row>
    <row r="292" spans="1:37" ht="15" x14ac:dyDescent="0.2">
      <c r="A292" s="12" t="s">
        <v>50</v>
      </c>
      <c r="B292" s="14"/>
      <c r="C292" s="3"/>
      <c r="D292" s="1"/>
      <c r="E292" s="1"/>
      <c r="F292" s="1"/>
      <c r="G292" s="8"/>
      <c r="I292" s="2">
        <f t="shared" si="279"/>
        <v>7</v>
      </c>
      <c r="J292" s="11">
        <f t="shared" si="271"/>
        <v>31231.684963392156</v>
      </c>
      <c r="K292" s="11">
        <f t="shared" si="280"/>
        <v>312.31684963392155</v>
      </c>
      <c r="L292" s="24">
        <f t="shared" si="283"/>
        <v>3429.7939498285991</v>
      </c>
      <c r="M292" s="11">
        <f t="shared" si="270"/>
        <v>602229</v>
      </c>
      <c r="N292" s="78">
        <f t="shared" si="272"/>
        <v>0</v>
      </c>
      <c r="O292" s="35">
        <f t="shared" si="273"/>
        <v>0</v>
      </c>
      <c r="P292" s="35">
        <f t="shared" si="288"/>
        <v>6.0222899999999999</v>
      </c>
      <c r="Q292">
        <f t="shared" si="274"/>
        <v>71</v>
      </c>
      <c r="R292" s="45">
        <f>1000*VLOOKUP(Q292, '[1]Mortality (Interventions) H'!$B$392:$AV$512, 31)</f>
        <v>35.695548661481865</v>
      </c>
      <c r="S292" s="46">
        <f>VLOOKUP(I292, '[1]Lapse Rates'!$A$4:$F$24, 6)</f>
        <v>7.8743759999999998E-4</v>
      </c>
      <c r="T292" s="33">
        <f t="shared" si="293"/>
        <v>0.84511532426661617</v>
      </c>
      <c r="U292" s="33">
        <f t="shared" si="284"/>
        <v>3.0166855181923021E-2</v>
      </c>
      <c r="V292" s="39">
        <f t="shared" si="281"/>
        <v>6.6547558266372598E-4</v>
      </c>
      <c r="W292" s="32">
        <f t="shared" si="285"/>
        <v>0.81428299350202948</v>
      </c>
      <c r="X292" s="32"/>
      <c r="Y292" s="5">
        <f t="shared" si="290"/>
        <v>0</v>
      </c>
      <c r="Z292" s="5">
        <f t="shared" si="282"/>
        <v>5.0895295661775997</v>
      </c>
      <c r="AA292" s="5">
        <f t="shared" si="286"/>
        <v>0</v>
      </c>
      <c r="AB292" s="5">
        <f t="shared" si="275"/>
        <v>4.9038483289373369</v>
      </c>
      <c r="AC292" s="32"/>
      <c r="AD292" s="5">
        <f t="shared" si="291"/>
        <v>25431.429924103286</v>
      </c>
      <c r="AE292" s="5">
        <f t="shared" si="276"/>
        <v>-254.31429924103287</v>
      </c>
      <c r="AF292" s="5">
        <f t="shared" si="276"/>
        <v>-2792.8228845615813</v>
      </c>
      <c r="AG292" s="5">
        <f t="shared" ref="AG292:AG305" si="294">-U292*M292</f>
        <v>-18167.355029354319</v>
      </c>
      <c r="AH292" s="5">
        <f t="shared" si="278"/>
        <v>4216.937710946353</v>
      </c>
      <c r="AI292" s="42">
        <f t="shared" si="289"/>
        <v>0</v>
      </c>
      <c r="AJ292" s="42">
        <f t="shared" si="292"/>
        <v>2470.3743256494295</v>
      </c>
      <c r="AK292" s="42">
        <f t="shared" si="287"/>
        <v>6687.312036595782</v>
      </c>
    </row>
    <row r="293" spans="1:37" ht="15" x14ac:dyDescent="0.2">
      <c r="A293" s="12"/>
      <c r="B293" s="13" t="s">
        <v>46</v>
      </c>
      <c r="C293" s="13" t="s">
        <v>47</v>
      </c>
      <c r="D293" s="1"/>
      <c r="E293" s="1"/>
      <c r="F293" s="1"/>
      <c r="G293" s="8"/>
      <c r="I293" s="2">
        <f t="shared" si="279"/>
        <v>8</v>
      </c>
      <c r="J293" s="11">
        <f t="shared" si="271"/>
        <v>31231.684963392156</v>
      </c>
      <c r="K293" s="11">
        <f t="shared" si="280"/>
        <v>312.31684963392155</v>
      </c>
      <c r="L293" s="24">
        <f t="shared" si="283"/>
        <v>3429.7939498285991</v>
      </c>
      <c r="M293" s="11">
        <f t="shared" si="270"/>
        <v>602229</v>
      </c>
      <c r="N293" s="78">
        <f t="shared" si="272"/>
        <v>0</v>
      </c>
      <c r="O293" s="35">
        <f t="shared" si="273"/>
        <v>0</v>
      </c>
      <c r="P293" s="35">
        <f t="shared" si="288"/>
        <v>6.0222899999999999</v>
      </c>
      <c r="Q293">
        <f t="shared" si="274"/>
        <v>72</v>
      </c>
      <c r="R293" s="45">
        <f>1000*VLOOKUP(Q293, '[1]Mortality (Interventions) H'!$B$392:$AV$512, 31)</f>
        <v>39.122065377841402</v>
      </c>
      <c r="S293" s="46">
        <f>VLOOKUP(I293, '[1]Lapse Rates'!$A$4:$F$24, 6)</f>
        <v>7.0183349999999997E-4</v>
      </c>
      <c r="T293" s="33">
        <f t="shared" si="293"/>
        <v>0.81428299350202948</v>
      </c>
      <c r="U293" s="33">
        <f t="shared" si="284"/>
        <v>3.18564325078508E-2</v>
      </c>
      <c r="V293" s="39">
        <f t="shared" si="281"/>
        <v>5.7149108332000664E-4</v>
      </c>
      <c r="W293" s="32">
        <f t="shared" si="285"/>
        <v>0.78185506991085862</v>
      </c>
      <c r="X293" s="32"/>
      <c r="Y293" s="5">
        <f t="shared" si="290"/>
        <v>0</v>
      </c>
      <c r="Z293" s="5">
        <f t="shared" si="282"/>
        <v>4.9038483289373369</v>
      </c>
      <c r="AA293" s="5">
        <f t="shared" si="286"/>
        <v>0</v>
      </c>
      <c r="AB293" s="5">
        <f t="shared" si="275"/>
        <v>4.7085579689734649</v>
      </c>
      <c r="AC293" s="32"/>
      <c r="AD293" s="5">
        <f t="shared" si="291"/>
        <v>24418.651230486885</v>
      </c>
      <c r="AE293" s="5">
        <f t="shared" si="276"/>
        <v>-244.18651230486884</v>
      </c>
      <c r="AF293" s="5">
        <f t="shared" si="276"/>
        <v>-2681.6017884230791</v>
      </c>
      <c r="AG293" s="5">
        <f t="shared" si="294"/>
        <v>-19184.867492770478</v>
      </c>
      <c r="AH293" s="5">
        <f t="shared" si="278"/>
        <v>2307.9954369884581</v>
      </c>
      <c r="AI293" s="42">
        <f t="shared" si="289"/>
        <v>0</v>
      </c>
      <c r="AJ293" s="42">
        <f t="shared" si="292"/>
        <v>2371.9960563747245</v>
      </c>
      <c r="AK293" s="42">
        <f t="shared" si="287"/>
        <v>4679.9914933631826</v>
      </c>
    </row>
    <row r="294" spans="1:37" ht="15" x14ac:dyDescent="0.2">
      <c r="A294" s="12"/>
      <c r="B294" s="13">
        <v>1</v>
      </c>
      <c r="C294" s="10">
        <f>$H$284*0.14+$B$297</f>
        <v>4366.7444987303643</v>
      </c>
      <c r="D294" s="1"/>
      <c r="E294" s="81" t="s">
        <v>51</v>
      </c>
      <c r="F294" s="13"/>
      <c r="G294" s="8"/>
      <c r="I294" s="2">
        <f t="shared" si="279"/>
        <v>9</v>
      </c>
      <c r="J294" s="11">
        <f t="shared" si="271"/>
        <v>31231.684963392156</v>
      </c>
      <c r="K294" s="11">
        <f t="shared" si="280"/>
        <v>312.31684963392155</v>
      </c>
      <c r="L294" s="24">
        <f t="shared" si="283"/>
        <v>3429.7939498285991</v>
      </c>
      <c r="M294" s="11">
        <f t="shared" si="270"/>
        <v>602229</v>
      </c>
      <c r="N294" s="78">
        <f t="shared" si="272"/>
        <v>0</v>
      </c>
      <c r="O294" s="35">
        <f t="shared" si="273"/>
        <v>0</v>
      </c>
      <c r="P294" s="35">
        <f t="shared" si="288"/>
        <v>6.0222899999999999</v>
      </c>
      <c r="Q294">
        <f t="shared" si="274"/>
        <v>73</v>
      </c>
      <c r="R294" s="45">
        <f>1000*VLOOKUP(Q294, '[1]Mortality (Interventions) H'!$B$392:$AV$512, 31)</f>
        <v>43.046947481089063</v>
      </c>
      <c r="S294" s="46">
        <f>VLOOKUP(I294, '[1]Lapse Rates'!$A$4:$F$24, 6)</f>
        <v>6.5742610000000005E-4</v>
      </c>
      <c r="T294" s="33">
        <f t="shared" si="293"/>
        <v>0.78185506991085862</v>
      </c>
      <c r="U294" s="33">
        <f t="shared" si="284"/>
        <v>3.3656474132275946E-2</v>
      </c>
      <c r="V294" s="39">
        <f t="shared" si="281"/>
        <v>5.1401192937672313E-4</v>
      </c>
      <c r="W294" s="32">
        <f t="shared" si="285"/>
        <v>0.747684583849206</v>
      </c>
      <c r="X294" s="32"/>
      <c r="Y294" s="5">
        <f t="shared" si="290"/>
        <v>0</v>
      </c>
      <c r="Z294" s="5">
        <f t="shared" si="282"/>
        <v>4.7085579689734649</v>
      </c>
      <c r="AA294" s="5">
        <f t="shared" si="286"/>
        <v>0</v>
      </c>
      <c r="AB294" s="5">
        <f t="shared" si="275"/>
        <v>4.5027733924692344</v>
      </c>
      <c r="AC294" s="32"/>
      <c r="AD294" s="5">
        <f t="shared" si="291"/>
        <v>23351.449374763368</v>
      </c>
      <c r="AE294" s="5">
        <f t="shared" si="276"/>
        <v>-233.51449374763368</v>
      </c>
      <c r="AF294" s="5">
        <f t="shared" si="276"/>
        <v>-2564.4040620661208</v>
      </c>
      <c r="AG294" s="5">
        <f t="shared" si="294"/>
        <v>-20268.904760206409</v>
      </c>
      <c r="AH294" s="5">
        <f t="shared" si="278"/>
        <v>284.62605874320434</v>
      </c>
      <c r="AI294" s="42">
        <f t="shared" si="289"/>
        <v>0</v>
      </c>
      <c r="AJ294" s="42">
        <f t="shared" si="292"/>
        <v>2268.3313213644001</v>
      </c>
      <c r="AK294" s="42">
        <f t="shared" si="287"/>
        <v>2552.9573801076044</v>
      </c>
    </row>
    <row r="295" spans="1:37" ht="15" x14ac:dyDescent="0.2">
      <c r="A295" s="12"/>
      <c r="B295" s="70" t="s">
        <v>49</v>
      </c>
      <c r="C295" s="10">
        <f>$H$284*0.11+$B$297</f>
        <v>3429.7939498285991</v>
      </c>
      <c r="D295" s="1"/>
      <c r="E295" s="1"/>
      <c r="F295" s="1"/>
      <c r="I295" s="2">
        <f t="shared" si="279"/>
        <v>10</v>
      </c>
      <c r="J295" s="11">
        <f t="shared" si="271"/>
        <v>31231.684963392156</v>
      </c>
      <c r="K295" s="11">
        <f t="shared" si="280"/>
        <v>312.31684963392155</v>
      </c>
      <c r="L295" s="24">
        <f t="shared" si="283"/>
        <v>3429.7939498285991</v>
      </c>
      <c r="M295" s="11">
        <f t="shared" si="270"/>
        <v>602229</v>
      </c>
      <c r="N295" s="78">
        <f t="shared" si="272"/>
        <v>0</v>
      </c>
      <c r="O295" s="35">
        <f t="shared" si="273"/>
        <v>0</v>
      </c>
      <c r="P295" s="35">
        <f t="shared" si="288"/>
        <v>6.0222899999999999</v>
      </c>
      <c r="Q295">
        <f t="shared" si="274"/>
        <v>74</v>
      </c>
      <c r="R295" s="45">
        <f>1000*VLOOKUP(Q295, '[1]Mortality (Interventions) H'!$B$392:$AV$512, 31)</f>
        <v>47.699919291548682</v>
      </c>
      <c r="S295" s="46">
        <f>VLOOKUP(I295, '[1]Lapse Rates'!$A$4:$F$24, 6)</f>
        <v>5.9033320000000003E-4</v>
      </c>
      <c r="T295" s="33">
        <f t="shared" si="293"/>
        <v>0.747684583849206</v>
      </c>
      <c r="U295" s="33">
        <f t="shared" si="284"/>
        <v>3.5664494305142291E-2</v>
      </c>
      <c r="V295" s="39">
        <f t="shared" si="281"/>
        <v>4.4138303297437014E-4</v>
      </c>
      <c r="W295" s="32">
        <f t="shared" si="285"/>
        <v>0.71157870651108934</v>
      </c>
      <c r="X295" s="32"/>
      <c r="Y295" s="5">
        <f t="shared" si="290"/>
        <v>0</v>
      </c>
      <c r="Z295" s="5">
        <f t="shared" si="282"/>
        <v>4.5027733924692344</v>
      </c>
      <c r="AA295" s="5">
        <f t="shared" si="286"/>
        <v>0</v>
      </c>
      <c r="AB295" s="5">
        <f t="shared" si="275"/>
        <v>4.2853333284346684</v>
      </c>
      <c r="AC295" s="32"/>
      <c r="AD295" s="5">
        <f t="shared" si="291"/>
        <v>22223.80198841243</v>
      </c>
      <c r="AE295" s="5">
        <f t="shared" si="276"/>
        <v>-222.23801988412427</v>
      </c>
      <c r="AF295" s="5">
        <f t="shared" si="276"/>
        <v>-2440.5683424185945</v>
      </c>
      <c r="AG295" s="5">
        <f t="shared" si="294"/>
        <v>-21478.192740891536</v>
      </c>
      <c r="AH295" s="5">
        <f>SUM(AD295:AG295)</f>
        <v>-1917.1971147818258</v>
      </c>
      <c r="AI295" s="42">
        <f t="shared" si="289"/>
        <v>0</v>
      </c>
      <c r="AJ295" s="42">
        <f t="shared" si="292"/>
        <v>2158.7951473824282</v>
      </c>
      <c r="AK295" s="42">
        <f t="shared" si="287"/>
        <v>241.59803260060244</v>
      </c>
    </row>
    <row r="296" spans="1:37" ht="15" x14ac:dyDescent="0.2">
      <c r="D296" s="1"/>
      <c r="E296" s="1"/>
      <c r="F296" s="1"/>
      <c r="I296" s="2">
        <f t="shared" si="279"/>
        <v>11</v>
      </c>
      <c r="J296" s="11">
        <f t="shared" si="271"/>
        <v>31231.684963392156</v>
      </c>
      <c r="K296" s="11">
        <f t="shared" si="280"/>
        <v>312.31684963392155</v>
      </c>
      <c r="L296" s="24">
        <f t="shared" si="283"/>
        <v>3429.7939498285991</v>
      </c>
      <c r="M296" s="11">
        <f t="shared" si="270"/>
        <v>602229</v>
      </c>
      <c r="N296" s="78">
        <f t="shared" si="272"/>
        <v>0</v>
      </c>
      <c r="O296" s="35">
        <f t="shared" si="273"/>
        <v>0</v>
      </c>
      <c r="P296" s="35">
        <f t="shared" si="288"/>
        <v>6.0222899999999999</v>
      </c>
      <c r="Q296">
        <f t="shared" si="274"/>
        <v>75</v>
      </c>
      <c r="R296" s="45">
        <f>1000*VLOOKUP(Q296, '[1]Mortality (Interventions) H'!$B$392:$AV$512, 31)</f>
        <v>53.019506812999815</v>
      </c>
      <c r="S296" s="46">
        <f>VLOOKUP(I296, '[1]Lapse Rates'!$A$4:$F$24, 6)</f>
        <v>5.0522920000000001E-4</v>
      </c>
      <c r="T296" s="33">
        <f t="shared" si="293"/>
        <v>0.71157870651108934</v>
      </c>
      <c r="U296" s="33">
        <f t="shared" si="284"/>
        <v>3.77275520778503E-2</v>
      </c>
      <c r="V296" s="39">
        <f t="shared" si="281"/>
        <v>3.5951034062763244E-4</v>
      </c>
      <c r="W296" s="32">
        <f t="shared" si="285"/>
        <v>0.67349164409261142</v>
      </c>
      <c r="X296" s="31"/>
      <c r="Y296" s="5">
        <f t="shared" si="290"/>
        <v>0</v>
      </c>
      <c r="Z296" s="5">
        <f t="shared" si="282"/>
        <v>4.2853333284346684</v>
      </c>
      <c r="AA296" s="5">
        <f t="shared" si="286"/>
        <v>0</v>
      </c>
      <c r="AB296" s="5">
        <f t="shared" si="275"/>
        <v>4.0559619933024926</v>
      </c>
      <c r="AC296" s="32"/>
      <c r="AD296" s="5">
        <f t="shared" si="291"/>
        <v>21034.278853777472</v>
      </c>
      <c r="AE296" s="5">
        <f t="shared" si="276"/>
        <v>-210.34278853777474</v>
      </c>
      <c r="AF296" s="5">
        <f t="shared" si="276"/>
        <v>-2309.9375661689546</v>
      </c>
      <c r="AG296" s="5">
        <f t="shared" si="294"/>
        <v>-22720.625960291709</v>
      </c>
      <c r="AH296" s="5">
        <f t="shared" ref="AH296:AH305" si="295">SUM(AD296:AG296)</f>
        <v>-4206.6274612209672</v>
      </c>
      <c r="AI296" s="42">
        <f t="shared" si="289"/>
        <v>0</v>
      </c>
      <c r="AJ296" s="42">
        <f t="shared" si="292"/>
        <v>2043.2485191995338</v>
      </c>
      <c r="AK296" s="42">
        <f t="shared" ref="AK296:AK305" si="296">SUM(AH296:AJ296)</f>
        <v>-2163.3789420214334</v>
      </c>
    </row>
    <row r="297" spans="1:37" ht="15" x14ac:dyDescent="0.2">
      <c r="A297" s="58" t="s">
        <v>118</v>
      </c>
      <c r="B297" s="65">
        <f>B24+B25</f>
        <v>-5.6913961445380963</v>
      </c>
      <c r="D297" s="1"/>
      <c r="E297" s="74"/>
      <c r="F297" s="37"/>
      <c r="I297" s="2">
        <f t="shared" si="279"/>
        <v>12</v>
      </c>
      <c r="J297" s="11">
        <f t="shared" si="271"/>
        <v>31231.684963392156</v>
      </c>
      <c r="K297" s="11">
        <f t="shared" si="280"/>
        <v>312.31684963392155</v>
      </c>
      <c r="L297" s="24">
        <f t="shared" si="283"/>
        <v>3429.7939498285991</v>
      </c>
      <c r="M297" s="11">
        <f t="shared" si="270"/>
        <v>602229</v>
      </c>
      <c r="N297" s="78">
        <f t="shared" si="272"/>
        <v>0</v>
      </c>
      <c r="O297" s="35">
        <f t="shared" si="273"/>
        <v>0</v>
      </c>
      <c r="P297" s="35">
        <f t="shared" si="288"/>
        <v>6.0222899999999999</v>
      </c>
      <c r="Q297">
        <f t="shared" si="274"/>
        <v>76</v>
      </c>
      <c r="R297" s="45">
        <f>1000*VLOOKUP(Q297, '[1]Mortality (Interventions) H'!$B$392:$AV$512, 31)</f>
        <v>59.071655445381055</v>
      </c>
      <c r="S297" s="46">
        <f>VLOOKUP(I297, '[1]Lapse Rates'!$A$4:$F$24, 6)</f>
        <v>4.8306569999999999E-4</v>
      </c>
      <c r="T297" s="33">
        <f t="shared" si="293"/>
        <v>0.67349164409261142</v>
      </c>
      <c r="U297" s="33">
        <f t="shared" si="284"/>
        <v>3.9784266345181944E-2</v>
      </c>
      <c r="V297" s="39">
        <f t="shared" si="281"/>
        <v>3.2534071249774822E-4</v>
      </c>
      <c r="W297" s="32">
        <f t="shared" si="285"/>
        <v>0.63338203703493168</v>
      </c>
      <c r="X297" s="31"/>
      <c r="Y297" s="5">
        <f t="shared" si="290"/>
        <v>0</v>
      </c>
      <c r="Z297" s="5">
        <f t="shared" si="282"/>
        <v>4.0559619933024926</v>
      </c>
      <c r="AA297" s="5">
        <f t="shared" si="286"/>
        <v>0</v>
      </c>
      <c r="AB297" s="5">
        <f t="shared" si="275"/>
        <v>3.8144103078150988</v>
      </c>
      <c r="AC297" s="32"/>
      <c r="AD297" s="5">
        <f t="shared" si="291"/>
        <v>19781.588242146569</v>
      </c>
      <c r="AE297" s="5">
        <f t="shared" si="276"/>
        <v>-197.81588242146569</v>
      </c>
      <c r="AF297" s="5">
        <f t="shared" si="276"/>
        <v>-2172.3698785525226</v>
      </c>
      <c r="AG297" s="5">
        <f t="shared" si="294"/>
        <v>-23959.238936792579</v>
      </c>
      <c r="AH297" s="5">
        <f t="shared" si="295"/>
        <v>-6547.8364556199995</v>
      </c>
      <c r="AI297" s="42">
        <f t="shared" si="289"/>
        <v>0</v>
      </c>
      <c r="AJ297" s="42">
        <f t="shared" si="292"/>
        <v>1921.5659583605755</v>
      </c>
      <c r="AK297" s="42">
        <f t="shared" si="296"/>
        <v>-4626.2704972594238</v>
      </c>
    </row>
    <row r="298" spans="1:37" ht="15" x14ac:dyDescent="0.2">
      <c r="A298" s="48"/>
      <c r="D298" s="1"/>
      <c r="E298" s="1"/>
      <c r="F298" s="1"/>
      <c r="I298" s="2">
        <f t="shared" si="279"/>
        <v>13</v>
      </c>
      <c r="J298" s="11">
        <f t="shared" si="271"/>
        <v>31231.684963392156</v>
      </c>
      <c r="K298" s="11">
        <f t="shared" si="280"/>
        <v>312.31684963392155</v>
      </c>
      <c r="L298" s="24">
        <f t="shared" si="283"/>
        <v>3429.7939498285991</v>
      </c>
      <c r="M298" s="11">
        <f t="shared" si="270"/>
        <v>602229</v>
      </c>
      <c r="N298" s="78">
        <f t="shared" si="272"/>
        <v>0</v>
      </c>
      <c r="O298" s="35">
        <f t="shared" si="273"/>
        <v>0</v>
      </c>
      <c r="P298" s="35">
        <f t="shared" si="288"/>
        <v>6.0222899999999999</v>
      </c>
      <c r="Q298">
        <f t="shared" si="274"/>
        <v>77</v>
      </c>
      <c r="R298" s="45">
        <f>1000*VLOOKUP(Q298, '[1]Mortality (Interventions) H'!$B$392:$AV$512, 31)</f>
        <v>65.998030035676521</v>
      </c>
      <c r="S298" s="46">
        <f>VLOOKUP(I298, '[1]Lapse Rates'!$A$4:$F$24, 6)</f>
        <v>4.5965829999999999E-4</v>
      </c>
      <c r="T298" s="33">
        <f t="shared" si="293"/>
        <v>0.63338203703493168</v>
      </c>
      <c r="U298" s="33">
        <f t="shared" si="284"/>
        <v>4.1801966704289401E-2</v>
      </c>
      <c r="V298" s="39">
        <f t="shared" si="281"/>
        <v>2.9113931039401371E-4</v>
      </c>
      <c r="W298" s="32">
        <f t="shared" si="285"/>
        <v>0.59128893102024827</v>
      </c>
      <c r="X298" s="31"/>
      <c r="Y298" s="5">
        <f t="shared" si="290"/>
        <v>0</v>
      </c>
      <c r="Z298" s="5">
        <f t="shared" si="282"/>
        <v>3.8144103078150988</v>
      </c>
      <c r="AA298" s="5">
        <f t="shared" si="286"/>
        <v>0</v>
      </c>
      <c r="AB298" s="5">
        <f t="shared" si="275"/>
        <v>3.5609134163939307</v>
      </c>
      <c r="AC298" s="32"/>
      <c r="AD298" s="5">
        <f t="shared" si="291"/>
        <v>18466.94961596531</v>
      </c>
      <c r="AE298" s="5">
        <f t="shared" si="276"/>
        <v>-184.66949615965308</v>
      </c>
      <c r="AF298" s="5">
        <f t="shared" si="276"/>
        <v>-2027.9991982138674</v>
      </c>
      <c r="AG298" s="5">
        <f t="shared" si="294"/>
        <v>-25174.356606357502</v>
      </c>
      <c r="AH298" s="5">
        <f t="shared" si="295"/>
        <v>-8920.0756847657103</v>
      </c>
      <c r="AI298" s="42">
        <f t="shared" si="289"/>
        <v>0</v>
      </c>
      <c r="AJ298" s="42">
        <f t="shared" si="292"/>
        <v>1793.8658734041319</v>
      </c>
      <c r="AK298" s="42">
        <f t="shared" si="296"/>
        <v>-7126.2098113615784</v>
      </c>
    </row>
    <row r="299" spans="1:37" ht="15" x14ac:dyDescent="0.2">
      <c r="A299" s="48"/>
      <c r="D299" s="1"/>
      <c r="E299" s="1"/>
      <c r="F299" s="37"/>
      <c r="I299" s="2">
        <f t="shared" si="279"/>
        <v>14</v>
      </c>
      <c r="J299" s="11">
        <f t="shared" si="271"/>
        <v>31231.684963392156</v>
      </c>
      <c r="K299" s="11">
        <f t="shared" si="280"/>
        <v>312.31684963392155</v>
      </c>
      <c r="L299" s="24">
        <f t="shared" si="283"/>
        <v>3429.7939498285991</v>
      </c>
      <c r="M299" s="11">
        <f t="shared" si="270"/>
        <v>602229</v>
      </c>
      <c r="N299" s="78">
        <f t="shared" si="272"/>
        <v>0</v>
      </c>
      <c r="O299" s="35">
        <f t="shared" si="273"/>
        <v>0</v>
      </c>
      <c r="P299" s="35">
        <f t="shared" si="288"/>
        <v>6.0222899999999999</v>
      </c>
      <c r="Q299">
        <f t="shared" si="274"/>
        <v>78</v>
      </c>
      <c r="R299" s="45">
        <f>1000*VLOOKUP(Q299, '[1]Mortality (Interventions) H'!$B$392:$AV$512, 31)</f>
        <v>73.645385983379114</v>
      </c>
      <c r="S299" s="46">
        <f>VLOOKUP(I299, '[1]Lapse Rates'!$A$4:$F$24, 6)</f>
        <v>3.6747819999999998E-4</v>
      </c>
      <c r="T299" s="33">
        <f t="shared" si="293"/>
        <v>0.59128893102024827</v>
      </c>
      <c r="U299" s="33">
        <f t="shared" si="284"/>
        <v>4.3545701552685813E-2</v>
      </c>
      <c r="V299" s="39">
        <f t="shared" si="281"/>
        <v>2.1728579205124499E-4</v>
      </c>
      <c r="W299" s="32">
        <f t="shared" si="285"/>
        <v>0.54752594367551122</v>
      </c>
      <c r="X299" s="31"/>
      <c r="Y299" s="5">
        <f t="shared" si="290"/>
        <v>0</v>
      </c>
      <c r="Z299" s="5">
        <f t="shared" si="282"/>
        <v>3.5609134163939307</v>
      </c>
      <c r="AA299" s="5">
        <f t="shared" si="286"/>
        <v>0</v>
      </c>
      <c r="AB299" s="5">
        <f t="shared" si="275"/>
        <v>3.2973600153375946</v>
      </c>
      <c r="AC299" s="32"/>
      <c r="AD299" s="5">
        <f t="shared" si="291"/>
        <v>17100.157782157563</v>
      </c>
      <c r="AE299" s="5">
        <f t="shared" si="276"/>
        <v>-171.00157782157564</v>
      </c>
      <c r="AF299" s="5">
        <f t="shared" si="276"/>
        <v>-1877.9011689924628</v>
      </c>
      <c r="AG299" s="5">
        <f t="shared" si="294"/>
        <v>-26224.484300372424</v>
      </c>
      <c r="AH299" s="5">
        <f t="shared" si="295"/>
        <v>-11173.229265028898</v>
      </c>
      <c r="AI299" s="42">
        <f t="shared" si="289"/>
        <v>0</v>
      </c>
      <c r="AJ299" s="42">
        <f t="shared" si="292"/>
        <v>1661.0995492515087</v>
      </c>
      <c r="AK299" s="42">
        <f t="shared" si="296"/>
        <v>-9512.1297157773897</v>
      </c>
    </row>
    <row r="300" spans="1:37" ht="15" x14ac:dyDescent="0.2">
      <c r="A300" s="48"/>
      <c r="D300" s="1"/>
      <c r="E300" s="1"/>
      <c r="F300" s="1"/>
      <c r="I300" s="2">
        <f t="shared" si="279"/>
        <v>15</v>
      </c>
      <c r="J300" s="11">
        <f t="shared" si="271"/>
        <v>31231.684963392156</v>
      </c>
      <c r="K300" s="11">
        <f t="shared" si="280"/>
        <v>312.31684963392155</v>
      </c>
      <c r="L300" s="24">
        <f t="shared" si="283"/>
        <v>3429.7939498285991</v>
      </c>
      <c r="M300" s="11">
        <f t="shared" si="270"/>
        <v>602229</v>
      </c>
      <c r="N300" s="78">
        <f t="shared" si="272"/>
        <v>0</v>
      </c>
      <c r="O300" s="35">
        <f t="shared" si="273"/>
        <v>0</v>
      </c>
      <c r="P300" s="35">
        <f t="shared" si="288"/>
        <v>6.0222899999999999</v>
      </c>
      <c r="Q300">
        <f t="shared" si="274"/>
        <v>79</v>
      </c>
      <c r="R300" s="45">
        <f>1000*VLOOKUP(Q300, '[1]Mortality (Interventions) H'!$B$392:$AV$512, 31)</f>
        <v>82.043970393136775</v>
      </c>
      <c r="S300" s="46">
        <f>VLOOKUP(I300, '[1]Lapse Rates'!$A$4:$F$24, 6)</f>
        <v>3.9775519999999998E-4</v>
      </c>
      <c r="T300" s="33">
        <f t="shared" si="293"/>
        <v>0.54752594367551122</v>
      </c>
      <c r="U300" s="33">
        <f t="shared" si="284"/>
        <v>4.4921202312387915E-2</v>
      </c>
      <c r="V300" s="39">
        <f t="shared" si="281"/>
        <v>2.1778129123184168E-4</v>
      </c>
      <c r="W300" s="32">
        <f t="shared" si="285"/>
        <v>0.50238696007189143</v>
      </c>
      <c r="X300" s="31"/>
      <c r="Y300" s="5">
        <f t="shared" si="290"/>
        <v>0</v>
      </c>
      <c r="Z300" s="5">
        <f t="shared" si="282"/>
        <v>3.2973600153375946</v>
      </c>
      <c r="AA300" s="5">
        <f t="shared" si="286"/>
        <v>0</v>
      </c>
      <c r="AB300" s="5">
        <f t="shared" si="275"/>
        <v>3.025519965771351</v>
      </c>
      <c r="AC300" s="32"/>
      <c r="AD300" s="5">
        <f t="shared" si="291"/>
        <v>15690.391266681587</v>
      </c>
      <c r="AE300" s="5">
        <f t="shared" si="276"/>
        <v>-156.90391266681587</v>
      </c>
      <c r="AF300" s="5">
        <f t="shared" si="276"/>
        <v>-1723.0837561273552</v>
      </c>
      <c r="AG300" s="5">
        <f t="shared" si="294"/>
        <v>-27052.850747387063</v>
      </c>
      <c r="AH300" s="5">
        <f t="shared" si="295"/>
        <v>-13242.447149499647</v>
      </c>
      <c r="AI300" s="42">
        <f t="shared" si="289"/>
        <v>0</v>
      </c>
      <c r="AJ300" s="42">
        <f t="shared" si="292"/>
        <v>1524.1585804463539</v>
      </c>
      <c r="AK300" s="42">
        <f t="shared" si="296"/>
        <v>-11718.288569053293</v>
      </c>
    </row>
    <row r="301" spans="1:37" ht="15" x14ac:dyDescent="0.2">
      <c r="I301" s="2">
        <f t="shared" si="279"/>
        <v>16</v>
      </c>
      <c r="J301" s="11">
        <f t="shared" si="271"/>
        <v>31231.684963392156</v>
      </c>
      <c r="K301" s="11">
        <f t="shared" si="280"/>
        <v>312.31684963392155</v>
      </c>
      <c r="L301" s="24">
        <f t="shared" si="283"/>
        <v>3429.7939498285991</v>
      </c>
      <c r="M301" s="11">
        <f t="shared" si="270"/>
        <v>602229</v>
      </c>
      <c r="N301" s="78">
        <f t="shared" si="272"/>
        <v>0</v>
      </c>
      <c r="O301" s="35">
        <f t="shared" si="273"/>
        <v>0</v>
      </c>
      <c r="P301" s="35">
        <f t="shared" si="288"/>
        <v>6.0222899999999999</v>
      </c>
      <c r="Q301">
        <f t="shared" si="274"/>
        <v>80</v>
      </c>
      <c r="R301" s="45">
        <f>1000*VLOOKUP(Q301, '[1]Mortality (Interventions) H'!$B$392:$AV$512, 31)</f>
        <v>91.073151357752153</v>
      </c>
      <c r="S301" s="46">
        <f>VLOOKUP(I301, '[1]Lapse Rates'!$A$4:$F$24, 6)</f>
        <v>2.516404E-4</v>
      </c>
      <c r="T301" s="33">
        <f t="shared" si="293"/>
        <v>0.50238696007189143</v>
      </c>
      <c r="U301" s="33">
        <f t="shared" si="284"/>
        <v>4.5753963654788357E-2</v>
      </c>
      <c r="V301" s="39">
        <f t="shared" si="281"/>
        <v>1.2642085558727477E-4</v>
      </c>
      <c r="W301" s="32">
        <f t="shared" si="285"/>
        <v>0.4565065755615158</v>
      </c>
      <c r="X301" s="31"/>
      <c r="Y301" s="5">
        <f t="shared" si="290"/>
        <v>0</v>
      </c>
      <c r="Z301" s="5">
        <f t="shared" si="282"/>
        <v>3.025519965771351</v>
      </c>
      <c r="AA301" s="5">
        <f t="shared" si="286"/>
        <v>0</v>
      </c>
      <c r="AB301" s="5">
        <f t="shared" si="275"/>
        <v>2.7492149849383609</v>
      </c>
      <c r="AC301" s="32"/>
      <c r="AD301" s="5">
        <f t="shared" si="291"/>
        <v>14257.469551654238</v>
      </c>
      <c r="AE301" s="5">
        <f t="shared" si="276"/>
        <v>-142.57469551654239</v>
      </c>
      <c r="AF301" s="5">
        <f t="shared" si="276"/>
        <v>-1565.7234909178592</v>
      </c>
      <c r="AG301" s="5">
        <f t="shared" si="294"/>
        <v>-27554.363777859537</v>
      </c>
      <c r="AH301" s="5">
        <f t="shared" si="295"/>
        <v>-15005.192412639701</v>
      </c>
      <c r="AI301" s="42">
        <f t="shared" si="289"/>
        <v>0</v>
      </c>
      <c r="AJ301" s="42">
        <f t="shared" si="292"/>
        <v>1384.9679888957501</v>
      </c>
      <c r="AK301" s="42">
        <f t="shared" si="296"/>
        <v>-13620.22442374395</v>
      </c>
    </row>
    <row r="302" spans="1:37" ht="15" x14ac:dyDescent="0.2">
      <c r="I302" s="2">
        <f t="shared" si="279"/>
        <v>17</v>
      </c>
      <c r="J302" s="11">
        <f t="shared" si="271"/>
        <v>31231.684963392156</v>
      </c>
      <c r="K302" s="11">
        <f t="shared" si="280"/>
        <v>312.31684963392155</v>
      </c>
      <c r="L302" s="24">
        <f t="shared" si="283"/>
        <v>3429.7939498285991</v>
      </c>
      <c r="M302" s="11">
        <f t="shared" si="270"/>
        <v>602229</v>
      </c>
      <c r="N302" s="78">
        <f t="shared" si="272"/>
        <v>0</v>
      </c>
      <c r="O302" s="35">
        <f t="shared" si="273"/>
        <v>0</v>
      </c>
      <c r="P302" s="35">
        <f t="shared" si="288"/>
        <v>6.0222899999999999</v>
      </c>
      <c r="Q302">
        <f t="shared" si="274"/>
        <v>81</v>
      </c>
      <c r="R302" s="45">
        <f>1000*VLOOKUP(Q302, '[1]Mortality (Interventions) H'!$B$392:$AV$512, 31)</f>
        <v>100.8566698029059</v>
      </c>
      <c r="S302" s="46">
        <f>VLOOKUP(I302, '[1]Lapse Rates'!$A$4:$F$24, 6)</f>
        <v>2.7508159999999998E-4</v>
      </c>
      <c r="T302" s="33">
        <f t="shared" si="293"/>
        <v>0.4565065755615158</v>
      </c>
      <c r="U302" s="33">
        <f t="shared" si="284"/>
        <v>4.6041732954263108E-2</v>
      </c>
      <c r="V302" s="39">
        <f t="shared" si="281"/>
        <v>1.2557655921598265E-4</v>
      </c>
      <c r="W302" s="32">
        <f t="shared" si="285"/>
        <v>0.41033926604803672</v>
      </c>
      <c r="X302" s="31"/>
      <c r="Y302" s="5">
        <f t="shared" si="290"/>
        <v>0</v>
      </c>
      <c r="Z302" s="5">
        <f t="shared" si="282"/>
        <v>2.7492149849383609</v>
      </c>
      <c r="AA302" s="5">
        <f t="shared" si="286"/>
        <v>0</v>
      </c>
      <c r="AB302" s="5">
        <f t="shared" si="275"/>
        <v>2.4711820585284312</v>
      </c>
      <c r="AC302" s="32"/>
      <c r="AD302" s="5">
        <f t="shared" si="291"/>
        <v>12815.586685321841</v>
      </c>
      <c r="AE302" s="5">
        <f t="shared" si="276"/>
        <v>-128.15586685321841</v>
      </c>
      <c r="AF302" s="5">
        <f t="shared" si="276"/>
        <v>-1407.3791320686641</v>
      </c>
      <c r="AG302" s="5">
        <f t="shared" si="294"/>
        <v>-27727.666795312918</v>
      </c>
      <c r="AH302" s="5">
        <f t="shared" si="295"/>
        <v>-16447.61510891296</v>
      </c>
      <c r="AI302" s="42">
        <f t="shared" si="289"/>
        <v>0</v>
      </c>
      <c r="AJ302" s="42">
        <f t="shared" si="292"/>
        <v>1244.9066612817944</v>
      </c>
      <c r="AK302" s="42">
        <f t="shared" si="296"/>
        <v>-15202.708447631165</v>
      </c>
    </row>
    <row r="303" spans="1:37" ht="15" x14ac:dyDescent="0.2">
      <c r="I303" s="2">
        <f t="shared" si="279"/>
        <v>18</v>
      </c>
      <c r="J303" s="11">
        <f t="shared" si="271"/>
        <v>31231.684963392156</v>
      </c>
      <c r="K303" s="11">
        <f t="shared" si="280"/>
        <v>312.31684963392155</v>
      </c>
      <c r="L303" s="24">
        <f t="shared" si="283"/>
        <v>3429.7939498285991</v>
      </c>
      <c r="M303" s="11">
        <f t="shared" si="270"/>
        <v>602229</v>
      </c>
      <c r="N303" s="78">
        <f t="shared" si="272"/>
        <v>0</v>
      </c>
      <c r="O303" s="35">
        <f t="shared" si="273"/>
        <v>0</v>
      </c>
      <c r="P303" s="35">
        <f t="shared" si="288"/>
        <v>6.0222899999999999</v>
      </c>
      <c r="Q303">
        <f t="shared" si="274"/>
        <v>82</v>
      </c>
      <c r="R303" s="45">
        <f>1000*VLOOKUP(Q303, '[1]Mortality (Interventions) H'!$B$392:$AV$512, 31)</f>
        <v>111.73286586640258</v>
      </c>
      <c r="S303" s="46">
        <f>VLOOKUP(I303, '[1]Lapse Rates'!$A$4:$F$24, 6)</f>
        <v>2.0998619999999999E-4</v>
      </c>
      <c r="T303" s="33">
        <f t="shared" si="293"/>
        <v>0.41033926604803672</v>
      </c>
      <c r="U303" s="33">
        <f t="shared" si="284"/>
        <v>4.5848382173063369E-2</v>
      </c>
      <c r="V303" s="39">
        <f t="shared" si="281"/>
        <v>8.6165583188216251E-5</v>
      </c>
      <c r="W303" s="32">
        <f t="shared" si="285"/>
        <v>0.36440471829178511</v>
      </c>
      <c r="X303" s="31"/>
      <c r="Y303" s="5">
        <f t="shared" si="290"/>
        <v>0</v>
      </c>
      <c r="Z303" s="5">
        <f t="shared" si="290"/>
        <v>2.4711820585284312</v>
      </c>
      <c r="AA303" s="5">
        <f t="shared" si="286"/>
        <v>0</v>
      </c>
      <c r="AB303" s="5">
        <f t="shared" si="275"/>
        <v>2.1945508909214344</v>
      </c>
      <c r="AC303" s="32"/>
      <c r="AD303" s="5">
        <f t="shared" si="291"/>
        <v>11380.973360862699</v>
      </c>
      <c r="AE303" s="5">
        <f t="shared" si="276"/>
        <v>-113.809733608627</v>
      </c>
      <c r="AF303" s="5">
        <f t="shared" si="276"/>
        <v>-1249.8330980861597</v>
      </c>
      <c r="AG303" s="5">
        <f t="shared" si="294"/>
        <v>-27611.22534770178</v>
      </c>
      <c r="AH303" s="5">
        <f t="shared" si="295"/>
        <v>-17593.894818533867</v>
      </c>
      <c r="AI303" s="42">
        <f t="shared" si="289"/>
        <v>0</v>
      </c>
      <c r="AJ303" s="42">
        <f t="shared" si="292"/>
        <v>1105.5511747935664</v>
      </c>
      <c r="AK303" s="42">
        <f t="shared" si="296"/>
        <v>-16488.3436437403</v>
      </c>
    </row>
    <row r="304" spans="1:37" ht="15" x14ac:dyDescent="0.2">
      <c r="I304" s="2">
        <f t="shared" si="279"/>
        <v>19</v>
      </c>
      <c r="J304" s="11">
        <f t="shared" si="271"/>
        <v>31231.684963392156</v>
      </c>
      <c r="K304" s="11">
        <f t="shared" si="280"/>
        <v>312.31684963392155</v>
      </c>
      <c r="L304" s="24">
        <f t="shared" si="283"/>
        <v>3429.7939498285991</v>
      </c>
      <c r="M304" s="11">
        <f t="shared" si="270"/>
        <v>602229</v>
      </c>
      <c r="N304" s="78">
        <f t="shared" si="272"/>
        <v>0</v>
      </c>
      <c r="O304" s="35">
        <f t="shared" si="273"/>
        <v>0</v>
      </c>
      <c r="P304" s="35">
        <f t="shared" si="288"/>
        <v>6.0222899999999999</v>
      </c>
      <c r="Q304">
        <f t="shared" si="274"/>
        <v>83</v>
      </c>
      <c r="R304" s="45">
        <f>1000*VLOOKUP(Q304, '[1]Mortality (Interventions) H'!$B$392:$AV$512, 31)</f>
        <v>123.80487392220137</v>
      </c>
      <c r="S304" s="46">
        <f>VLOOKUP(I304, '[1]Lapse Rates'!$A$4:$F$24, 6)</f>
        <v>1.6037285799999999E-2</v>
      </c>
      <c r="T304" s="33">
        <f t="shared" si="293"/>
        <v>0.36440471829178511</v>
      </c>
      <c r="U304" s="33">
        <f t="shared" si="284"/>
        <v>4.5115080204769759E-2</v>
      </c>
      <c r="V304" s="39">
        <f t="shared" si="281"/>
        <v>5.8440626141138454E-3</v>
      </c>
      <c r="W304" s="32">
        <f t="shared" si="285"/>
        <v>0.31344557547290153</v>
      </c>
      <c r="X304" s="31"/>
      <c r="Y304" s="5">
        <f t="shared" si="290"/>
        <v>0</v>
      </c>
      <c r="Z304" s="5">
        <f t="shared" si="290"/>
        <v>2.1945508909214344</v>
      </c>
      <c r="AA304" s="5">
        <f t="shared" si="286"/>
        <v>0</v>
      </c>
      <c r="AB304" s="5">
        <f t="shared" si="275"/>
        <v>1.8876601547147001</v>
      </c>
      <c r="AC304" s="32"/>
      <c r="AD304" s="5">
        <f t="shared" si="291"/>
        <v>9789.4334663388199</v>
      </c>
      <c r="AE304" s="5">
        <f t="shared" si="276"/>
        <v>-97.894334663388193</v>
      </c>
      <c r="AF304" s="5">
        <f t="shared" si="276"/>
        <v>-1075.0537383575013</v>
      </c>
      <c r="AG304" s="5">
        <f t="shared" si="294"/>
        <v>-27169.609636638288</v>
      </c>
      <c r="AH304" s="5">
        <f t="shared" si="295"/>
        <v>-18553.124243320359</v>
      </c>
      <c r="AI304" s="42">
        <f t="shared" si="289"/>
        <v>0</v>
      </c>
      <c r="AJ304" s="42">
        <f t="shared" si="292"/>
        <v>950.95527425975934</v>
      </c>
      <c r="AK304" s="42">
        <f t="shared" si="296"/>
        <v>-17602.1689690606</v>
      </c>
    </row>
    <row r="305" spans="1:39" ht="15" x14ac:dyDescent="0.2">
      <c r="I305" s="2">
        <f t="shared" si="279"/>
        <v>20</v>
      </c>
      <c r="J305" s="11">
        <f t="shared" si="271"/>
        <v>31231.684963392156</v>
      </c>
      <c r="K305" s="11">
        <f t="shared" si="280"/>
        <v>312.31684963392155</v>
      </c>
      <c r="L305" s="24">
        <f t="shared" si="283"/>
        <v>3429.7939498285991</v>
      </c>
      <c r="M305" s="11">
        <f t="shared" si="270"/>
        <v>602229</v>
      </c>
      <c r="N305" s="78">
        <f t="shared" si="272"/>
        <v>0</v>
      </c>
      <c r="O305" s="35">
        <f t="shared" si="273"/>
        <v>0</v>
      </c>
      <c r="P305" s="35">
        <f t="shared" si="288"/>
        <v>6.0222899999999999</v>
      </c>
      <c r="Q305">
        <f t="shared" si="274"/>
        <v>84</v>
      </c>
      <c r="R305" s="45">
        <f>1000*VLOOKUP(Q305, '[1]Mortality (Interventions) H'!$B$392:$AV$512, 31)</f>
        <v>137.25617461001772</v>
      </c>
      <c r="S305" s="46">
        <f>VLOOKUP(I305, '[1]Lapse Rates'!$A$4:$F$24, 6)</f>
        <v>0</v>
      </c>
      <c r="T305" s="33">
        <f t="shared" si="293"/>
        <v>0.31344557547290153</v>
      </c>
      <c r="U305" s="33">
        <f t="shared" si="284"/>
        <v>4.3022340637846067E-2</v>
      </c>
      <c r="V305" s="39">
        <f t="shared" si="281"/>
        <v>0</v>
      </c>
      <c r="W305" s="32">
        <f t="shared" si="285"/>
        <v>0.27042323483505548</v>
      </c>
      <c r="X305" s="31"/>
      <c r="Y305" s="5">
        <f t="shared" si="290"/>
        <v>0</v>
      </c>
      <c r="Z305" s="5">
        <f t="shared" si="290"/>
        <v>1.8876601547147001</v>
      </c>
      <c r="AA305" s="5">
        <f t="shared" si="286"/>
        <v>0</v>
      </c>
      <c r="AB305" s="5">
        <f t="shared" si="275"/>
        <v>1.6285671429148063</v>
      </c>
      <c r="AC305" s="32"/>
      <c r="AD305" s="5">
        <f>$W305*J305</f>
        <v>8445.7732771498686</v>
      </c>
      <c r="AE305" s="5">
        <f t="shared" si="276"/>
        <v>-84.457732771498684</v>
      </c>
      <c r="AF305" s="5">
        <f t="shared" si="276"/>
        <v>-927.4959747303518</v>
      </c>
      <c r="AG305" s="5">
        <f t="shared" si="294"/>
        <v>-25909.301179989397</v>
      </c>
      <c r="AH305" s="5">
        <f t="shared" si="295"/>
        <v>-18475.48161034138</v>
      </c>
      <c r="AI305" s="42">
        <f t="shared" si="289"/>
        <v>0</v>
      </c>
      <c r="AJ305" s="42">
        <f t="shared" si="292"/>
        <v>820.43023436469571</v>
      </c>
      <c r="AK305" s="42">
        <f t="shared" si="296"/>
        <v>-17655.051375976684</v>
      </c>
    </row>
    <row r="306" spans="1:39" x14ac:dyDescent="0.15">
      <c r="I306" s="2"/>
      <c r="J306" s="31"/>
      <c r="K306" s="31"/>
      <c r="L306" s="31"/>
      <c r="M306" s="31"/>
      <c r="N306" s="31"/>
      <c r="O306" s="31"/>
      <c r="P306" s="31"/>
      <c r="R306" s="31"/>
      <c r="S306" s="31"/>
      <c r="T306" s="31"/>
      <c r="U306" s="31"/>
      <c r="V306" s="31"/>
      <c r="W306" s="31"/>
      <c r="X306" s="31"/>
      <c r="Y306" s="5"/>
      <c r="Z306" s="5"/>
      <c r="AA306" s="5"/>
      <c r="AB306" s="5"/>
    </row>
    <row r="307" spans="1:39" x14ac:dyDescent="0.15">
      <c r="I307" s="2"/>
      <c r="J307" s="31"/>
      <c r="K307" s="31"/>
      <c r="L307" s="31"/>
      <c r="M307" s="31"/>
      <c r="N307" s="31"/>
      <c r="O307" s="31"/>
      <c r="P307" s="31"/>
      <c r="R307" s="31"/>
      <c r="S307" s="31"/>
      <c r="T307" s="31"/>
      <c r="U307" s="31"/>
      <c r="V307" s="31"/>
      <c r="W307" s="31"/>
      <c r="X307" s="31"/>
      <c r="Y307" s="5"/>
      <c r="Z307" s="5"/>
      <c r="AA307" s="5"/>
      <c r="AB307" s="5"/>
    </row>
    <row r="308" spans="1:39" x14ac:dyDescent="0.15">
      <c r="I308" s="2"/>
      <c r="AC308" s="22" t="s">
        <v>56</v>
      </c>
      <c r="AD308" s="21">
        <f>SUM(AD285:AD305)</f>
        <v>446598.21579434752</v>
      </c>
      <c r="AE308" s="21">
        <f t="shared" ref="AE308:AK308" si="297">SUM(AE285:AE305)</f>
        <v>-16341.088605197685</v>
      </c>
      <c r="AF308" s="21">
        <f t="shared" si="297"/>
        <v>-46629.175088156961</v>
      </c>
      <c r="AG308" s="21">
        <f t="shared" si="297"/>
        <v>-430185.88322949532</v>
      </c>
      <c r="AH308" s="21">
        <f t="shared" si="297"/>
        <v>-46557.931128502496</v>
      </c>
      <c r="AI308" s="21">
        <f t="shared" si="297"/>
        <v>0</v>
      </c>
      <c r="AJ308" s="21">
        <f t="shared" si="297"/>
        <v>40378.215405495837</v>
      </c>
      <c r="AK308" s="21">
        <f t="shared" si="297"/>
        <v>-6179.7157230066441</v>
      </c>
    </row>
    <row r="309" spans="1:39" x14ac:dyDescent="0.15">
      <c r="AC309" s="23"/>
    </row>
    <row r="310" spans="1:39" x14ac:dyDescent="0.15">
      <c r="AC310" s="22" t="str">
        <f>"Present Value at "&amp;TEXT($D$6,"0.00%")&amp;":"</f>
        <v>Present Value at 9.81%:</v>
      </c>
      <c r="AD310" s="21">
        <f>AD285+NPV($D$6,AD286:AD305)</f>
        <v>239449.48223013963</v>
      </c>
      <c r="AE310" s="21">
        <f t="shared" ref="AE310:AK310" si="298">AE285+NPV($D$6,AE286:AE305)</f>
        <v>-14296.871183533192</v>
      </c>
      <c r="AF310" s="21">
        <f t="shared" si="298"/>
        <v>-24180.035526275307</v>
      </c>
      <c r="AG310" s="21">
        <f t="shared" si="298"/>
        <v>-162955.31965309946</v>
      </c>
      <c r="AH310" s="21">
        <f t="shared" si="298"/>
        <v>38017.255867231659</v>
      </c>
      <c r="AI310" s="21">
        <f t="shared" si="298"/>
        <v>0</v>
      </c>
      <c r="AJ310" s="21">
        <f t="shared" si="298"/>
        <v>20253.276621300662</v>
      </c>
      <c r="AK310" s="21">
        <f t="shared" si="298"/>
        <v>58270.53248853235</v>
      </c>
    </row>
    <row r="312" spans="1:39" x14ac:dyDescent="0.15">
      <c r="AC312" s="22" t="str">
        <f>"Present Value at "&amp;TEXT($D$7,"0.00%")&amp;":"</f>
        <v>Present Value at 3.64%:</v>
      </c>
      <c r="AD312" s="21">
        <f>AD285+NPV($D$7,AD286:AD305)</f>
        <v>341889.61135328631</v>
      </c>
      <c r="AE312" s="21">
        <f t="shared" ref="AE312:AK312" si="299">AE285+NPV($D$7,AE286:AE305)</f>
        <v>-15304.730677767</v>
      </c>
      <c r="AF312" s="21">
        <f t="shared" si="299"/>
        <v>-35248.123590214906</v>
      </c>
      <c r="AG312" s="21">
        <f t="shared" si="299"/>
        <v>-287353.6388286638</v>
      </c>
      <c r="AH312" s="21">
        <f t="shared" si="299"/>
        <v>3983.1182566405296</v>
      </c>
      <c r="AI312" s="21">
        <f t="shared" si="299"/>
        <v>0</v>
      </c>
      <c r="AJ312" s="21">
        <f t="shared" si="299"/>
        <v>30205.844429859582</v>
      </c>
      <c r="AK312" s="21">
        <f t="shared" si="299"/>
        <v>34188.962686500126</v>
      </c>
    </row>
    <row r="314" spans="1:39" x14ac:dyDescent="0.15">
      <c r="A314" s="43" t="s">
        <v>40</v>
      </c>
      <c r="B314" s="15">
        <v>1</v>
      </c>
      <c r="C314" s="15"/>
      <c r="D314" s="15"/>
      <c r="G314" t="s">
        <v>12</v>
      </c>
      <c r="H314" s="51">
        <v>28183.03905744246</v>
      </c>
    </row>
    <row r="315" spans="1:39" ht="15" x14ac:dyDescent="0.2">
      <c r="G315" s="58" t="s">
        <v>119</v>
      </c>
      <c r="H315" s="57"/>
      <c r="I315" s="57"/>
      <c r="J315" s="11">
        <f>H$314</f>
        <v>28183.03905744246</v>
      </c>
      <c r="K315" s="11">
        <f>J315*$C$10</f>
        <v>11273.215622976984</v>
      </c>
      <c r="L315" s="24">
        <f>$C$324</f>
        <v>4122.6051799984662</v>
      </c>
      <c r="M315" s="11">
        <f t="shared" ref="M315:M335" si="300">$E$11</f>
        <v>602229</v>
      </c>
      <c r="N315" s="78">
        <f>N283</f>
        <v>0</v>
      </c>
      <c r="O315" s="35">
        <f>M315*N315/1000</f>
        <v>0</v>
      </c>
      <c r="P315" s="35">
        <f>$H$14*M315/1000</f>
        <v>6.0222899999999999</v>
      </c>
      <c r="Q315">
        <f>Q4</f>
        <v>0</v>
      </c>
      <c r="T315" s="34">
        <v>1</v>
      </c>
      <c r="U315" s="32"/>
      <c r="V315" s="32"/>
      <c r="W315" s="32">
        <f>T315-SUM(U315:V315)</f>
        <v>1</v>
      </c>
      <c r="X315" s="32"/>
      <c r="Y315" s="5"/>
      <c r="Z315" s="5"/>
      <c r="AA315" s="5">
        <f>O315*W315</f>
        <v>0</v>
      </c>
      <c r="AB315" s="5">
        <f>P315*W315</f>
        <v>6.0222899999999999</v>
      </c>
      <c r="AC315" s="32"/>
      <c r="AD315" s="5">
        <f>$W315*J315</f>
        <v>28183.03905744246</v>
      </c>
      <c r="AE315" s="5">
        <f>-$W315*K315</f>
        <v>-11273.215622976984</v>
      </c>
      <c r="AF315" s="5">
        <f>-$W315*L315</f>
        <v>-4122.6051799984662</v>
      </c>
      <c r="AG315" s="5"/>
      <c r="AH315" s="5">
        <f>SUM(AD315:AG315)</f>
        <v>12787.21825446701</v>
      </c>
      <c r="AI315" s="42">
        <f>Y315-AA315</f>
        <v>0</v>
      </c>
      <c r="AJ315" s="42"/>
      <c r="AK315" s="42">
        <f>SUM(AH315:AJ315)</f>
        <v>12787.21825446701</v>
      </c>
      <c r="AL315" s="6" t="s">
        <v>39</v>
      </c>
      <c r="AM315" s="36">
        <f>AK342</f>
        <v>31943.449611322991</v>
      </c>
    </row>
    <row r="316" spans="1:39" ht="15" x14ac:dyDescent="0.2">
      <c r="A316" s="12" t="s">
        <v>42</v>
      </c>
      <c r="B316" s="12"/>
      <c r="C316" s="12"/>
      <c r="D316" s="79">
        <v>9.8100000000000007E-2</v>
      </c>
      <c r="E316" s="7"/>
      <c r="F316" s="7"/>
      <c r="G316" s="8"/>
      <c r="I316" s="2">
        <f>I315+1</f>
        <v>1</v>
      </c>
      <c r="J316" s="11">
        <f t="shared" ref="J316:J335" si="301">H$314</f>
        <v>28183.03905744246</v>
      </c>
      <c r="K316" s="11"/>
      <c r="L316" s="24"/>
      <c r="M316" s="11">
        <f t="shared" si="300"/>
        <v>602229</v>
      </c>
      <c r="N316" s="78">
        <f t="shared" ref="N316:N335" si="302">N284</f>
        <v>0</v>
      </c>
      <c r="O316" s="35">
        <f t="shared" ref="O316:O335" si="303">M316*N316/1000</f>
        <v>0</v>
      </c>
      <c r="P316" s="35">
        <f>$H$14*M316/1000</f>
        <v>6.0222899999999999</v>
      </c>
      <c r="Q316">
        <f t="shared" ref="Q316:Q335" si="304">Q5</f>
        <v>65</v>
      </c>
      <c r="R316" s="45">
        <f>1000*VLOOKUP(Q316, '[1]Mortality (Interventions) H'!$B$392:$AV$512, 34)</f>
        <v>18.183736847593465</v>
      </c>
      <c r="S316" s="46">
        <f>AVERAGE(VLOOKUP(I315,'[1]Lapse Rates'!$A$4:$F$24,6),VLOOKUP(I316,'[1]Lapse Rates'!$A$4:$F$24,6))</f>
        <v>1.1402544E-3</v>
      </c>
      <c r="T316" s="33">
        <f>W315</f>
        <v>1</v>
      </c>
      <c r="U316" s="33">
        <f>T316*R316/1000</f>
        <v>1.8183736847593467E-2</v>
      </c>
      <c r="V316" s="39">
        <f>MIN(S316*T316,T316-U316)</f>
        <v>1.1402544E-3</v>
      </c>
      <c r="W316" s="32">
        <f>T316-SUM(U316:V316)</f>
        <v>0.98067600875240657</v>
      </c>
      <c r="X316" s="32"/>
      <c r="Y316" s="5">
        <f>AA315</f>
        <v>0</v>
      </c>
      <c r="Z316" s="5">
        <f>AB315</f>
        <v>6.0222899999999999</v>
      </c>
      <c r="AA316" s="5">
        <f>O316*W316</f>
        <v>0</v>
      </c>
      <c r="AB316" s="5">
        <f t="shared" ref="AB316:AB335" si="305">P316*W316</f>
        <v>5.9059153207495303</v>
      </c>
      <c r="AC316" s="32"/>
      <c r="AD316" s="5">
        <f>$W316*J316</f>
        <v>27638.430257365857</v>
      </c>
      <c r="AE316" s="5">
        <f t="shared" ref="AE316:AF335" si="306">-$W316*K316</f>
        <v>0</v>
      </c>
      <c r="AF316" s="5">
        <f t="shared" si="306"/>
        <v>0</v>
      </c>
      <c r="AG316" s="5">
        <f t="shared" ref="AG316:AG321" si="307">-U316*M316</f>
        <v>-10950.773657989366</v>
      </c>
      <c r="AH316" s="5">
        <f t="shared" ref="AH316:AH324" si="308">SUM(AD316:AG316)</f>
        <v>16687.656599376489</v>
      </c>
      <c r="AI316" s="42">
        <f>-M316*$W315*(N316-N315)/1000</f>
        <v>0</v>
      </c>
      <c r="AJ316" s="42">
        <f>$D$6*SUM(Y316:Z316,AD316:AE316)</f>
        <v>2711.9207948965909</v>
      </c>
      <c r="AK316" s="42">
        <f>SUM(AH316:AJ316)</f>
        <v>19399.577394273081</v>
      </c>
      <c r="AM316" s="47"/>
    </row>
    <row r="317" spans="1:39" ht="15" x14ac:dyDescent="0.2">
      <c r="A317" s="15" t="s">
        <v>44</v>
      </c>
      <c r="B317" s="15"/>
      <c r="C317" s="50"/>
      <c r="D317" s="9">
        <f xml:space="preserve"> (1+6.7%)/(1+2.95%)-1</f>
        <v>3.6425449247207142E-2</v>
      </c>
      <c r="E317" s="7"/>
      <c r="F317" s="7"/>
      <c r="G317" s="8"/>
      <c r="I317" s="2">
        <f t="shared" ref="I317:I335" si="309">I316+1</f>
        <v>2</v>
      </c>
      <c r="J317" s="11">
        <f t="shared" si="301"/>
        <v>28183.03905744246</v>
      </c>
      <c r="K317" s="11">
        <f t="shared" ref="K317:K335" si="310">J317*$C$11</f>
        <v>281.8303905744246</v>
      </c>
      <c r="L317" s="24">
        <f>$C$325</f>
        <v>3277.1140082751926</v>
      </c>
      <c r="M317" s="11">
        <f t="shared" si="300"/>
        <v>602229</v>
      </c>
      <c r="N317" s="78">
        <f t="shared" si="302"/>
        <v>0</v>
      </c>
      <c r="O317" s="35">
        <f t="shared" si="303"/>
        <v>0</v>
      </c>
      <c r="P317" s="35">
        <f>$H$14*M317/1000</f>
        <v>6.0222899999999999</v>
      </c>
      <c r="Q317">
        <f t="shared" si="304"/>
        <v>66</v>
      </c>
      <c r="R317" s="45">
        <f>1000*VLOOKUP(Q317, '[1]Mortality (Interventions) H'!$B$392:$AV$512, 34)</f>
        <v>19.862358034127407</v>
      </c>
      <c r="S317" s="46">
        <f>VLOOKUP(I317, '[1]Lapse Rates'!$A$4:$F$24, 6)</f>
        <v>1.1150343000000001E-3</v>
      </c>
      <c r="T317" s="33">
        <f>W316</f>
        <v>0.98067600875240657</v>
      </c>
      <c r="U317" s="33">
        <f>T317*R317/1000</f>
        <v>1.9478538001319361E-2</v>
      </c>
      <c r="V317" s="39">
        <f t="shared" ref="V317:V335" si="311">MIN(S317*T317,T317-U317)</f>
        <v>1.0934873869460336E-3</v>
      </c>
      <c r="W317" s="32">
        <f>T317-SUM(U317:V317)</f>
        <v>0.96010398336414116</v>
      </c>
      <c r="X317" s="32"/>
      <c r="Y317" s="5">
        <f t="shared" ref="Y317:Z332" si="312">AA316</f>
        <v>0</v>
      </c>
      <c r="Z317" s="5">
        <f t="shared" si="312"/>
        <v>5.9059153207495303</v>
      </c>
      <c r="AA317" s="5">
        <f>O317*W317</f>
        <v>0</v>
      </c>
      <c r="AB317" s="5">
        <f t="shared" si="305"/>
        <v>5.7820246179740336</v>
      </c>
      <c r="AC317" s="32"/>
      <c r="AD317" s="5">
        <f>$W317*J317</f>
        <v>27058.648062357675</v>
      </c>
      <c r="AE317" s="5">
        <f t="shared" si="306"/>
        <v>-270.58648062357673</v>
      </c>
      <c r="AF317" s="5">
        <f t="shared" si="306"/>
        <v>-3146.3702132834396</v>
      </c>
      <c r="AG317" s="5">
        <f t="shared" si="307"/>
        <v>-11730.540461996557</v>
      </c>
      <c r="AH317" s="5">
        <f t="shared" si="308"/>
        <v>11911.150906454101</v>
      </c>
      <c r="AI317" s="42">
        <f>-M317*($W316*N317-$W315*N316)/1000</f>
        <v>0</v>
      </c>
      <c r="AJ317" s="42">
        <f>$D$6*SUM(Y317:Z317,AD317:AE317)</f>
        <v>2628.4882114610809</v>
      </c>
      <c r="AK317" s="42">
        <f>SUM(AH317:AJ317)</f>
        <v>14539.639117915181</v>
      </c>
      <c r="AL317" s="48" t="s">
        <v>59</v>
      </c>
      <c r="AM317" s="54">
        <f>AK342/AD342</f>
        <v>9.9999983451025634E-2</v>
      </c>
    </row>
    <row r="318" spans="1:39" ht="15" x14ac:dyDescent="0.2">
      <c r="A318" s="15" t="s">
        <v>45</v>
      </c>
      <c r="B318" s="16"/>
      <c r="C318" s="50"/>
      <c r="D318" s="1"/>
      <c r="E318" s="1"/>
      <c r="F318" s="1"/>
      <c r="G318" s="8"/>
      <c r="I318" s="2">
        <f t="shared" si="309"/>
        <v>3</v>
      </c>
      <c r="J318" s="11">
        <f t="shared" si="301"/>
        <v>28183.03905744246</v>
      </c>
      <c r="K318" s="11">
        <f t="shared" si="310"/>
        <v>281.8303905744246</v>
      </c>
      <c r="L318" s="24">
        <f t="shared" ref="L318:L335" si="313">$C$325</f>
        <v>3277.1140082751926</v>
      </c>
      <c r="M318" s="11">
        <f t="shared" si="300"/>
        <v>602229</v>
      </c>
      <c r="N318" s="78">
        <f t="shared" si="302"/>
        <v>0</v>
      </c>
      <c r="O318" s="35">
        <f t="shared" si="303"/>
        <v>0</v>
      </c>
      <c r="P318" s="35">
        <f>$H$14*M318/1000</f>
        <v>6.0222899999999999</v>
      </c>
      <c r="Q318">
        <f t="shared" si="304"/>
        <v>67</v>
      </c>
      <c r="R318" s="45">
        <f>1000*VLOOKUP(Q318, '[1]Mortality (Interventions) H'!$B$392:$AV$512, 34)</f>
        <v>21.640002824003432</v>
      </c>
      <c r="S318" s="46">
        <f>VLOOKUP(I318, '[1]Lapse Rates'!$A$4:$F$24, 6)</f>
        <v>9.1335750000000001E-4</v>
      </c>
      <c r="T318" s="33">
        <f>W317</f>
        <v>0.96010398336414116</v>
      </c>
      <c r="U318" s="33">
        <f t="shared" ref="U318:U335" si="314">T318*R318/1000</f>
        <v>2.077665291133696E-2</v>
      </c>
      <c r="V318" s="39">
        <f t="shared" si="311"/>
        <v>8.7691817398551357E-4</v>
      </c>
      <c r="W318" s="32">
        <f t="shared" ref="W318:W335" si="315">T318-SUM(U318:V318)</f>
        <v>0.93845041227881865</v>
      </c>
      <c r="X318" s="32"/>
      <c r="Y318" s="5">
        <f t="shared" si="312"/>
        <v>0</v>
      </c>
      <c r="Z318" s="5">
        <f t="shared" si="312"/>
        <v>5.7820246179740336</v>
      </c>
      <c r="AA318" s="5">
        <f t="shared" ref="AA318:AA335" si="316">O318*W318</f>
        <v>0</v>
      </c>
      <c r="AB318" s="5">
        <f t="shared" si="305"/>
        <v>5.6516205333626068</v>
      </c>
      <c r="AC318" s="32"/>
      <c r="AD318" s="5">
        <f>$W318*J318</f>
        <v>26448.384622726924</v>
      </c>
      <c r="AE318" s="5">
        <f t="shared" si="306"/>
        <v>-264.48384622726923</v>
      </c>
      <c r="AF318" s="5">
        <f>-$W318*L318</f>
        <v>-3075.4089921505465</v>
      </c>
      <c r="AG318" s="5">
        <f t="shared" si="307"/>
        <v>-12512.302906141545</v>
      </c>
      <c r="AH318" s="5">
        <f t="shared" si="308"/>
        <v>10596.18887820756</v>
      </c>
      <c r="AI318" s="42">
        <f>-M318*($W317*N318-$W316*N317)/1000</f>
        <v>0</v>
      </c>
      <c r="AJ318" s="42">
        <f>$D$6*SUM(Y318:Z318,AD318:AE318)</f>
        <v>2569.2078827896394</v>
      </c>
      <c r="AK318" s="42">
        <f t="shared" ref="AK318:AK325" si="317">SUM(AH318:AJ318)</f>
        <v>13165.396760997199</v>
      </c>
    </row>
    <row r="319" spans="1:39" ht="15" x14ac:dyDescent="0.2">
      <c r="A319" s="15"/>
      <c r="B319" s="16" t="s">
        <v>46</v>
      </c>
      <c r="C319" s="16" t="s">
        <v>47</v>
      </c>
      <c r="E319" s="1"/>
      <c r="F319" s="1"/>
      <c r="G319" s="8"/>
      <c r="I319" s="2">
        <f t="shared" si="309"/>
        <v>4</v>
      </c>
      <c r="J319" s="11">
        <f t="shared" si="301"/>
        <v>28183.03905744246</v>
      </c>
      <c r="K319" s="11">
        <f t="shared" si="310"/>
        <v>281.8303905744246</v>
      </c>
      <c r="L319" s="24">
        <f t="shared" si="313"/>
        <v>3277.1140082751926</v>
      </c>
      <c r="M319" s="11">
        <f t="shared" si="300"/>
        <v>602229</v>
      </c>
      <c r="N319" s="78">
        <f t="shared" si="302"/>
        <v>0</v>
      </c>
      <c r="O319" s="35">
        <f t="shared" si="303"/>
        <v>0</v>
      </c>
      <c r="P319" s="35">
        <f t="shared" ref="P319:P335" si="318">$H$14*M319/1000</f>
        <v>6.0222899999999999</v>
      </c>
      <c r="Q319">
        <f t="shared" si="304"/>
        <v>68</v>
      </c>
      <c r="R319" s="45">
        <f>1000*VLOOKUP(Q319, '[1]Mortality (Interventions) H'!$B$392:$AV$512, 34)</f>
        <v>23.514562723355883</v>
      </c>
      <c r="S319" s="46">
        <f>VLOOKUP(I319, '[1]Lapse Rates'!$A$4:$F$24, 6)</f>
        <v>8.7679360000000005E-4</v>
      </c>
      <c r="T319" s="33">
        <f>W318</f>
        <v>0.93845041227881865</v>
      </c>
      <c r="U319" s="33">
        <f t="shared" si="314"/>
        <v>2.206725108228947E-2</v>
      </c>
      <c r="V319" s="39">
        <f t="shared" si="311"/>
        <v>8.2282731540342965E-4</v>
      </c>
      <c r="W319" s="32">
        <f t="shared" si="315"/>
        <v>0.91556033388112579</v>
      </c>
      <c r="X319" s="32"/>
      <c r="Y319" s="5">
        <f>AA318</f>
        <v>0</v>
      </c>
      <c r="Z319" s="5">
        <f t="shared" si="312"/>
        <v>5.6516205333626068</v>
      </c>
      <c r="AA319" s="5">
        <f t="shared" si="316"/>
        <v>0</v>
      </c>
      <c r="AB319" s="5">
        <f t="shared" si="305"/>
        <v>5.5137698431289648</v>
      </c>
      <c r="AC319" s="32"/>
      <c r="AD319" s="5">
        <f>$W319*J319</f>
        <v>25803.272649216826</v>
      </c>
      <c r="AE319" s="5">
        <f t="shared" si="306"/>
        <v>-258.03272649216825</v>
      </c>
      <c r="AF319" s="5">
        <f t="shared" si="306"/>
        <v>-3000.3955955829497</v>
      </c>
      <c r="AG319" s="5">
        <f t="shared" si="307"/>
        <v>-13289.538552036105</v>
      </c>
      <c r="AH319" s="5">
        <f t="shared" si="308"/>
        <v>9255.3057751056003</v>
      </c>
      <c r="AI319" s="42">
        <f t="shared" ref="AI319:AI335" si="319">-M319*($W318*N319-$W317*N318)/1000</f>
        <v>0</v>
      </c>
      <c r="AJ319" s="42">
        <f>$D$6*SUM(Y319:Z319,AD319:AE319)</f>
        <v>2506.5424603936117</v>
      </c>
      <c r="AK319" s="42">
        <f t="shared" si="317"/>
        <v>11761.848235499212</v>
      </c>
    </row>
    <row r="320" spans="1:39" ht="15" x14ac:dyDescent="0.2">
      <c r="A320" s="15"/>
      <c r="B320" s="16">
        <v>1</v>
      </c>
      <c r="C320" s="50">
        <v>0.4</v>
      </c>
      <c r="D320" s="1"/>
      <c r="E320" s="18" t="s">
        <v>48</v>
      </c>
      <c r="F320" s="16"/>
      <c r="G320" s="8"/>
      <c r="I320" s="2">
        <f t="shared" si="309"/>
        <v>5</v>
      </c>
      <c r="J320" s="11">
        <f t="shared" si="301"/>
        <v>28183.03905744246</v>
      </c>
      <c r="K320" s="11">
        <f t="shared" si="310"/>
        <v>281.8303905744246</v>
      </c>
      <c r="L320" s="24">
        <f t="shared" si="313"/>
        <v>3277.1140082751926</v>
      </c>
      <c r="M320" s="11">
        <f t="shared" si="300"/>
        <v>602229</v>
      </c>
      <c r="N320" s="78">
        <f t="shared" si="302"/>
        <v>0</v>
      </c>
      <c r="O320" s="35">
        <f t="shared" si="303"/>
        <v>0</v>
      </c>
      <c r="P320" s="35">
        <f t="shared" si="318"/>
        <v>6.0222899999999999</v>
      </c>
      <c r="Q320">
        <f t="shared" si="304"/>
        <v>69</v>
      </c>
      <c r="R320" s="45">
        <f>1000*VLOOKUP(Q320, '[1]Mortality (Interventions) H'!$B$392:$AV$512, 34)</f>
        <v>25.613769490833739</v>
      </c>
      <c r="S320" s="46">
        <f>VLOOKUP(I320, '[1]Lapse Rates'!$A$4:$F$24, 6)</f>
        <v>8.7786349999999995E-4</v>
      </c>
      <c r="T320" s="33">
        <f>W319</f>
        <v>0.91556033388112579</v>
      </c>
      <c r="U320" s="33">
        <f t="shared" si="314"/>
        <v>2.345095134698193E-2</v>
      </c>
      <c r="V320" s="39">
        <f t="shared" si="311"/>
        <v>8.0373699916205365E-4</v>
      </c>
      <c r="W320" s="32">
        <f t="shared" si="315"/>
        <v>0.89130564553498182</v>
      </c>
      <c r="X320" s="32"/>
      <c r="Y320" s="5">
        <f t="shared" ref="Y320:Z335" si="320">AA319</f>
        <v>0</v>
      </c>
      <c r="Z320" s="5">
        <f t="shared" si="312"/>
        <v>5.5137698431289648</v>
      </c>
      <c r="AA320" s="5">
        <f t="shared" si="316"/>
        <v>0</v>
      </c>
      <c r="AB320" s="5">
        <f t="shared" si="305"/>
        <v>5.3677010760488653</v>
      </c>
      <c r="AC320" s="32"/>
      <c r="AD320" s="5">
        <f t="shared" ref="AD320:AD334" si="321">$W320*J320</f>
        <v>25119.701820231356</v>
      </c>
      <c r="AE320" s="5">
        <f t="shared" si="306"/>
        <v>-251.19701820231356</v>
      </c>
      <c r="AF320" s="5">
        <f t="shared" si="306"/>
        <v>-2920.9102166374523</v>
      </c>
      <c r="AG320" s="5">
        <f t="shared" si="307"/>
        <v>-14122.842978741581</v>
      </c>
      <c r="AH320" s="5">
        <f t="shared" si="308"/>
        <v>7824.7516066500102</v>
      </c>
      <c r="AI320" s="42">
        <f t="shared" si="319"/>
        <v>0</v>
      </c>
      <c r="AJ320" s="42">
        <f t="shared" ref="AJ320:AJ335" si="322">$D$6*SUM(Y320:Z320,AD320:AE320)</f>
        <v>2440.1412219006602</v>
      </c>
      <c r="AK320" s="42">
        <f t="shared" si="317"/>
        <v>10264.89282855067</v>
      </c>
    </row>
    <row r="321" spans="1:37" ht="15" x14ac:dyDescent="0.2">
      <c r="A321" s="15"/>
      <c r="B321" s="17" t="s">
        <v>49</v>
      </c>
      <c r="C321" s="50">
        <v>0.01</v>
      </c>
      <c r="D321" s="1"/>
      <c r="E321" s="80">
        <v>500000</v>
      </c>
      <c r="F321" s="16"/>
      <c r="G321" s="8"/>
      <c r="I321" s="2">
        <f t="shared" si="309"/>
        <v>6</v>
      </c>
      <c r="J321" s="11">
        <f t="shared" si="301"/>
        <v>28183.03905744246</v>
      </c>
      <c r="K321" s="11">
        <f t="shared" si="310"/>
        <v>281.8303905744246</v>
      </c>
      <c r="L321" s="24">
        <f t="shared" si="313"/>
        <v>3277.1140082751926</v>
      </c>
      <c r="M321" s="11">
        <f t="shared" si="300"/>
        <v>602229</v>
      </c>
      <c r="N321" s="78">
        <f t="shared" si="302"/>
        <v>0</v>
      </c>
      <c r="O321" s="35">
        <f t="shared" si="303"/>
        <v>0</v>
      </c>
      <c r="P321" s="35">
        <f t="shared" si="318"/>
        <v>6.0222899999999999</v>
      </c>
      <c r="Q321">
        <f t="shared" si="304"/>
        <v>70</v>
      </c>
      <c r="R321" s="45">
        <f>1000*VLOOKUP(Q321, '[1]Mortality (Interventions) H'!$B$392:$AV$512, 34)</f>
        <v>28.265400633894913</v>
      </c>
      <c r="S321" s="46">
        <f>VLOOKUP(I321, '[1]Lapse Rates'!$A$4:$F$24, 6)</f>
        <v>8.7081910000000003E-4</v>
      </c>
      <c r="T321" s="33">
        <f t="shared" ref="T321:T335" si="323">W320</f>
        <v>0.89130564553498182</v>
      </c>
      <c r="U321" s="33">
        <f t="shared" si="314"/>
        <v>2.519311115829859E-2</v>
      </c>
      <c r="V321" s="39">
        <f t="shared" si="311"/>
        <v>7.7616598006969195E-4</v>
      </c>
      <c r="W321" s="32">
        <f t="shared" si="315"/>
        <v>0.86533636839661354</v>
      </c>
      <c r="X321" s="32"/>
      <c r="Y321" s="5">
        <f t="shared" si="320"/>
        <v>0</v>
      </c>
      <c r="Z321" s="5">
        <f t="shared" si="312"/>
        <v>5.3677010760488653</v>
      </c>
      <c r="AA321" s="5">
        <f t="shared" si="316"/>
        <v>0</v>
      </c>
      <c r="AB321" s="5">
        <f t="shared" si="305"/>
        <v>5.2113065580312421</v>
      </c>
      <c r="AC321" s="32"/>
      <c r="AD321" s="5">
        <f t="shared" si="321"/>
        <v>24387.808668347177</v>
      </c>
      <c r="AE321" s="5">
        <f t="shared" si="306"/>
        <v>-243.87808668347176</v>
      </c>
      <c r="AF321" s="5">
        <f t="shared" si="306"/>
        <v>-2835.8059347425251</v>
      </c>
      <c r="AG321" s="5">
        <f t="shared" si="307"/>
        <v>-15172.022139751001</v>
      </c>
      <c r="AH321" s="5">
        <f t="shared" si="308"/>
        <v>6136.1025071701788</v>
      </c>
      <c r="AI321" s="42">
        <f t="shared" si="319"/>
        <v>0</v>
      </c>
      <c r="AJ321" s="42">
        <f t="shared" si="322"/>
        <v>2369.0461615367699</v>
      </c>
      <c r="AK321" s="42">
        <f t="shared" si="317"/>
        <v>8505.1486687069482</v>
      </c>
    </row>
    <row r="322" spans="1:37" ht="15" x14ac:dyDescent="0.2">
      <c r="A322" s="12" t="s">
        <v>50</v>
      </c>
      <c r="B322" s="14"/>
      <c r="C322" s="3"/>
      <c r="D322" s="1"/>
      <c r="E322" s="1"/>
      <c r="F322" s="1"/>
      <c r="G322" s="8"/>
      <c r="I322" s="2">
        <f t="shared" si="309"/>
        <v>7</v>
      </c>
      <c r="J322" s="11">
        <f t="shared" si="301"/>
        <v>28183.03905744246</v>
      </c>
      <c r="K322" s="11">
        <f t="shared" si="310"/>
        <v>281.8303905744246</v>
      </c>
      <c r="L322" s="24">
        <f t="shared" si="313"/>
        <v>3277.1140082751926</v>
      </c>
      <c r="M322" s="11">
        <f t="shared" si="300"/>
        <v>602229</v>
      </c>
      <c r="N322" s="78">
        <f t="shared" si="302"/>
        <v>0</v>
      </c>
      <c r="O322" s="35">
        <f t="shared" si="303"/>
        <v>0</v>
      </c>
      <c r="P322" s="35">
        <f t="shared" si="318"/>
        <v>6.0222899999999999</v>
      </c>
      <c r="Q322">
        <f t="shared" si="304"/>
        <v>71</v>
      </c>
      <c r="R322" s="45">
        <f>1000*VLOOKUP(Q322, '[1]Mortality (Interventions) H'!$B$392:$AV$512, 34)</f>
        <v>30.977853188015875</v>
      </c>
      <c r="S322" s="46">
        <f>VLOOKUP(I322, '[1]Lapse Rates'!$A$4:$F$24, 6)</f>
        <v>7.8743759999999998E-4</v>
      </c>
      <c r="T322" s="33">
        <f t="shared" si="323"/>
        <v>0.86533636839661354</v>
      </c>
      <c r="U322" s="33">
        <f t="shared" si="314"/>
        <v>2.6806262978441114E-2</v>
      </c>
      <c r="V322" s="39">
        <f t="shared" si="311"/>
        <v>6.8139839312294516E-4</v>
      </c>
      <c r="W322" s="32">
        <f t="shared" si="315"/>
        <v>0.83784870702504943</v>
      </c>
      <c r="X322" s="32"/>
      <c r="Y322" s="5">
        <f t="shared" si="320"/>
        <v>0</v>
      </c>
      <c r="Z322" s="5">
        <f t="shared" si="312"/>
        <v>5.2113065580312421</v>
      </c>
      <c r="AA322" s="5">
        <f t="shared" si="316"/>
        <v>0</v>
      </c>
      <c r="AB322" s="5">
        <f t="shared" si="305"/>
        <v>5.045767889829885</v>
      </c>
      <c r="AC322" s="32"/>
      <c r="AD322" s="5">
        <f t="shared" si="321"/>
        <v>23613.122834314632</v>
      </c>
      <c r="AE322" s="5">
        <f t="shared" si="306"/>
        <v>-236.13122834314632</v>
      </c>
      <c r="AF322" s="5">
        <f t="shared" si="306"/>
        <v>-2745.7257346070473</v>
      </c>
      <c r="AG322" s="5">
        <f t="shared" ref="AG322:AG335" si="324">-U322*M322</f>
        <v>-16143.508947243614</v>
      </c>
      <c r="AH322" s="5">
        <f t="shared" si="308"/>
        <v>4487.7569241208239</v>
      </c>
      <c r="AI322" s="42">
        <f t="shared" si="319"/>
        <v>0</v>
      </c>
      <c r="AJ322" s="42">
        <f t="shared" si="322"/>
        <v>2293.7941057191456</v>
      </c>
      <c r="AK322" s="42">
        <f t="shared" si="317"/>
        <v>6781.5510298399695</v>
      </c>
    </row>
    <row r="323" spans="1:37" ht="15" x14ac:dyDescent="0.2">
      <c r="A323" s="12"/>
      <c r="B323" s="13" t="s">
        <v>46</v>
      </c>
      <c r="C323" s="13" t="s">
        <v>47</v>
      </c>
      <c r="D323" s="1"/>
      <c r="E323" s="1"/>
      <c r="F323" s="1"/>
      <c r="G323" s="8"/>
      <c r="I323" s="2">
        <f t="shared" si="309"/>
        <v>8</v>
      </c>
      <c r="J323" s="11">
        <f t="shared" si="301"/>
        <v>28183.03905744246</v>
      </c>
      <c r="K323" s="11">
        <f t="shared" si="310"/>
        <v>281.8303905744246</v>
      </c>
      <c r="L323" s="24">
        <f t="shared" si="313"/>
        <v>3277.1140082751926</v>
      </c>
      <c r="M323" s="11">
        <f t="shared" si="300"/>
        <v>602229</v>
      </c>
      <c r="N323" s="78">
        <f t="shared" si="302"/>
        <v>0</v>
      </c>
      <c r="O323" s="35">
        <f t="shared" si="303"/>
        <v>0</v>
      </c>
      <c r="P323" s="35">
        <f t="shared" si="318"/>
        <v>6.0222899999999999</v>
      </c>
      <c r="Q323">
        <f t="shared" si="304"/>
        <v>72</v>
      </c>
      <c r="R323" s="45">
        <f>1000*VLOOKUP(Q323, '[1]Mortality (Interventions) H'!$B$392:$AV$512, 34)</f>
        <v>34.091552424328157</v>
      </c>
      <c r="S323" s="46">
        <f>VLOOKUP(I323, '[1]Lapse Rates'!$A$4:$F$24, 6)</f>
        <v>7.0183349999999997E-4</v>
      </c>
      <c r="T323" s="33">
        <f t="shared" si="323"/>
        <v>0.83784870702504943</v>
      </c>
      <c r="U323" s="33">
        <f t="shared" si="314"/>
        <v>2.8563563119200035E-2</v>
      </c>
      <c r="V323" s="39">
        <f t="shared" si="311"/>
        <v>5.8803029052186505E-4</v>
      </c>
      <c r="W323" s="32">
        <f t="shared" si="315"/>
        <v>0.80869711361532759</v>
      </c>
      <c r="X323" s="32"/>
      <c r="Y323" s="5">
        <f t="shared" si="320"/>
        <v>0</v>
      </c>
      <c r="Z323" s="5">
        <f t="shared" si="312"/>
        <v>5.045767889829885</v>
      </c>
      <c r="AA323" s="5">
        <f t="shared" si="316"/>
        <v>0</v>
      </c>
      <c r="AB323" s="5">
        <f t="shared" si="305"/>
        <v>4.8702085403544508</v>
      </c>
      <c r="AC323" s="32"/>
      <c r="AD323" s="5">
        <f t="shared" si="321"/>
        <v>22791.542338661759</v>
      </c>
      <c r="AE323" s="5">
        <f t="shared" si="306"/>
        <v>-227.91542338661759</v>
      </c>
      <c r="AF323" s="5">
        <f t="shared" si="306"/>
        <v>-2650.192639480505</v>
      </c>
      <c r="AG323" s="5">
        <f t="shared" si="324"/>
        <v>-17201.806053712717</v>
      </c>
      <c r="AH323" s="5">
        <f t="shared" si="308"/>
        <v>2711.6282220819194</v>
      </c>
      <c r="AI323" s="42">
        <f t="shared" si="319"/>
        <v>0</v>
      </c>
      <c r="AJ323" s="42">
        <f t="shared" si="322"/>
        <v>2213.9867902184837</v>
      </c>
      <c r="AK323" s="42">
        <f t="shared" si="317"/>
        <v>4925.6150123004027</v>
      </c>
    </row>
    <row r="324" spans="1:37" ht="15" x14ac:dyDescent="0.2">
      <c r="A324" s="12"/>
      <c r="B324" s="13">
        <v>1</v>
      </c>
      <c r="C324" s="10">
        <f>$H$314*0.14+$B$327</f>
        <v>4122.6051799984662</v>
      </c>
      <c r="D324" s="1"/>
      <c r="E324" s="81" t="s">
        <v>51</v>
      </c>
      <c r="F324" s="13"/>
      <c r="G324" s="8"/>
      <c r="I324" s="2">
        <f t="shared" si="309"/>
        <v>9</v>
      </c>
      <c r="J324" s="11">
        <f t="shared" si="301"/>
        <v>28183.03905744246</v>
      </c>
      <c r="K324" s="11">
        <f t="shared" si="310"/>
        <v>281.8303905744246</v>
      </c>
      <c r="L324" s="24">
        <f t="shared" si="313"/>
        <v>3277.1140082751926</v>
      </c>
      <c r="M324" s="11">
        <f t="shared" si="300"/>
        <v>602229</v>
      </c>
      <c r="N324" s="78">
        <f t="shared" si="302"/>
        <v>0</v>
      </c>
      <c r="O324" s="35">
        <f t="shared" si="303"/>
        <v>0</v>
      </c>
      <c r="P324" s="35">
        <f t="shared" si="318"/>
        <v>6.0222899999999999</v>
      </c>
      <c r="Q324">
        <f t="shared" si="304"/>
        <v>73</v>
      </c>
      <c r="R324" s="45">
        <f>1000*VLOOKUP(Q324, '[1]Mortality (Interventions) H'!$B$392:$AV$512, 34)</f>
        <v>37.665850922224855</v>
      </c>
      <c r="S324" s="46">
        <f>VLOOKUP(I324, '[1]Lapse Rates'!$A$4:$F$24, 6)</f>
        <v>6.5742610000000005E-4</v>
      </c>
      <c r="T324" s="33">
        <f t="shared" si="323"/>
        <v>0.80869711361532759</v>
      </c>
      <c r="U324" s="33">
        <f t="shared" si="314"/>
        <v>3.0460264922668463E-2</v>
      </c>
      <c r="V324" s="39">
        <f t="shared" si="311"/>
        <v>5.316585894853818E-4</v>
      </c>
      <c r="W324" s="32">
        <f t="shared" si="315"/>
        <v>0.77770519010317374</v>
      </c>
      <c r="X324" s="32"/>
      <c r="Y324" s="5">
        <f t="shared" si="320"/>
        <v>0</v>
      </c>
      <c r="Z324" s="5">
        <f t="shared" si="312"/>
        <v>4.8702085403544508</v>
      </c>
      <c r="AA324" s="5">
        <f t="shared" si="316"/>
        <v>0</v>
      </c>
      <c r="AB324" s="5">
        <f t="shared" si="305"/>
        <v>4.6835661893064424</v>
      </c>
      <c r="AC324" s="32"/>
      <c r="AD324" s="5">
        <f t="shared" si="321"/>
        <v>21918.095747853458</v>
      </c>
      <c r="AE324" s="5">
        <f t="shared" si="306"/>
        <v>-219.18095747853459</v>
      </c>
      <c r="AF324" s="5">
        <f t="shared" si="306"/>
        <v>-2548.6285727954323</v>
      </c>
      <c r="AG324" s="5">
        <f t="shared" si="324"/>
        <v>-18344.054884113706</v>
      </c>
      <c r="AH324" s="5">
        <f t="shared" si="308"/>
        <v>806.23133346578834</v>
      </c>
      <c r="AI324" s="42">
        <f t="shared" si="319"/>
        <v>0</v>
      </c>
      <c r="AJ324" s="42">
        <f t="shared" si="322"/>
        <v>2129.141308393589</v>
      </c>
      <c r="AK324" s="42">
        <f t="shared" si="317"/>
        <v>2935.3726418593774</v>
      </c>
    </row>
    <row r="325" spans="1:37" ht="15" x14ac:dyDescent="0.2">
      <c r="A325" s="12"/>
      <c r="B325" s="70" t="s">
        <v>49</v>
      </c>
      <c r="C325" s="10">
        <f>$H$314*0.11+$B$327</f>
        <v>3277.1140082751926</v>
      </c>
      <c r="D325" s="1"/>
      <c r="E325" s="1"/>
      <c r="F325" s="1"/>
      <c r="I325" s="2">
        <f t="shared" si="309"/>
        <v>10</v>
      </c>
      <c r="J325" s="11">
        <f t="shared" si="301"/>
        <v>28183.03905744246</v>
      </c>
      <c r="K325" s="11">
        <f t="shared" si="310"/>
        <v>281.8303905744246</v>
      </c>
      <c r="L325" s="24">
        <f t="shared" si="313"/>
        <v>3277.1140082751926</v>
      </c>
      <c r="M325" s="11">
        <f t="shared" si="300"/>
        <v>602229</v>
      </c>
      <c r="N325" s="78">
        <f t="shared" si="302"/>
        <v>0</v>
      </c>
      <c r="O325" s="35">
        <f t="shared" si="303"/>
        <v>0</v>
      </c>
      <c r="P325" s="35">
        <f t="shared" si="318"/>
        <v>6.0222899999999999</v>
      </c>
      <c r="Q325">
        <f t="shared" si="304"/>
        <v>74</v>
      </c>
      <c r="R325" s="45">
        <f>1000*VLOOKUP(Q325, '[1]Mortality (Interventions) H'!$B$392:$AV$512, 34)</f>
        <v>41.9079306814413</v>
      </c>
      <c r="S325" s="46">
        <f>VLOOKUP(I325, '[1]Lapse Rates'!$A$4:$F$24, 6)</f>
        <v>5.9033320000000003E-4</v>
      </c>
      <c r="T325" s="33">
        <f t="shared" si="323"/>
        <v>0.77770519010317374</v>
      </c>
      <c r="U325" s="33">
        <f t="shared" si="314"/>
        <v>3.2592015197440934E-2</v>
      </c>
      <c r="V325" s="39">
        <f t="shared" si="311"/>
        <v>4.5910519353021493E-4</v>
      </c>
      <c r="W325" s="32">
        <f t="shared" si="315"/>
        <v>0.7446540697122026</v>
      </c>
      <c r="X325" s="32"/>
      <c r="Y325" s="5">
        <f t="shared" si="320"/>
        <v>0</v>
      </c>
      <c r="Z325" s="5">
        <f t="shared" si="312"/>
        <v>4.6835661893064424</v>
      </c>
      <c r="AA325" s="5">
        <f t="shared" si="316"/>
        <v>0</v>
      </c>
      <c r="AB325" s="5">
        <f t="shared" si="305"/>
        <v>4.4845227574871007</v>
      </c>
      <c r="AC325" s="32"/>
      <c r="AD325" s="5">
        <f t="shared" si="321"/>
        <v>20986.614730982485</v>
      </c>
      <c r="AE325" s="5">
        <f t="shared" si="306"/>
        <v>-209.86614730982487</v>
      </c>
      <c r="AF325" s="5">
        <f t="shared" si="306"/>
        <v>-2440.316283172991</v>
      </c>
      <c r="AG325" s="5">
        <f t="shared" si="324"/>
        <v>-19627.856720339656</v>
      </c>
      <c r="AH325" s="5">
        <f>SUM(AD325:AG325)</f>
        <v>-1291.4244198399865</v>
      </c>
      <c r="AI325" s="42">
        <f t="shared" si="319"/>
        <v>0</v>
      </c>
      <c r="AJ325" s="42">
        <f t="shared" si="322"/>
        <v>2038.6584939014588</v>
      </c>
      <c r="AK325" s="42">
        <f t="shared" si="317"/>
        <v>747.23407406147226</v>
      </c>
    </row>
    <row r="326" spans="1:37" ht="15" x14ac:dyDescent="0.2">
      <c r="D326" s="1"/>
      <c r="E326" s="1"/>
      <c r="F326" s="1"/>
      <c r="I326" s="2">
        <f t="shared" si="309"/>
        <v>11</v>
      </c>
      <c r="J326" s="11">
        <f t="shared" si="301"/>
        <v>28183.03905744246</v>
      </c>
      <c r="K326" s="11">
        <f t="shared" si="310"/>
        <v>281.8303905744246</v>
      </c>
      <c r="L326" s="24">
        <f t="shared" si="313"/>
        <v>3277.1140082751926</v>
      </c>
      <c r="M326" s="11">
        <f t="shared" si="300"/>
        <v>602229</v>
      </c>
      <c r="N326" s="78">
        <f t="shared" si="302"/>
        <v>0</v>
      </c>
      <c r="O326" s="35">
        <f t="shared" si="303"/>
        <v>0</v>
      </c>
      <c r="P326" s="35">
        <f t="shared" si="318"/>
        <v>6.0222899999999999</v>
      </c>
      <c r="Q326">
        <f t="shared" si="304"/>
        <v>75</v>
      </c>
      <c r="R326" s="45">
        <f>1000*VLOOKUP(Q326, '[1]Mortality (Interventions) H'!$B$392:$AV$512, 34)</f>
        <v>46.77138130820866</v>
      </c>
      <c r="S326" s="46">
        <f>VLOOKUP(I326, '[1]Lapse Rates'!$A$4:$F$24, 6)</f>
        <v>5.0522920000000001E-4</v>
      </c>
      <c r="T326" s="33">
        <f t="shared" si="323"/>
        <v>0.7446540697122026</v>
      </c>
      <c r="U326" s="33">
        <f t="shared" si="314"/>
        <v>3.4828499437218823E-2</v>
      </c>
      <c r="V326" s="39">
        <f t="shared" si="311"/>
        <v>3.7622097991744035E-4</v>
      </c>
      <c r="W326" s="32">
        <f t="shared" si="315"/>
        <v>0.70944934929506631</v>
      </c>
      <c r="X326" s="31"/>
      <c r="Y326" s="5">
        <f t="shared" si="320"/>
        <v>0</v>
      </c>
      <c r="Z326" s="5">
        <f t="shared" si="312"/>
        <v>4.4845227574871007</v>
      </c>
      <c r="AA326" s="5">
        <f t="shared" si="316"/>
        <v>0</v>
      </c>
      <c r="AB326" s="5">
        <f t="shared" si="305"/>
        <v>4.2725097217661849</v>
      </c>
      <c r="AC326" s="32"/>
      <c r="AD326" s="5">
        <f t="shared" si="321"/>
        <v>19994.438720459992</v>
      </c>
      <c r="AE326" s="5">
        <f t="shared" si="306"/>
        <v>-199.94438720459993</v>
      </c>
      <c r="AF326" s="5">
        <f t="shared" si="306"/>
        <v>-2324.9464007365818</v>
      </c>
      <c r="AG326" s="5">
        <f t="shared" si="324"/>
        <v>-20974.732387576852</v>
      </c>
      <c r="AH326" s="5">
        <f t="shared" ref="AH326:AH335" si="325">SUM(AD326:AG326)</f>
        <v>-3505.1844550580427</v>
      </c>
      <c r="AI326" s="42">
        <f t="shared" si="319"/>
        <v>0</v>
      </c>
      <c r="AJ326" s="42">
        <f t="shared" si="322"/>
        <v>1942.2798257748636</v>
      </c>
      <c r="AK326" s="42">
        <f t="shared" ref="AK326:AK335" si="326">SUM(AH326:AJ326)</f>
        <v>-1562.904629283179</v>
      </c>
    </row>
    <row r="327" spans="1:37" ht="15" x14ac:dyDescent="0.2">
      <c r="A327" s="66" t="s">
        <v>119</v>
      </c>
      <c r="B327" s="65">
        <f>B23+B22+B24</f>
        <v>176.97971195652173</v>
      </c>
      <c r="D327" s="1"/>
      <c r="E327" s="74"/>
      <c r="F327" s="37"/>
      <c r="I327" s="2">
        <f t="shared" si="309"/>
        <v>12</v>
      </c>
      <c r="J327" s="11">
        <f t="shared" si="301"/>
        <v>28183.03905744246</v>
      </c>
      <c r="K327" s="11">
        <f t="shared" si="310"/>
        <v>281.8303905744246</v>
      </c>
      <c r="L327" s="24">
        <f t="shared" si="313"/>
        <v>3277.1140082751926</v>
      </c>
      <c r="M327" s="11">
        <f t="shared" si="300"/>
        <v>602229</v>
      </c>
      <c r="N327" s="78">
        <f t="shared" si="302"/>
        <v>0</v>
      </c>
      <c r="O327" s="35">
        <f t="shared" si="303"/>
        <v>0</v>
      </c>
      <c r="P327" s="35">
        <f t="shared" si="318"/>
        <v>6.0222899999999999</v>
      </c>
      <c r="Q327">
        <f t="shared" si="304"/>
        <v>76</v>
      </c>
      <c r="R327" s="45">
        <f>1000*VLOOKUP(Q327, '[1]Mortality (Interventions) H'!$B$392:$AV$512, 34)</f>
        <v>52.321771848596121</v>
      </c>
      <c r="S327" s="46">
        <f>VLOOKUP(I327, '[1]Lapse Rates'!$A$4:$F$24, 6)</f>
        <v>4.8306569999999999E-4</v>
      </c>
      <c r="T327" s="33">
        <f t="shared" si="323"/>
        <v>0.70944934929506631</v>
      </c>
      <c r="U327" s="33">
        <f t="shared" si="314"/>
        <v>3.7119646991951437E-2</v>
      </c>
      <c r="V327" s="39">
        <f t="shared" si="311"/>
        <v>3.4271064653176571E-4</v>
      </c>
      <c r="W327" s="32">
        <f t="shared" si="315"/>
        <v>0.67198699165658315</v>
      </c>
      <c r="X327" s="31"/>
      <c r="Y327" s="5">
        <f t="shared" si="320"/>
        <v>0</v>
      </c>
      <c r="Z327" s="5">
        <f t="shared" si="312"/>
        <v>4.2725097217661849</v>
      </c>
      <c r="AA327" s="5">
        <f t="shared" si="316"/>
        <v>0</v>
      </c>
      <c r="AB327" s="5">
        <f t="shared" si="305"/>
        <v>4.0469005399835245</v>
      </c>
      <c r="AC327" s="32"/>
      <c r="AD327" s="5">
        <f t="shared" si="321"/>
        <v>18938.635631950743</v>
      </c>
      <c r="AE327" s="5">
        <f t="shared" si="306"/>
        <v>-189.38635631950743</v>
      </c>
      <c r="AF327" s="5">
        <f t="shared" si="306"/>
        <v>-2202.1779837364938</v>
      </c>
      <c r="AG327" s="5">
        <f t="shared" si="324"/>
        <v>-22354.527888315923</v>
      </c>
      <c r="AH327" s="5">
        <f t="shared" si="325"/>
        <v>-5807.4565964211833</v>
      </c>
      <c r="AI327" s="42">
        <f t="shared" si="319"/>
        <v>0</v>
      </c>
      <c r="AJ327" s="42">
        <f t="shared" si="322"/>
        <v>1839.7204871431295</v>
      </c>
      <c r="AK327" s="42">
        <f t="shared" si="326"/>
        <v>-3967.7361092780538</v>
      </c>
    </row>
    <row r="328" spans="1:37" ht="15" x14ac:dyDescent="0.2">
      <c r="A328" s="48"/>
      <c r="D328" s="1"/>
      <c r="E328" s="1"/>
      <c r="F328" s="1"/>
      <c r="I328" s="2">
        <f t="shared" si="309"/>
        <v>13</v>
      </c>
      <c r="J328" s="11">
        <f t="shared" si="301"/>
        <v>28183.03905744246</v>
      </c>
      <c r="K328" s="11">
        <f t="shared" si="310"/>
        <v>281.8303905744246</v>
      </c>
      <c r="L328" s="24">
        <f t="shared" si="313"/>
        <v>3277.1140082751926</v>
      </c>
      <c r="M328" s="11">
        <f t="shared" si="300"/>
        <v>602229</v>
      </c>
      <c r="N328" s="78">
        <f t="shared" si="302"/>
        <v>0</v>
      </c>
      <c r="O328" s="35">
        <f t="shared" si="303"/>
        <v>0</v>
      </c>
      <c r="P328" s="35">
        <f t="shared" si="318"/>
        <v>6.0222899999999999</v>
      </c>
      <c r="Q328">
        <f t="shared" si="304"/>
        <v>77</v>
      </c>
      <c r="R328" s="45">
        <f>1000*VLOOKUP(Q328, '[1]Mortality (Interventions) H'!$B$392:$AV$512, 34)</f>
        <v>58.692953966041287</v>
      </c>
      <c r="S328" s="46">
        <f>VLOOKUP(I328, '[1]Lapse Rates'!$A$4:$F$24, 6)</f>
        <v>4.5965829999999999E-4</v>
      </c>
      <c r="T328" s="33">
        <f t="shared" si="323"/>
        <v>0.67198699165658315</v>
      </c>
      <c r="U328" s="33">
        <f t="shared" si="314"/>
        <v>3.9440901567078405E-2</v>
      </c>
      <c r="V328" s="39">
        <f t="shared" si="311"/>
        <v>3.0888439820697921E-4</v>
      </c>
      <c r="W328" s="32">
        <f t="shared" si="315"/>
        <v>0.63223720569129782</v>
      </c>
      <c r="X328" s="31"/>
      <c r="Y328" s="5">
        <f t="shared" si="320"/>
        <v>0</v>
      </c>
      <c r="Z328" s="5">
        <f t="shared" si="312"/>
        <v>4.0469005399835245</v>
      </c>
      <c r="AA328" s="5">
        <f t="shared" si="316"/>
        <v>0</v>
      </c>
      <c r="AB328" s="5">
        <f t="shared" si="305"/>
        <v>3.807515801462646</v>
      </c>
      <c r="AC328" s="32"/>
      <c r="AD328" s="5">
        <f t="shared" si="321"/>
        <v>17818.36586156613</v>
      </c>
      <c r="AE328" s="5">
        <f t="shared" si="306"/>
        <v>-178.1836586156613</v>
      </c>
      <c r="AF328" s="5">
        <f t="shared" si="306"/>
        <v>-2071.9134033237165</v>
      </c>
      <c r="AG328" s="5">
        <f t="shared" si="324"/>
        <v>-23752.454709840062</v>
      </c>
      <c r="AH328" s="5">
        <f t="shared" si="325"/>
        <v>-8184.1859102133094</v>
      </c>
      <c r="AI328" s="42">
        <f t="shared" si="319"/>
        <v>0</v>
      </c>
      <c r="AJ328" s="42">
        <f t="shared" si="322"/>
        <v>1730.8988750524134</v>
      </c>
      <c r="AK328" s="42">
        <f t="shared" si="326"/>
        <v>-6453.2870351608963</v>
      </c>
    </row>
    <row r="329" spans="1:37" ht="15" x14ac:dyDescent="0.2">
      <c r="A329" s="48"/>
      <c r="D329" s="1"/>
      <c r="E329" s="1"/>
      <c r="F329" s="37"/>
      <c r="I329" s="2">
        <f t="shared" si="309"/>
        <v>14</v>
      </c>
      <c r="J329" s="11">
        <f t="shared" si="301"/>
        <v>28183.03905744246</v>
      </c>
      <c r="K329" s="11">
        <f t="shared" si="310"/>
        <v>281.8303905744246</v>
      </c>
      <c r="L329" s="24">
        <f t="shared" si="313"/>
        <v>3277.1140082751926</v>
      </c>
      <c r="M329" s="11">
        <f t="shared" si="300"/>
        <v>602229</v>
      </c>
      <c r="N329" s="78">
        <f t="shared" si="302"/>
        <v>0</v>
      </c>
      <c r="O329" s="35">
        <f t="shared" si="303"/>
        <v>0</v>
      </c>
      <c r="P329" s="35">
        <f t="shared" si="318"/>
        <v>6.0222899999999999</v>
      </c>
      <c r="Q329">
        <f t="shared" si="304"/>
        <v>78</v>
      </c>
      <c r="R329" s="45">
        <f>1000*VLOOKUP(Q329, '[1]Mortality (Interventions) H'!$B$392:$AV$512, 34)</f>
        <v>65.757485103092463</v>
      </c>
      <c r="S329" s="46">
        <f>VLOOKUP(I329, '[1]Lapse Rates'!$A$4:$F$24, 6)</f>
        <v>3.6747819999999998E-4</v>
      </c>
      <c r="T329" s="33">
        <f t="shared" si="323"/>
        <v>0.63223720569129782</v>
      </c>
      <c r="U329" s="33">
        <f t="shared" si="314"/>
        <v>4.157432863486632E-2</v>
      </c>
      <c r="V329" s="39">
        <f t="shared" si="311"/>
        <v>2.3233339032046785E-4</v>
      </c>
      <c r="W329" s="32">
        <f t="shared" si="315"/>
        <v>0.59043054366611103</v>
      </c>
      <c r="X329" s="31"/>
      <c r="Y329" s="5">
        <f t="shared" si="320"/>
        <v>0</v>
      </c>
      <c r="Z329" s="5">
        <f t="shared" si="312"/>
        <v>3.807515801462646</v>
      </c>
      <c r="AA329" s="5">
        <f t="shared" si="316"/>
        <v>0</v>
      </c>
      <c r="AB329" s="5">
        <f t="shared" si="305"/>
        <v>3.555743958814984</v>
      </c>
      <c r="AC329" s="32"/>
      <c r="AD329" s="5">
        <f t="shared" si="321"/>
        <v>16640.127072848994</v>
      </c>
      <c r="AE329" s="5">
        <f t="shared" si="306"/>
        <v>-166.40127072848992</v>
      </c>
      <c r="AF329" s="5">
        <f t="shared" si="306"/>
        <v>-1934.9082055617503</v>
      </c>
      <c r="AG329" s="5">
        <f t="shared" si="324"/>
        <v>-25037.266359446909</v>
      </c>
      <c r="AH329" s="5">
        <f t="shared" si="325"/>
        <v>-10498.448762888154</v>
      </c>
      <c r="AI329" s="42">
        <f t="shared" si="319"/>
        <v>0</v>
      </c>
      <c r="AJ329" s="42">
        <f t="shared" si="322"/>
        <v>1616.446018488145</v>
      </c>
      <c r="AK329" s="42">
        <f t="shared" si="326"/>
        <v>-8882.0027444000098</v>
      </c>
    </row>
    <row r="330" spans="1:37" ht="15" x14ac:dyDescent="0.2">
      <c r="A330" s="48"/>
      <c r="D330" s="1"/>
      <c r="E330" s="1"/>
      <c r="F330" s="1"/>
      <c r="I330" s="2">
        <f t="shared" si="309"/>
        <v>15</v>
      </c>
      <c r="J330" s="11">
        <f t="shared" si="301"/>
        <v>28183.03905744246</v>
      </c>
      <c r="K330" s="11">
        <f t="shared" si="310"/>
        <v>281.8303905744246</v>
      </c>
      <c r="L330" s="24">
        <f t="shared" si="313"/>
        <v>3277.1140082751926</v>
      </c>
      <c r="M330" s="11">
        <f t="shared" si="300"/>
        <v>602229</v>
      </c>
      <c r="N330" s="78">
        <f t="shared" si="302"/>
        <v>0</v>
      </c>
      <c r="O330" s="35">
        <f t="shared" si="303"/>
        <v>0</v>
      </c>
      <c r="P330" s="35">
        <f t="shared" si="318"/>
        <v>6.0222899999999999</v>
      </c>
      <c r="Q330">
        <f t="shared" si="304"/>
        <v>79</v>
      </c>
      <c r="R330" s="45">
        <f>1000*VLOOKUP(Q330, '[1]Mortality (Interventions) H'!$B$392:$AV$512, 34)</f>
        <v>73.550223792102656</v>
      </c>
      <c r="S330" s="46">
        <f>VLOOKUP(I330, '[1]Lapse Rates'!$A$4:$F$24, 6)</f>
        <v>3.9775519999999998E-4</v>
      </c>
      <c r="T330" s="33">
        <f t="shared" si="323"/>
        <v>0.59043054366611103</v>
      </c>
      <c r="U330" s="33">
        <f t="shared" si="314"/>
        <v>4.3426298620335299E-2</v>
      </c>
      <c r="V330" s="39">
        <f t="shared" si="311"/>
        <v>2.3484681898202272E-4</v>
      </c>
      <c r="W330" s="32">
        <f t="shared" si="315"/>
        <v>0.54676939822679371</v>
      </c>
      <c r="X330" s="31"/>
      <c r="Y330" s="5">
        <f t="shared" si="320"/>
        <v>0</v>
      </c>
      <c r="Z330" s="5">
        <f t="shared" si="312"/>
        <v>3.555743958814984</v>
      </c>
      <c r="AA330" s="5">
        <f t="shared" si="316"/>
        <v>0</v>
      </c>
      <c r="AB330" s="5">
        <f t="shared" si="305"/>
        <v>3.2928038792472374</v>
      </c>
      <c r="AC330" s="32"/>
      <c r="AD330" s="5">
        <f t="shared" si="321"/>
        <v>15409.623305640038</v>
      </c>
      <c r="AE330" s="5">
        <f t="shared" si="306"/>
        <v>-154.09623305640037</v>
      </c>
      <c r="AF330" s="5">
        <f t="shared" si="306"/>
        <v>-1791.8256542252229</v>
      </c>
      <c r="AG330" s="5">
        <f t="shared" si="324"/>
        <v>-26152.576391825907</v>
      </c>
      <c r="AH330" s="5">
        <f t="shared" si="325"/>
        <v>-12688.874973467493</v>
      </c>
      <c r="AI330" s="42">
        <f t="shared" si="319"/>
        <v>0</v>
      </c>
      <c r="AJ330" s="42">
        <f t="shared" si="322"/>
        <v>1496.9160243028148</v>
      </c>
      <c r="AK330" s="42">
        <f t="shared" si="326"/>
        <v>-11191.958949164678</v>
      </c>
    </row>
    <row r="331" spans="1:37" ht="15" x14ac:dyDescent="0.2">
      <c r="I331" s="2">
        <f t="shared" si="309"/>
        <v>16</v>
      </c>
      <c r="J331" s="11">
        <f t="shared" si="301"/>
        <v>28183.03905744246</v>
      </c>
      <c r="K331" s="11">
        <f t="shared" si="310"/>
        <v>281.8303905744246</v>
      </c>
      <c r="L331" s="24">
        <f t="shared" si="313"/>
        <v>3277.1140082751926</v>
      </c>
      <c r="M331" s="11">
        <f t="shared" si="300"/>
        <v>602229</v>
      </c>
      <c r="N331" s="78">
        <f t="shared" si="302"/>
        <v>0</v>
      </c>
      <c r="O331" s="35">
        <f t="shared" si="303"/>
        <v>0</v>
      </c>
      <c r="P331" s="35">
        <f t="shared" si="318"/>
        <v>6.0222899999999999</v>
      </c>
      <c r="Q331">
        <f t="shared" si="304"/>
        <v>80</v>
      </c>
      <c r="R331" s="45">
        <f>1000*VLOOKUP(Q331, '[1]Mortality (Interventions) H'!$B$392:$AV$512, 34)</f>
        <v>81.970662568100749</v>
      </c>
      <c r="S331" s="46">
        <f>VLOOKUP(I331, '[1]Lapse Rates'!$A$4:$F$24, 6)</f>
        <v>2.516404E-4</v>
      </c>
      <c r="T331" s="33">
        <f t="shared" si="323"/>
        <v>0.54676939822679371</v>
      </c>
      <c r="U331" s="33">
        <f t="shared" si="314"/>
        <v>4.4819049844612012E-2</v>
      </c>
      <c r="V331" s="39">
        <f t="shared" si="311"/>
        <v>1.3758927007754965E-4</v>
      </c>
      <c r="W331" s="32">
        <f t="shared" si="315"/>
        <v>0.5018127591121041</v>
      </c>
      <c r="X331" s="31"/>
      <c r="Y331" s="5">
        <f t="shared" si="320"/>
        <v>0</v>
      </c>
      <c r="Z331" s="5">
        <f t="shared" si="312"/>
        <v>3.2928038792472374</v>
      </c>
      <c r="AA331" s="5">
        <f t="shared" si="316"/>
        <v>0</v>
      </c>
      <c r="AB331" s="5">
        <f t="shared" si="305"/>
        <v>3.0220619610732333</v>
      </c>
      <c r="AC331" s="32"/>
      <c r="AD331" s="5">
        <f t="shared" si="321"/>
        <v>14142.608589579395</v>
      </c>
      <c r="AE331" s="5">
        <f t="shared" si="306"/>
        <v>-141.42608589579393</v>
      </c>
      <c r="AF331" s="5">
        <f t="shared" si="306"/>
        <v>-1644.4976224175011</v>
      </c>
      <c r="AG331" s="5">
        <f t="shared" si="324"/>
        <v>-26991.331568870846</v>
      </c>
      <c r="AH331" s="5">
        <f t="shared" si="325"/>
        <v>-14634.646687604745</v>
      </c>
      <c r="AI331" s="42">
        <f t="shared" si="319"/>
        <v>0</v>
      </c>
      <c r="AJ331" s="42">
        <f t="shared" si="322"/>
        <v>1373.8390276719156</v>
      </c>
      <c r="AK331" s="42">
        <f t="shared" si="326"/>
        <v>-13260.807659932831</v>
      </c>
    </row>
    <row r="332" spans="1:37" ht="15" x14ac:dyDescent="0.2">
      <c r="I332" s="2">
        <f t="shared" si="309"/>
        <v>17</v>
      </c>
      <c r="J332" s="11">
        <f t="shared" si="301"/>
        <v>28183.03905744246</v>
      </c>
      <c r="K332" s="11">
        <f t="shared" si="310"/>
        <v>281.8303905744246</v>
      </c>
      <c r="L332" s="24">
        <f t="shared" si="313"/>
        <v>3277.1140082751926</v>
      </c>
      <c r="M332" s="11">
        <f t="shared" si="300"/>
        <v>602229</v>
      </c>
      <c r="N332" s="78">
        <f t="shared" si="302"/>
        <v>0</v>
      </c>
      <c r="O332" s="35">
        <f t="shared" si="303"/>
        <v>0</v>
      </c>
      <c r="P332" s="35">
        <f t="shared" si="318"/>
        <v>6.0222899999999999</v>
      </c>
      <c r="Q332">
        <f t="shared" si="304"/>
        <v>81</v>
      </c>
      <c r="R332" s="45">
        <f>1000*VLOOKUP(Q332, '[1]Mortality (Interventions) H'!$B$392:$AV$512, 34)</f>
        <v>91.137389929927849</v>
      </c>
      <c r="S332" s="46">
        <f>VLOOKUP(I332, '[1]Lapse Rates'!$A$4:$F$24, 6)</f>
        <v>2.7508159999999998E-4</v>
      </c>
      <c r="T332" s="33">
        <f t="shared" si="323"/>
        <v>0.5018127591121041</v>
      </c>
      <c r="U332" s="33">
        <f t="shared" si="314"/>
        <v>4.5733905099012789E-2</v>
      </c>
      <c r="V332" s="39">
        <f t="shared" si="311"/>
        <v>1.3803945667697216E-4</v>
      </c>
      <c r="W332" s="32">
        <f t="shared" si="315"/>
        <v>0.45594081455641433</v>
      </c>
      <c r="X332" s="31"/>
      <c r="Y332" s="5">
        <f t="shared" si="320"/>
        <v>0</v>
      </c>
      <c r="Z332" s="5">
        <f t="shared" si="312"/>
        <v>3.0220619610732333</v>
      </c>
      <c r="AA332" s="5">
        <f t="shared" si="316"/>
        <v>0</v>
      </c>
      <c r="AB332" s="5">
        <f t="shared" si="305"/>
        <v>2.7458078080949484</v>
      </c>
      <c r="AC332" s="32"/>
      <c r="AD332" s="5">
        <f t="shared" si="321"/>
        <v>12849.797784525555</v>
      </c>
      <c r="AE332" s="5">
        <f t="shared" si="306"/>
        <v>-128.49797784525555</v>
      </c>
      <c r="AF332" s="5">
        <f t="shared" si="306"/>
        <v>-1494.1700303272273</v>
      </c>
      <c r="AG332" s="5">
        <f t="shared" si="324"/>
        <v>-27542.283933873372</v>
      </c>
      <c r="AH332" s="5">
        <f t="shared" si="325"/>
        <v>-16315.154157520301</v>
      </c>
      <c r="AI332" s="42">
        <f t="shared" si="319"/>
        <v>0</v>
      </c>
      <c r="AJ332" s="42">
        <f t="shared" si="322"/>
        <v>1248.2559753137189</v>
      </c>
      <c r="AK332" s="42">
        <f t="shared" si="326"/>
        <v>-15066.898182206582</v>
      </c>
    </row>
    <row r="333" spans="1:37" ht="15" x14ac:dyDescent="0.2">
      <c r="I333" s="2">
        <f t="shared" si="309"/>
        <v>18</v>
      </c>
      <c r="J333" s="11">
        <f t="shared" si="301"/>
        <v>28183.03905744246</v>
      </c>
      <c r="K333" s="11">
        <f t="shared" si="310"/>
        <v>281.8303905744246</v>
      </c>
      <c r="L333" s="24">
        <f t="shared" si="313"/>
        <v>3277.1140082751926</v>
      </c>
      <c r="M333" s="11">
        <f t="shared" si="300"/>
        <v>602229</v>
      </c>
      <c r="N333" s="78">
        <f t="shared" si="302"/>
        <v>0</v>
      </c>
      <c r="O333" s="35">
        <f t="shared" si="303"/>
        <v>0</v>
      </c>
      <c r="P333" s="35">
        <f t="shared" si="318"/>
        <v>6.0222899999999999</v>
      </c>
      <c r="Q333">
        <f t="shared" si="304"/>
        <v>82</v>
      </c>
      <c r="R333" s="45">
        <f>1000*VLOOKUP(Q333, '[1]Mortality (Interventions) H'!$B$392:$AV$512, 34)</f>
        <v>101.36545331497247</v>
      </c>
      <c r="S333" s="46">
        <f>VLOOKUP(I333, '[1]Lapse Rates'!$A$4:$F$24, 6)</f>
        <v>2.0998619999999999E-4</v>
      </c>
      <c r="T333" s="33">
        <f t="shared" si="323"/>
        <v>0.45594081455641433</v>
      </c>
      <c r="U333" s="33">
        <f t="shared" si="314"/>
        <v>4.6216647352308737E-2</v>
      </c>
      <c r="V333" s="39">
        <f t="shared" si="311"/>
        <v>9.5741279073606133E-5</v>
      </c>
      <c r="W333" s="32">
        <f t="shared" si="315"/>
        <v>0.40962842592503201</v>
      </c>
      <c r="X333" s="31"/>
      <c r="Y333" s="5">
        <f t="shared" si="320"/>
        <v>0</v>
      </c>
      <c r="Z333" s="5">
        <f t="shared" si="320"/>
        <v>2.7458078080949484</v>
      </c>
      <c r="AA333" s="5">
        <f t="shared" si="316"/>
        <v>0</v>
      </c>
      <c r="AB333" s="5">
        <f t="shared" si="305"/>
        <v>2.4669011731640609</v>
      </c>
      <c r="AC333" s="32"/>
      <c r="AD333" s="5">
        <f t="shared" si="321"/>
        <v>11544.573926883853</v>
      </c>
      <c r="AE333" s="5">
        <f t="shared" si="306"/>
        <v>-115.44573926883852</v>
      </c>
      <c r="AF333" s="5">
        <f t="shared" si="306"/>
        <v>-1342.3990527866395</v>
      </c>
      <c r="AG333" s="5">
        <f t="shared" si="324"/>
        <v>-27833.00531833354</v>
      </c>
      <c r="AH333" s="5">
        <f t="shared" si="325"/>
        <v>-17746.276183505164</v>
      </c>
      <c r="AI333" s="42">
        <f t="shared" si="319"/>
        <v>0</v>
      </c>
      <c r="AJ333" s="42">
        <f t="shared" si="322"/>
        <v>1121.466838951007</v>
      </c>
      <c r="AK333" s="42">
        <f t="shared" si="326"/>
        <v>-16624.809344554156</v>
      </c>
    </row>
    <row r="334" spans="1:37" ht="15" x14ac:dyDescent="0.2">
      <c r="I334" s="2">
        <f t="shared" si="309"/>
        <v>19</v>
      </c>
      <c r="J334" s="11">
        <f t="shared" si="301"/>
        <v>28183.03905744246</v>
      </c>
      <c r="K334" s="11">
        <f t="shared" si="310"/>
        <v>281.8303905744246</v>
      </c>
      <c r="L334" s="24">
        <f t="shared" si="313"/>
        <v>3277.1140082751926</v>
      </c>
      <c r="M334" s="11">
        <f t="shared" si="300"/>
        <v>602229</v>
      </c>
      <c r="N334" s="78">
        <f t="shared" si="302"/>
        <v>0</v>
      </c>
      <c r="O334" s="35">
        <f t="shared" si="303"/>
        <v>0</v>
      </c>
      <c r="P334" s="35">
        <f t="shared" si="318"/>
        <v>6.0222899999999999</v>
      </c>
      <c r="Q334">
        <f t="shared" si="304"/>
        <v>83</v>
      </c>
      <c r="R334" s="45">
        <f>1000*VLOOKUP(Q334, '[1]Mortality (Interventions) H'!$B$392:$AV$512, 34)</f>
        <v>112.76052127159511</v>
      </c>
      <c r="S334" s="46">
        <f>VLOOKUP(I334, '[1]Lapse Rates'!$A$4:$F$24, 6)</f>
        <v>1.6037285799999999E-2</v>
      </c>
      <c r="T334" s="33">
        <f t="shared" si="323"/>
        <v>0.40962842592503201</v>
      </c>
      <c r="U334" s="33">
        <f t="shared" si="314"/>
        <v>4.6189914834969592E-2</v>
      </c>
      <c r="V334" s="39">
        <f t="shared" si="311"/>
        <v>6.5693281383638674E-3</v>
      </c>
      <c r="W334" s="32">
        <f t="shared" si="315"/>
        <v>0.35686918295169856</v>
      </c>
      <c r="X334" s="31"/>
      <c r="Y334" s="5">
        <f t="shared" si="320"/>
        <v>0</v>
      </c>
      <c r="Z334" s="5">
        <f t="shared" si="320"/>
        <v>2.4669011731640609</v>
      </c>
      <c r="AA334" s="5">
        <f t="shared" si="316"/>
        <v>0</v>
      </c>
      <c r="AB334" s="5">
        <f t="shared" si="305"/>
        <v>2.1491697117981845</v>
      </c>
      <c r="AC334" s="32"/>
      <c r="AD334" s="5">
        <f t="shared" si="321"/>
        <v>10057.658121525299</v>
      </c>
      <c r="AE334" s="5">
        <f t="shared" si="306"/>
        <v>-100.576581215253</v>
      </c>
      <c r="AF334" s="5">
        <f t="shared" si="306"/>
        <v>-1169.5009985727338</v>
      </c>
      <c r="AG334" s="5">
        <f t="shared" si="324"/>
        <v>-27816.906221148904</v>
      </c>
      <c r="AH334" s="5">
        <f t="shared" si="325"/>
        <v>-19029.325679411591</v>
      </c>
      <c r="AI334" s="42">
        <f t="shared" si="319"/>
        <v>0</v>
      </c>
      <c r="AJ334" s="42">
        <f t="shared" si="322"/>
        <v>977.03170210950293</v>
      </c>
      <c r="AK334" s="42">
        <f t="shared" si="326"/>
        <v>-18052.293977302088</v>
      </c>
    </row>
    <row r="335" spans="1:37" ht="15" x14ac:dyDescent="0.2">
      <c r="I335" s="2">
        <f t="shared" si="309"/>
        <v>20</v>
      </c>
      <c r="J335" s="11">
        <f t="shared" si="301"/>
        <v>28183.03905744246</v>
      </c>
      <c r="K335" s="11">
        <f t="shared" si="310"/>
        <v>281.8303905744246</v>
      </c>
      <c r="L335" s="24">
        <f t="shared" si="313"/>
        <v>3277.1140082751926</v>
      </c>
      <c r="M335" s="11">
        <f t="shared" si="300"/>
        <v>602229</v>
      </c>
      <c r="N335" s="78">
        <f t="shared" si="302"/>
        <v>0</v>
      </c>
      <c r="O335" s="35">
        <f t="shared" si="303"/>
        <v>0</v>
      </c>
      <c r="P335" s="35">
        <f t="shared" si="318"/>
        <v>6.0222899999999999</v>
      </c>
      <c r="Q335">
        <f t="shared" si="304"/>
        <v>84</v>
      </c>
      <c r="R335" s="45">
        <f>1000*VLOOKUP(Q335, '[1]Mortality (Interventions) H'!$B$392:$AV$512, 34)</f>
        <v>125.50320550907077</v>
      </c>
      <c r="S335" s="46">
        <f>VLOOKUP(I335, '[1]Lapse Rates'!$A$4:$F$24, 6)</f>
        <v>0</v>
      </c>
      <c r="T335" s="33">
        <f t="shared" si="323"/>
        <v>0.35686918295169856</v>
      </c>
      <c r="U335" s="33">
        <f t="shared" si="314"/>
        <v>4.4788226407841199E-2</v>
      </c>
      <c r="V335" s="39">
        <f t="shared" si="311"/>
        <v>0</v>
      </c>
      <c r="W335" s="32">
        <f t="shared" si="315"/>
        <v>0.31208095654385737</v>
      </c>
      <c r="X335" s="31"/>
      <c r="Y335" s="5">
        <f t="shared" si="320"/>
        <v>0</v>
      </c>
      <c r="Z335" s="5">
        <f t="shared" si="320"/>
        <v>2.1491697117981845</v>
      </c>
      <c r="AA335" s="5">
        <f t="shared" si="316"/>
        <v>0</v>
      </c>
      <c r="AB335" s="5">
        <f t="shared" si="305"/>
        <v>1.8794420237845069</v>
      </c>
      <c r="AC335" s="32"/>
      <c r="AD335" s="5">
        <f>$W335*J335</f>
        <v>8795.3897873595361</v>
      </c>
      <c r="AE335" s="5">
        <f t="shared" si="306"/>
        <v>-87.953897873595352</v>
      </c>
      <c r="AF335" s="5">
        <f t="shared" si="306"/>
        <v>-1022.7248744057966</v>
      </c>
      <c r="AG335" s="5">
        <f t="shared" si="324"/>
        <v>-26972.768801367798</v>
      </c>
      <c r="AH335" s="5">
        <f t="shared" si="325"/>
        <v>-19288.057786287653</v>
      </c>
      <c r="AI335" s="42">
        <f t="shared" si="319"/>
        <v>0</v>
      </c>
      <c r="AJ335" s="42">
        <f t="shared" si="322"/>
        <v>854.41029430729827</v>
      </c>
      <c r="AK335" s="42">
        <f t="shared" si="326"/>
        <v>-18433.647491980355</v>
      </c>
    </row>
    <row r="336" spans="1:37" x14ac:dyDescent="0.15">
      <c r="I336" s="2"/>
      <c r="J336" s="31"/>
      <c r="K336" s="31"/>
      <c r="L336" s="31"/>
      <c r="M336" s="31"/>
      <c r="N336" s="31"/>
      <c r="O336" s="31"/>
      <c r="P336" s="31"/>
      <c r="R336" s="31"/>
      <c r="S336" s="31"/>
      <c r="T336" s="31"/>
      <c r="U336" s="31"/>
      <c r="V336" s="31"/>
      <c r="W336" s="31"/>
      <c r="X336" s="31"/>
      <c r="Y336" s="5"/>
      <c r="Z336" s="5"/>
      <c r="AA336" s="5"/>
      <c r="AB336" s="5"/>
    </row>
    <row r="337" spans="1:39" x14ac:dyDescent="0.15">
      <c r="I337" s="2"/>
      <c r="J337" s="31"/>
      <c r="K337" s="31"/>
      <c r="L337" s="31"/>
      <c r="M337" s="31"/>
      <c r="N337" s="31"/>
      <c r="O337" s="31"/>
      <c r="P337" s="31"/>
      <c r="R337" s="31"/>
      <c r="S337" s="31"/>
      <c r="T337" s="31"/>
      <c r="U337" s="31"/>
      <c r="V337" s="31"/>
      <c r="W337" s="31"/>
      <c r="X337" s="31"/>
      <c r="Y337" s="5"/>
      <c r="Z337" s="5"/>
      <c r="AA337" s="5"/>
      <c r="AB337" s="5"/>
    </row>
    <row r="338" spans="1:39" x14ac:dyDescent="0.15">
      <c r="I338" s="2"/>
      <c r="AC338" s="22" t="s">
        <v>56</v>
      </c>
      <c r="AD338" s="21">
        <f>SUM(AD315:AD335)</f>
        <v>420139.87959184014</v>
      </c>
      <c r="AE338" s="21">
        <f t="shared" ref="AE338:AK338" si="327">SUM(AE315:AE335)</f>
        <v>-14916.399725747302</v>
      </c>
      <c r="AF338" s="21">
        <f t="shared" si="327"/>
        <v>-46485.423588545011</v>
      </c>
      <c r="AG338" s="21">
        <f t="shared" si="327"/>
        <v>-404523.10088266601</v>
      </c>
      <c r="AH338" s="21">
        <f t="shared" si="327"/>
        <v>-45785.044605118135</v>
      </c>
      <c r="AI338" s="21">
        <f t="shared" si="327"/>
        <v>0</v>
      </c>
      <c r="AJ338" s="21">
        <f t="shared" si="327"/>
        <v>38102.192500325837</v>
      </c>
      <c r="AK338" s="21">
        <f t="shared" si="327"/>
        <v>-7682.8521047923023</v>
      </c>
    </row>
    <row r="339" spans="1:39" x14ac:dyDescent="0.15">
      <c r="AC339" s="23"/>
    </row>
    <row r="340" spans="1:39" x14ac:dyDescent="0.15">
      <c r="AC340" s="22" t="str">
        <f>"Present Value at "&amp;TEXT($D$6,"0.00%")&amp;":"</f>
        <v>Present Value at 9.81%:</v>
      </c>
      <c r="AD340" s="21">
        <f>AD315+NPV($D$6,AD316:AD335)</f>
        <v>221708.55604637173</v>
      </c>
      <c r="AE340" s="21">
        <f t="shared" ref="AE340:AK340" si="328">AE315+NPV($D$6,AE316:AE335)</f>
        <v>-12956.777593181678</v>
      </c>
      <c r="AF340" s="21">
        <f t="shared" si="328"/>
        <v>-23699.005386917306</v>
      </c>
      <c r="AG340" s="21">
        <f t="shared" si="328"/>
        <v>-148558.0255063225</v>
      </c>
      <c r="AH340" s="21">
        <f t="shared" si="328"/>
        <v>36494.747559950272</v>
      </c>
      <c r="AI340" s="21">
        <f t="shared" si="328"/>
        <v>0</v>
      </c>
      <c r="AJ340" s="21">
        <f t="shared" si="328"/>
        <v>18823.902319655048</v>
      </c>
      <c r="AK340" s="21">
        <f t="shared" si="328"/>
        <v>55318.649879605291</v>
      </c>
    </row>
    <row r="342" spans="1:39" x14ac:dyDescent="0.15">
      <c r="AC342" s="22" t="str">
        <f>"Present Value at "&amp;TEXT($D$7,"0.00%")&amp;":"</f>
        <v>Present Value at 3.64%:</v>
      </c>
      <c r="AD342" s="21">
        <f>AD315+NPV($D$7,AD316:AD335)</f>
        <v>319434.54897637153</v>
      </c>
      <c r="AE342" s="21">
        <f t="shared" ref="AE342:AK342" si="329">AE315+NPV($D$7,AE316:AE335)</f>
        <v>-13919.060019729928</v>
      </c>
      <c r="AF342" s="21">
        <f t="shared" si="329"/>
        <v>-34888.392072756462</v>
      </c>
      <c r="AG342" s="21">
        <f t="shared" si="329"/>
        <v>-267002.23688998091</v>
      </c>
      <c r="AH342" s="21">
        <f t="shared" si="329"/>
        <v>3624.8599939042124</v>
      </c>
      <c r="AI342" s="21">
        <f t="shared" si="329"/>
        <v>0</v>
      </c>
      <c r="AJ342" s="21">
        <f t="shared" si="329"/>
        <v>28318.589617418751</v>
      </c>
      <c r="AK342" s="21">
        <f t="shared" si="329"/>
        <v>31943.449611322991</v>
      </c>
    </row>
    <row r="344" spans="1:39" x14ac:dyDescent="0.15">
      <c r="A344" s="43" t="s">
        <v>40</v>
      </c>
      <c r="B344" s="15">
        <v>1</v>
      </c>
      <c r="C344" s="15"/>
      <c r="D344" s="15"/>
      <c r="G344" t="s">
        <v>12</v>
      </c>
      <c r="H344" s="51">
        <v>27600.319780647176</v>
      </c>
    </row>
    <row r="345" spans="1:39" ht="15" x14ac:dyDescent="0.2">
      <c r="G345" s="58" t="s">
        <v>120</v>
      </c>
      <c r="H345" s="57"/>
      <c r="I345" s="57"/>
      <c r="J345" s="11">
        <f>H$344</f>
        <v>27600.319780647176</v>
      </c>
      <c r="K345" s="11">
        <f>J345*$C$10</f>
        <v>11040.127912258871</v>
      </c>
      <c r="L345" s="24">
        <f>$C$354</f>
        <v>4044.4760376186532</v>
      </c>
      <c r="M345" s="11">
        <f t="shared" ref="M345:M365" si="330">$E$11</f>
        <v>602229</v>
      </c>
      <c r="N345" s="78">
        <f>N313</f>
        <v>0</v>
      </c>
      <c r="O345" s="35">
        <f>M345*N345/1000</f>
        <v>0</v>
      </c>
      <c r="P345" s="35">
        <f>$H$14*M345/1000</f>
        <v>6.0222899999999999</v>
      </c>
      <c r="Q345">
        <f>Q4</f>
        <v>0</v>
      </c>
      <c r="T345" s="34">
        <v>1</v>
      </c>
      <c r="U345" s="32"/>
      <c r="V345" s="32"/>
      <c r="W345" s="32">
        <f>T345-SUM(U345:V345)</f>
        <v>1</v>
      </c>
      <c r="X345" s="32"/>
      <c r="Y345" s="5"/>
      <c r="Z345" s="5"/>
      <c r="AA345" s="5">
        <f>O345*W345</f>
        <v>0</v>
      </c>
      <c r="AB345" s="5">
        <f>P345*W345</f>
        <v>6.0222899999999999</v>
      </c>
      <c r="AC345" s="32"/>
      <c r="AD345" s="5">
        <f>$W345*J345</f>
        <v>27600.319780647176</v>
      </c>
      <c r="AE345" s="5">
        <f>-$W345*K345</f>
        <v>-11040.127912258871</v>
      </c>
      <c r="AF345" s="5">
        <f>-$W345*L345</f>
        <v>-4044.4760376186532</v>
      </c>
      <c r="AG345" s="5"/>
      <c r="AH345" s="5">
        <f>SUM(AD345:AG345)</f>
        <v>12515.715830769652</v>
      </c>
      <c r="AI345" s="42">
        <f>Y345-AA345</f>
        <v>0</v>
      </c>
      <c r="AJ345" s="42"/>
      <c r="AK345" s="42">
        <f>SUM(AH345:AJ345)</f>
        <v>12515.715830769652</v>
      </c>
      <c r="AL345" s="6" t="s">
        <v>39</v>
      </c>
      <c r="AM345" s="36">
        <f>AK372</f>
        <v>31456.407518742766</v>
      </c>
    </row>
    <row r="346" spans="1:39" ht="15" x14ac:dyDescent="0.2">
      <c r="A346" s="12" t="s">
        <v>42</v>
      </c>
      <c r="B346" s="12"/>
      <c r="C346" s="12"/>
      <c r="D346" s="79">
        <v>9.8100000000000007E-2</v>
      </c>
      <c r="E346" s="7"/>
      <c r="F346" s="7"/>
      <c r="G346" s="8"/>
      <c r="I346" s="2">
        <f>I345+1</f>
        <v>1</v>
      </c>
      <c r="J346" s="11">
        <f t="shared" ref="J346:J365" si="331">H$344</f>
        <v>27600.319780647176</v>
      </c>
      <c r="K346" s="11"/>
      <c r="L346" s="24"/>
      <c r="M346" s="11">
        <f t="shared" si="330"/>
        <v>602229</v>
      </c>
      <c r="N346" s="78">
        <f t="shared" ref="N346:N365" si="332">N314</f>
        <v>0</v>
      </c>
      <c r="O346" s="35">
        <f t="shared" ref="O346:O365" si="333">M346*N346/1000</f>
        <v>0</v>
      </c>
      <c r="P346" s="35">
        <f>$H$14*M346/1000</f>
        <v>6.0222899999999999</v>
      </c>
      <c r="Q346">
        <f t="shared" ref="Q346:Q365" si="334">Q5</f>
        <v>65</v>
      </c>
      <c r="R346" s="45">
        <f>1000*VLOOKUP(Q346, '[1]Mortality (Interventions) H'!$B$392:$AV$512, 37)</f>
        <v>17.89357083406804</v>
      </c>
      <c r="S346" s="46">
        <f>AVERAGE(VLOOKUP(I345,'[1]Lapse Rates'!$A$4:$F$24,6),VLOOKUP(I346,'[1]Lapse Rates'!$A$4:$F$24,6))</f>
        <v>1.1402544E-3</v>
      </c>
      <c r="T346" s="33">
        <f>W345</f>
        <v>1</v>
      </c>
      <c r="U346" s="33">
        <f>T346*R346/1000</f>
        <v>1.7893570834068041E-2</v>
      </c>
      <c r="V346" s="39">
        <f>MIN(S346*T346,T346-U346)</f>
        <v>1.1402544E-3</v>
      </c>
      <c r="W346" s="32">
        <f>T346-SUM(U346:V346)</f>
        <v>0.98096617476593195</v>
      </c>
      <c r="X346" s="32"/>
      <c r="Y346" s="5">
        <f>AA345</f>
        <v>0</v>
      </c>
      <c r="Z346" s="5">
        <f>AB345</f>
        <v>6.0222899999999999</v>
      </c>
      <c r="AA346" s="5">
        <f>O346*W346</f>
        <v>0</v>
      </c>
      <c r="AB346" s="5">
        <f t="shared" ref="AB346:AB365" si="335">P346*W346</f>
        <v>5.9076627846311238</v>
      </c>
      <c r="AC346" s="32"/>
      <c r="AD346" s="5">
        <f>$W346*J346</f>
        <v>27074.980117537947</v>
      </c>
      <c r="AE346" s="5">
        <f t="shared" ref="AE346:AF365" si="336">-$W346*K346</f>
        <v>0</v>
      </c>
      <c r="AF346" s="5">
        <f t="shared" si="336"/>
        <v>0</v>
      </c>
      <c r="AG346" s="5">
        <f t="shared" ref="AG346:AG351" si="337">-U346*M346</f>
        <v>-10776.027269829963</v>
      </c>
      <c r="AH346" s="5">
        <f t="shared" ref="AH346:AH354" si="338">SUM(AD346:AG346)</f>
        <v>16298.952847707984</v>
      </c>
      <c r="AI346" s="42">
        <f>-M346*$W345*(N346-N345)/1000</f>
        <v>0</v>
      </c>
      <c r="AJ346" s="42">
        <f>$D$6*SUM(Y346:Z346,AD346:AE346)</f>
        <v>2656.6463361794727</v>
      </c>
      <c r="AK346" s="42">
        <f>SUM(AH346:AJ346)</f>
        <v>18955.599183887458</v>
      </c>
      <c r="AM346" s="47"/>
    </row>
    <row r="347" spans="1:39" ht="15" x14ac:dyDescent="0.2">
      <c r="A347" s="15" t="s">
        <v>44</v>
      </c>
      <c r="B347" s="15"/>
      <c r="C347" s="50"/>
      <c r="D347" s="9">
        <f xml:space="preserve"> (1+6.7%)/(1+2.95%)-1</f>
        <v>3.6425449247207142E-2</v>
      </c>
      <c r="E347" s="7"/>
      <c r="F347" s="7"/>
      <c r="G347" s="8"/>
      <c r="I347" s="2">
        <f t="shared" ref="I347:I365" si="339">I346+1</f>
        <v>2</v>
      </c>
      <c r="J347" s="11">
        <f t="shared" si="331"/>
        <v>27600.319780647176</v>
      </c>
      <c r="K347" s="11">
        <f t="shared" ref="K347:K365" si="340">J347*$C$11</f>
        <v>276.00319780647175</v>
      </c>
      <c r="L347" s="24">
        <f>$C$355</f>
        <v>3216.4664441992377</v>
      </c>
      <c r="M347" s="11">
        <f t="shared" si="330"/>
        <v>602229</v>
      </c>
      <c r="N347" s="78">
        <f t="shared" si="332"/>
        <v>0</v>
      </c>
      <c r="O347" s="35">
        <f t="shared" si="333"/>
        <v>0</v>
      </c>
      <c r="P347" s="35">
        <f>$H$14*M347/1000</f>
        <v>6.0222899999999999</v>
      </c>
      <c r="Q347">
        <f t="shared" si="334"/>
        <v>66</v>
      </c>
      <c r="R347" s="45">
        <f>1000*VLOOKUP(Q347, '[1]Mortality (Interventions) H'!$B$392:$AV$512, 37)</f>
        <v>19.545405512306228</v>
      </c>
      <c r="S347" s="46">
        <f>VLOOKUP(I347, '[1]Lapse Rates'!$A$4:$F$24, 6)</f>
        <v>1.1150343000000001E-3</v>
      </c>
      <c r="T347" s="33">
        <f>W346</f>
        <v>0.98096617476593195</v>
      </c>
      <c r="U347" s="33">
        <f>T347*R347/1000</f>
        <v>1.9173381679656001E-2</v>
      </c>
      <c r="V347" s="39">
        <f t="shared" ref="V347:V365" si="341">MIN(S347*T347,T347-U347)</f>
        <v>1.0938109320038087E-3</v>
      </c>
      <c r="W347" s="32">
        <f>T347-SUM(U347:V347)</f>
        <v>0.96069898215427219</v>
      </c>
      <c r="X347" s="32"/>
      <c r="Y347" s="5">
        <f t="shared" ref="Y347:Z362" si="342">AA346</f>
        <v>0</v>
      </c>
      <c r="Z347" s="5">
        <f t="shared" si="342"/>
        <v>5.9076627846311238</v>
      </c>
      <c r="AA347" s="5">
        <f>O347*W347</f>
        <v>0</v>
      </c>
      <c r="AB347" s="5">
        <f t="shared" si="335"/>
        <v>5.7856078732378515</v>
      </c>
      <c r="AC347" s="32"/>
      <c r="AD347" s="5">
        <f>$W347*J347</f>
        <v>26515.599120400166</v>
      </c>
      <c r="AE347" s="5">
        <f t="shared" si="336"/>
        <v>-265.15599120400168</v>
      </c>
      <c r="AF347" s="5">
        <f t="shared" si="336"/>
        <v>-3090.0560390755786</v>
      </c>
      <c r="AG347" s="5">
        <f t="shared" si="337"/>
        <v>-11546.766475557553</v>
      </c>
      <c r="AH347" s="5">
        <f t="shared" si="338"/>
        <v>11613.620614563031</v>
      </c>
      <c r="AI347" s="42">
        <f>-M347*($W346*N347-$W345*N346)/1000</f>
        <v>0</v>
      </c>
      <c r="AJ347" s="42">
        <f>$D$6*SUM(Y347:Z347,AD347:AE347)</f>
        <v>2575.748012693316</v>
      </c>
      <c r="AK347" s="42">
        <f>SUM(AH347:AJ347)</f>
        <v>14189.368627256346</v>
      </c>
      <c r="AL347" s="48" t="s">
        <v>59</v>
      </c>
      <c r="AM347" s="54">
        <f>AK372/AD372</f>
        <v>9.9999983397175501E-2</v>
      </c>
    </row>
    <row r="348" spans="1:39" ht="15" x14ac:dyDescent="0.2">
      <c r="A348" s="15" t="s">
        <v>45</v>
      </c>
      <c r="B348" s="16"/>
      <c r="C348" s="50"/>
      <c r="D348" s="1"/>
      <c r="E348" s="1"/>
      <c r="F348" s="1"/>
      <c r="G348" s="8"/>
      <c r="I348" s="2">
        <f t="shared" si="339"/>
        <v>3</v>
      </c>
      <c r="J348" s="11">
        <f t="shared" si="331"/>
        <v>27600.319780647176</v>
      </c>
      <c r="K348" s="11">
        <f t="shared" si="340"/>
        <v>276.00319780647175</v>
      </c>
      <c r="L348" s="24">
        <f t="shared" ref="L348:L365" si="343">$C$355</f>
        <v>3216.4664441992377</v>
      </c>
      <c r="M348" s="11">
        <f t="shared" si="330"/>
        <v>602229</v>
      </c>
      <c r="N348" s="78">
        <f t="shared" si="332"/>
        <v>0</v>
      </c>
      <c r="O348" s="35">
        <f t="shared" si="333"/>
        <v>0</v>
      </c>
      <c r="P348" s="35">
        <f>$H$14*M348/1000</f>
        <v>6.0222899999999999</v>
      </c>
      <c r="Q348">
        <f t="shared" si="334"/>
        <v>67</v>
      </c>
      <c r="R348" s="45">
        <f>1000*VLOOKUP(Q348, '[1]Mortality (Interventions) H'!$B$392:$AV$512, 37)</f>
        <v>21.29468363000338</v>
      </c>
      <c r="S348" s="46">
        <f>VLOOKUP(I348, '[1]Lapse Rates'!$A$4:$F$24, 6)</f>
        <v>9.1335750000000001E-4</v>
      </c>
      <c r="T348" s="33">
        <f>W347</f>
        <v>0.96069898215427219</v>
      </c>
      <c r="U348" s="33">
        <f t="shared" ref="U348:U365" si="344">T348*R348/1000</f>
        <v>2.0457780888641492E-2</v>
      </c>
      <c r="V348" s="39">
        <f t="shared" si="341"/>
        <v>8.7746162059297063E-4</v>
      </c>
      <c r="W348" s="32">
        <f t="shared" ref="W348:W365" si="345">T348-SUM(U348:V348)</f>
        <v>0.93936373964503772</v>
      </c>
      <c r="X348" s="32"/>
      <c r="Y348" s="5">
        <f t="shared" si="342"/>
        <v>0</v>
      </c>
      <c r="Z348" s="5">
        <f t="shared" si="342"/>
        <v>5.7856078732378515</v>
      </c>
      <c r="AA348" s="5">
        <f t="shared" ref="AA348:AA365" si="346">O348*W348</f>
        <v>0</v>
      </c>
      <c r="AB348" s="5">
        <f t="shared" si="335"/>
        <v>5.6571208556269141</v>
      </c>
      <c r="AC348" s="32"/>
      <c r="AD348" s="5">
        <f>$W348*J348</f>
        <v>25926.739604547638</v>
      </c>
      <c r="AE348" s="5">
        <f t="shared" si="336"/>
        <v>-259.26739604547635</v>
      </c>
      <c r="AF348" s="5">
        <f>-$W348*L348</f>
        <v>-3021.4319474657727</v>
      </c>
      <c r="AG348" s="5">
        <f t="shared" si="337"/>
        <v>-12320.268926785677</v>
      </c>
      <c r="AH348" s="5">
        <f t="shared" si="338"/>
        <v>10325.771334250712</v>
      </c>
      <c r="AI348" s="42">
        <f>-M348*($W347*N348-$W346*N347)/1000</f>
        <v>0</v>
      </c>
      <c r="AJ348" s="42">
        <f>$D$6*SUM(Y348:Z348,AD348:AE348)</f>
        <v>2518.5465917864267</v>
      </c>
      <c r="AK348" s="42">
        <f t="shared" ref="AK348:AK355" si="347">SUM(AH348:AJ348)</f>
        <v>12844.31792603714</v>
      </c>
    </row>
    <row r="349" spans="1:39" ht="15" x14ac:dyDescent="0.2">
      <c r="A349" s="15"/>
      <c r="B349" s="16" t="s">
        <v>46</v>
      </c>
      <c r="C349" s="16" t="s">
        <v>47</v>
      </c>
      <c r="E349" s="1"/>
      <c r="F349" s="1"/>
      <c r="G349" s="8"/>
      <c r="I349" s="2">
        <f t="shared" si="339"/>
        <v>4</v>
      </c>
      <c r="J349" s="11">
        <f t="shared" si="331"/>
        <v>27600.319780647176</v>
      </c>
      <c r="K349" s="11">
        <f t="shared" si="340"/>
        <v>276.00319780647175</v>
      </c>
      <c r="L349" s="24">
        <f t="shared" si="343"/>
        <v>3216.4664441992377</v>
      </c>
      <c r="M349" s="11">
        <f t="shared" si="330"/>
        <v>602229</v>
      </c>
      <c r="N349" s="78">
        <f t="shared" si="332"/>
        <v>0</v>
      </c>
      <c r="O349" s="35">
        <f t="shared" si="333"/>
        <v>0</v>
      </c>
      <c r="P349" s="35">
        <f t="shared" ref="P349:P365" si="348">$H$14*M349/1000</f>
        <v>6.0222899999999999</v>
      </c>
      <c r="Q349">
        <f t="shared" si="334"/>
        <v>68</v>
      </c>
      <c r="R349" s="45">
        <f>1000*VLOOKUP(Q349, '[1]Mortality (Interventions) H'!$B$392:$AV$512, 37)</f>
        <v>23.139330339472547</v>
      </c>
      <c r="S349" s="46">
        <f>VLOOKUP(I349, '[1]Lapse Rates'!$A$4:$F$24, 6)</f>
        <v>8.7679360000000005E-4</v>
      </c>
      <c r="T349" s="33">
        <f>W348</f>
        <v>0.93936373964503772</v>
      </c>
      <c r="U349" s="33">
        <f t="shared" si="344"/>
        <v>2.1736247880568813E-2</v>
      </c>
      <c r="V349" s="39">
        <f t="shared" si="341"/>
        <v>8.2362811499283543E-4</v>
      </c>
      <c r="W349" s="32">
        <f t="shared" si="345"/>
        <v>0.91680386364947608</v>
      </c>
      <c r="X349" s="32"/>
      <c r="Y349" s="5">
        <f>AA348</f>
        <v>0</v>
      </c>
      <c r="Z349" s="5">
        <f t="shared" si="342"/>
        <v>5.6571208556269141</v>
      </c>
      <c r="AA349" s="5">
        <f t="shared" si="346"/>
        <v>0</v>
      </c>
      <c r="AB349" s="5">
        <f t="shared" si="335"/>
        <v>5.5212587400176032</v>
      </c>
      <c r="AC349" s="32"/>
      <c r="AD349" s="5">
        <f>$W349*J349</f>
        <v>25304.079812858392</v>
      </c>
      <c r="AE349" s="5">
        <f t="shared" si="336"/>
        <v>-253.0407981285839</v>
      </c>
      <c r="AF349" s="5">
        <f t="shared" si="336"/>
        <v>-2948.8688633407533</v>
      </c>
      <c r="AG349" s="5">
        <f t="shared" si="337"/>
        <v>-13090.198824867075</v>
      </c>
      <c r="AH349" s="5">
        <f t="shared" si="338"/>
        <v>9011.9713265219798</v>
      </c>
      <c r="AI349" s="42">
        <f t="shared" ref="AI349:AI365" si="349">-M349*($W348*N349-$W347*N348)/1000</f>
        <v>0</v>
      </c>
      <c r="AJ349" s="42">
        <f>$D$6*SUM(Y349:Z349,AD349:AE349)</f>
        <v>2458.0618909009313</v>
      </c>
      <c r="AK349" s="42">
        <f t="shared" si="347"/>
        <v>11470.033217422912</v>
      </c>
    </row>
    <row r="350" spans="1:39" ht="15" x14ac:dyDescent="0.2">
      <c r="A350" s="15"/>
      <c r="B350" s="16">
        <v>1</v>
      </c>
      <c r="C350" s="50">
        <v>0.4</v>
      </c>
      <c r="D350" s="1"/>
      <c r="E350" s="18" t="s">
        <v>48</v>
      </c>
      <c r="F350" s="16"/>
      <c r="G350" s="8"/>
      <c r="I350" s="2">
        <f t="shared" si="339"/>
        <v>5</v>
      </c>
      <c r="J350" s="11">
        <f t="shared" si="331"/>
        <v>27600.319780647176</v>
      </c>
      <c r="K350" s="11">
        <f t="shared" si="340"/>
        <v>276.00319780647175</v>
      </c>
      <c r="L350" s="24">
        <f t="shared" si="343"/>
        <v>3216.4664441992377</v>
      </c>
      <c r="M350" s="11">
        <f t="shared" si="330"/>
        <v>602229</v>
      </c>
      <c r="N350" s="78">
        <f t="shared" si="332"/>
        <v>0</v>
      </c>
      <c r="O350" s="35">
        <f t="shared" si="333"/>
        <v>0</v>
      </c>
      <c r="P350" s="35">
        <f t="shared" si="348"/>
        <v>6.0222899999999999</v>
      </c>
      <c r="Q350">
        <f t="shared" si="334"/>
        <v>69</v>
      </c>
      <c r="R350" s="45">
        <f>1000*VLOOKUP(Q350, '[1]Mortality (Interventions) H'!$B$392:$AV$512, 37)</f>
        <v>25.20503912661831</v>
      </c>
      <c r="S350" s="46">
        <f>VLOOKUP(I350, '[1]Lapse Rates'!$A$4:$F$24, 6)</f>
        <v>8.7786349999999995E-4</v>
      </c>
      <c r="T350" s="33">
        <f>W349</f>
        <v>0.91680386364947608</v>
      </c>
      <c r="U350" s="33">
        <f t="shared" si="344"/>
        <v>2.3108077254719885E-2</v>
      </c>
      <c r="V350" s="39">
        <f t="shared" si="341"/>
        <v>8.0482864855685183E-4</v>
      </c>
      <c r="W350" s="32">
        <f t="shared" si="345"/>
        <v>0.89289095774619931</v>
      </c>
      <c r="X350" s="32"/>
      <c r="Y350" s="5">
        <f t="shared" ref="Y350:Z365" si="350">AA349</f>
        <v>0</v>
      </c>
      <c r="Z350" s="5">
        <f t="shared" si="342"/>
        <v>5.5212587400176032</v>
      </c>
      <c r="AA350" s="5">
        <f t="shared" si="346"/>
        <v>0</v>
      </c>
      <c r="AB350" s="5">
        <f t="shared" si="335"/>
        <v>5.3772482859253588</v>
      </c>
      <c r="AC350" s="32"/>
      <c r="AD350" s="5">
        <f t="shared" ref="AD350:AD364" si="351">$W350*J350</f>
        <v>24644.075963043426</v>
      </c>
      <c r="AE350" s="5">
        <f t="shared" si="336"/>
        <v>-246.44075963043426</v>
      </c>
      <c r="AF350" s="5">
        <f t="shared" si="336"/>
        <v>-2871.9538039195695</v>
      </c>
      <c r="AG350" s="5">
        <f t="shared" si="337"/>
        <v>-13916.354257032703</v>
      </c>
      <c r="AH350" s="5">
        <f t="shared" si="338"/>
        <v>7609.327142460721</v>
      </c>
      <c r="AI350" s="42">
        <f t="shared" si="349"/>
        <v>0</v>
      </c>
      <c r="AJ350" s="42">
        <f t="shared" ref="AJ350:AJ365" si="352">$D$6*SUM(Y350:Z350,AD350:AE350)</f>
        <v>2393.9496489372104</v>
      </c>
      <c r="AK350" s="42">
        <f t="shared" si="347"/>
        <v>10003.276791397931</v>
      </c>
    </row>
    <row r="351" spans="1:39" ht="15" x14ac:dyDescent="0.2">
      <c r="A351" s="15"/>
      <c r="B351" s="17" t="s">
        <v>49</v>
      </c>
      <c r="C351" s="50">
        <v>0.01</v>
      </c>
      <c r="D351" s="1"/>
      <c r="E351" s="80">
        <v>500000</v>
      </c>
      <c r="F351" s="16"/>
      <c r="G351" s="8"/>
      <c r="I351" s="2">
        <f t="shared" si="339"/>
        <v>6</v>
      </c>
      <c r="J351" s="11">
        <f t="shared" si="331"/>
        <v>27600.319780647176</v>
      </c>
      <c r="K351" s="11">
        <f t="shared" si="340"/>
        <v>276.00319780647175</v>
      </c>
      <c r="L351" s="24">
        <f t="shared" si="343"/>
        <v>3216.4664441992377</v>
      </c>
      <c r="M351" s="11">
        <f t="shared" si="330"/>
        <v>602229</v>
      </c>
      <c r="N351" s="78">
        <f t="shared" si="332"/>
        <v>0</v>
      </c>
      <c r="O351" s="35">
        <f t="shared" si="333"/>
        <v>0</v>
      </c>
      <c r="P351" s="35">
        <f t="shared" si="348"/>
        <v>6.0222899999999999</v>
      </c>
      <c r="Q351">
        <f t="shared" si="334"/>
        <v>70</v>
      </c>
      <c r="R351" s="45">
        <f>1000*VLOOKUP(Q351, '[1]Mortality (Interventions) H'!$B$392:$AV$512, 37)</f>
        <v>27.521574301423993</v>
      </c>
      <c r="S351" s="46">
        <f>VLOOKUP(I351, '[1]Lapse Rates'!$A$4:$F$24, 6)</f>
        <v>8.7081910000000003E-4</v>
      </c>
      <c r="T351" s="33">
        <f t="shared" ref="T351:T365" si="353">W350</f>
        <v>0.89289095774619931</v>
      </c>
      <c r="U351" s="33">
        <f t="shared" si="344"/>
        <v>2.4573764836681656E-2</v>
      </c>
      <c r="V351" s="39">
        <f t="shared" si="341"/>
        <v>7.7754650022268332E-4</v>
      </c>
      <c r="W351" s="32">
        <f t="shared" si="345"/>
        <v>0.86753964640929493</v>
      </c>
      <c r="X351" s="32"/>
      <c r="Y351" s="5">
        <f t="shared" si="350"/>
        <v>0</v>
      </c>
      <c r="Z351" s="5">
        <f t="shared" si="342"/>
        <v>5.3772482859253588</v>
      </c>
      <c r="AA351" s="5">
        <f t="shared" si="346"/>
        <v>0</v>
      </c>
      <c r="AB351" s="5">
        <f t="shared" si="335"/>
        <v>5.2245753371742323</v>
      </c>
      <c r="AC351" s="32"/>
      <c r="AD351" s="5">
        <f t="shared" si="351"/>
        <v>23944.371663286121</v>
      </c>
      <c r="AE351" s="5">
        <f t="shared" si="336"/>
        <v>-239.4437166328612</v>
      </c>
      <c r="AF351" s="5">
        <f t="shared" si="336"/>
        <v>-2790.4121616879688</v>
      </c>
      <c r="AG351" s="5">
        <f t="shared" si="337"/>
        <v>-14799.033823829957</v>
      </c>
      <c r="AH351" s="5">
        <f t="shared" si="338"/>
        <v>6115.481961135336</v>
      </c>
      <c r="AI351" s="42">
        <f t="shared" si="349"/>
        <v>0</v>
      </c>
      <c r="AJ351" s="42">
        <f t="shared" si="352"/>
        <v>2325.9809396235341</v>
      </c>
      <c r="AK351" s="42">
        <f t="shared" si="347"/>
        <v>8441.4629007588701</v>
      </c>
    </row>
    <row r="352" spans="1:39" ht="15" x14ac:dyDescent="0.2">
      <c r="A352" s="12" t="s">
        <v>50</v>
      </c>
      <c r="B352" s="14"/>
      <c r="C352" s="3"/>
      <c r="D352" s="1"/>
      <c r="E352" s="1"/>
      <c r="F352" s="1"/>
      <c r="G352" s="8"/>
      <c r="I352" s="2">
        <f t="shared" si="339"/>
        <v>7</v>
      </c>
      <c r="J352" s="11">
        <f t="shared" si="331"/>
        <v>27600.319780647176</v>
      </c>
      <c r="K352" s="11">
        <f t="shared" si="340"/>
        <v>276.00319780647175</v>
      </c>
      <c r="L352" s="24">
        <f t="shared" si="343"/>
        <v>3216.4664441992377</v>
      </c>
      <c r="M352" s="11">
        <f t="shared" si="330"/>
        <v>602229</v>
      </c>
      <c r="N352" s="78">
        <f t="shared" si="332"/>
        <v>0</v>
      </c>
      <c r="O352" s="35">
        <f t="shared" si="333"/>
        <v>0</v>
      </c>
      <c r="P352" s="35">
        <f t="shared" si="348"/>
        <v>6.0222899999999999</v>
      </c>
      <c r="Q352">
        <f t="shared" si="334"/>
        <v>71</v>
      </c>
      <c r="R352" s="45">
        <f>1000*VLOOKUP(Q352, '[1]Mortality (Interventions) H'!$B$392:$AV$512, 37)</f>
        <v>30.162646525173358</v>
      </c>
      <c r="S352" s="46">
        <f>VLOOKUP(I352, '[1]Lapse Rates'!$A$4:$F$24, 6)</f>
        <v>7.8743759999999998E-4</v>
      </c>
      <c r="T352" s="33">
        <f t="shared" si="353"/>
        <v>0.86753964640929493</v>
      </c>
      <c r="U352" s="33">
        <f t="shared" si="344"/>
        <v>2.6167291701217444E-2</v>
      </c>
      <c r="V352" s="39">
        <f t="shared" si="341"/>
        <v>6.8313333707338379E-4</v>
      </c>
      <c r="W352" s="32">
        <f t="shared" si="345"/>
        <v>0.8406892213710041</v>
      </c>
      <c r="X352" s="32"/>
      <c r="Y352" s="5">
        <f t="shared" si="350"/>
        <v>0</v>
      </c>
      <c r="Z352" s="5">
        <f t="shared" si="342"/>
        <v>5.2245753371742323</v>
      </c>
      <c r="AA352" s="5">
        <f t="shared" si="346"/>
        <v>0</v>
      </c>
      <c r="AB352" s="5">
        <f t="shared" si="335"/>
        <v>5.0628742909703845</v>
      </c>
      <c r="AC352" s="32"/>
      <c r="AD352" s="5">
        <f t="shared" si="351"/>
        <v>23203.291345982998</v>
      </c>
      <c r="AE352" s="5">
        <f t="shared" si="336"/>
        <v>-232.03291345982996</v>
      </c>
      <c r="AF352" s="5">
        <f t="shared" si="336"/>
        <v>-2704.0486705398193</v>
      </c>
      <c r="AG352" s="5">
        <f t="shared" ref="AG352:AG365" si="354">-U352*M352</f>
        <v>-15758.70191393248</v>
      </c>
      <c r="AH352" s="5">
        <f t="shared" si="338"/>
        <v>4508.507848050871</v>
      </c>
      <c r="AI352" s="42">
        <f t="shared" si="349"/>
        <v>0</v>
      </c>
      <c r="AJ352" s="42">
        <f t="shared" si="352"/>
        <v>2253.9929830710998</v>
      </c>
      <c r="AK352" s="42">
        <f t="shared" si="347"/>
        <v>6762.5008311219708</v>
      </c>
    </row>
    <row r="353" spans="1:37" ht="15" x14ac:dyDescent="0.2">
      <c r="A353" s="12"/>
      <c r="B353" s="13" t="s">
        <v>46</v>
      </c>
      <c r="C353" s="13" t="s">
        <v>47</v>
      </c>
      <c r="D353" s="1"/>
      <c r="E353" s="1"/>
      <c r="F353" s="1"/>
      <c r="G353" s="8"/>
      <c r="I353" s="2">
        <f t="shared" si="339"/>
        <v>8</v>
      </c>
      <c r="J353" s="11">
        <f t="shared" si="331"/>
        <v>27600.319780647176</v>
      </c>
      <c r="K353" s="11">
        <f t="shared" si="340"/>
        <v>276.00319780647175</v>
      </c>
      <c r="L353" s="24">
        <f t="shared" si="343"/>
        <v>3216.4664441992377</v>
      </c>
      <c r="M353" s="11">
        <f t="shared" si="330"/>
        <v>602229</v>
      </c>
      <c r="N353" s="78">
        <f t="shared" si="332"/>
        <v>0</v>
      </c>
      <c r="O353" s="35">
        <f t="shared" si="333"/>
        <v>0</v>
      </c>
      <c r="P353" s="35">
        <f t="shared" si="348"/>
        <v>6.0222899999999999</v>
      </c>
      <c r="Q353">
        <f t="shared" si="334"/>
        <v>72</v>
      </c>
      <c r="R353" s="45">
        <f>1000*VLOOKUP(Q353, '[1]Mortality (Interventions) H'!$B$392:$AV$512, 37)</f>
        <v>33.194406307898475</v>
      </c>
      <c r="S353" s="46">
        <f>VLOOKUP(I353, '[1]Lapse Rates'!$A$4:$F$24, 6)</f>
        <v>7.0183349999999997E-4</v>
      </c>
      <c r="T353" s="33">
        <f t="shared" si="353"/>
        <v>0.8406892213710041</v>
      </c>
      <c r="U353" s="33">
        <f t="shared" si="344"/>
        <v>2.7906179592859917E-2</v>
      </c>
      <c r="V353" s="39">
        <f t="shared" si="341"/>
        <v>5.9002385864708655E-4</v>
      </c>
      <c r="W353" s="32">
        <f t="shared" si="345"/>
        <v>0.81219301791949705</v>
      </c>
      <c r="X353" s="32"/>
      <c r="Y353" s="5">
        <f t="shared" si="350"/>
        <v>0</v>
      </c>
      <c r="Z353" s="5">
        <f t="shared" si="342"/>
        <v>5.0628742909703845</v>
      </c>
      <c r="AA353" s="5">
        <f t="shared" si="346"/>
        <v>0</v>
      </c>
      <c r="AB353" s="5">
        <f t="shared" si="335"/>
        <v>4.8912618898864082</v>
      </c>
      <c r="AC353" s="32"/>
      <c r="AD353" s="5">
        <f t="shared" si="351"/>
        <v>22416.78701818702</v>
      </c>
      <c r="AE353" s="5">
        <f t="shared" si="336"/>
        <v>-224.1678701818702</v>
      </c>
      <c r="AF353" s="5">
        <f t="shared" si="336"/>
        <v>-2612.3915883509726</v>
      </c>
      <c r="AG353" s="5">
        <f t="shared" si="354"/>
        <v>-16805.910630028437</v>
      </c>
      <c r="AH353" s="5">
        <f t="shared" si="338"/>
        <v>2774.3169296257402</v>
      </c>
      <c r="AI353" s="42">
        <f t="shared" si="349"/>
        <v>0</v>
      </c>
      <c r="AJ353" s="42">
        <f t="shared" si="352"/>
        <v>2177.5926063872498</v>
      </c>
      <c r="AK353" s="42">
        <f t="shared" si="347"/>
        <v>4951.9095360129904</v>
      </c>
    </row>
    <row r="354" spans="1:37" ht="15" x14ac:dyDescent="0.2">
      <c r="A354" s="12"/>
      <c r="B354" s="13">
        <v>1</v>
      </c>
      <c r="C354" s="10">
        <f>$H$344*0.14+$B$357</f>
        <v>4044.4760376186532</v>
      </c>
      <c r="D354" s="1"/>
      <c r="E354" s="81" t="s">
        <v>51</v>
      </c>
      <c r="F354" s="13"/>
      <c r="G354" s="8"/>
      <c r="I354" s="2">
        <f t="shared" si="339"/>
        <v>9</v>
      </c>
      <c r="J354" s="11">
        <f t="shared" si="331"/>
        <v>27600.319780647176</v>
      </c>
      <c r="K354" s="11">
        <f t="shared" si="340"/>
        <v>276.00319780647175</v>
      </c>
      <c r="L354" s="24">
        <f t="shared" si="343"/>
        <v>3216.4664441992377</v>
      </c>
      <c r="M354" s="11">
        <f t="shared" si="330"/>
        <v>602229</v>
      </c>
      <c r="N354" s="78">
        <f t="shared" si="332"/>
        <v>0</v>
      </c>
      <c r="O354" s="35">
        <f t="shared" si="333"/>
        <v>0</v>
      </c>
      <c r="P354" s="35">
        <f t="shared" si="348"/>
        <v>6.0222899999999999</v>
      </c>
      <c r="Q354">
        <f t="shared" si="334"/>
        <v>73</v>
      </c>
      <c r="R354" s="45">
        <f>1000*VLOOKUP(Q354, '[1]Mortality (Interventions) H'!$B$392:$AV$512, 37)</f>
        <v>36.674644319008408</v>
      </c>
      <c r="S354" s="46">
        <f>VLOOKUP(I354, '[1]Lapse Rates'!$A$4:$F$24, 6)</f>
        <v>6.5742610000000005E-4</v>
      </c>
      <c r="T354" s="33">
        <f t="shared" si="353"/>
        <v>0.81219301791949705</v>
      </c>
      <c r="U354" s="33">
        <f t="shared" si="344"/>
        <v>2.9786890050579575E-2</v>
      </c>
      <c r="V354" s="39">
        <f t="shared" si="341"/>
        <v>5.3395688821804505E-4</v>
      </c>
      <c r="W354" s="32">
        <f t="shared" si="345"/>
        <v>0.78187217098069939</v>
      </c>
      <c r="X354" s="32"/>
      <c r="Y354" s="5">
        <f t="shared" si="350"/>
        <v>0</v>
      </c>
      <c r="Z354" s="5">
        <f t="shared" si="342"/>
        <v>4.8912618898864082</v>
      </c>
      <c r="AA354" s="5">
        <f t="shared" si="346"/>
        <v>0</v>
      </c>
      <c r="AB354" s="5">
        <f t="shared" si="335"/>
        <v>4.7086609565753559</v>
      </c>
      <c r="AC354" s="32"/>
      <c r="AD354" s="5">
        <f t="shared" si="351"/>
        <v>21579.921946656148</v>
      </c>
      <c r="AE354" s="5">
        <f t="shared" si="336"/>
        <v>-215.79921946656148</v>
      </c>
      <c r="AF354" s="5">
        <f t="shared" si="336"/>
        <v>-2514.8656016126288</v>
      </c>
      <c r="AG354" s="5">
        <f t="shared" si="354"/>
        <v>-17938.529008270489</v>
      </c>
      <c r="AH354" s="5">
        <f t="shared" si="338"/>
        <v>910.72811730646936</v>
      </c>
      <c r="AI354" s="42">
        <f t="shared" si="349"/>
        <v>0</v>
      </c>
      <c r="AJ354" s="42">
        <f t="shared" si="352"/>
        <v>2096.3002723286968</v>
      </c>
      <c r="AK354" s="42">
        <f t="shared" si="347"/>
        <v>3007.0283896351661</v>
      </c>
    </row>
    <row r="355" spans="1:37" ht="15" x14ac:dyDescent="0.2">
      <c r="A355" s="12"/>
      <c r="B355" s="70" t="s">
        <v>49</v>
      </c>
      <c r="C355" s="10">
        <f>$H$344*0.11+$B$357</f>
        <v>3216.4664441992377</v>
      </c>
      <c r="D355" s="1"/>
      <c r="E355" s="1"/>
      <c r="F355" s="1"/>
      <c r="I355" s="2">
        <f t="shared" si="339"/>
        <v>10</v>
      </c>
      <c r="J355" s="11">
        <f t="shared" si="331"/>
        <v>27600.319780647176</v>
      </c>
      <c r="K355" s="11">
        <f t="shared" si="340"/>
        <v>276.00319780647175</v>
      </c>
      <c r="L355" s="24">
        <f t="shared" si="343"/>
        <v>3216.4664441992377</v>
      </c>
      <c r="M355" s="11">
        <f t="shared" si="330"/>
        <v>602229</v>
      </c>
      <c r="N355" s="78">
        <f t="shared" si="332"/>
        <v>0</v>
      </c>
      <c r="O355" s="35">
        <f t="shared" si="333"/>
        <v>0</v>
      </c>
      <c r="P355" s="35">
        <f t="shared" si="348"/>
        <v>6.0222899999999999</v>
      </c>
      <c r="Q355">
        <f t="shared" si="334"/>
        <v>74</v>
      </c>
      <c r="R355" s="45">
        <f>1000*VLOOKUP(Q355, '[1]Mortality (Interventions) H'!$B$392:$AV$512, 37)</f>
        <v>40.80509040035075</v>
      </c>
      <c r="S355" s="46">
        <f>VLOOKUP(I355, '[1]Lapse Rates'!$A$4:$F$24, 6)</f>
        <v>5.9033320000000003E-4</v>
      </c>
      <c r="T355" s="33">
        <f t="shared" si="353"/>
        <v>0.78187217098069939</v>
      </c>
      <c r="U355" s="33">
        <f t="shared" si="344"/>
        <v>3.1904364618385937E-2</v>
      </c>
      <c r="V355" s="39">
        <f t="shared" si="341"/>
        <v>4.6156510068598341E-4</v>
      </c>
      <c r="W355" s="32">
        <f t="shared" si="345"/>
        <v>0.74950624126162746</v>
      </c>
      <c r="X355" s="32"/>
      <c r="Y355" s="5">
        <f t="shared" si="350"/>
        <v>0</v>
      </c>
      <c r="Z355" s="5">
        <f t="shared" si="342"/>
        <v>4.7086609565753559</v>
      </c>
      <c r="AA355" s="5">
        <f t="shared" si="346"/>
        <v>0</v>
      </c>
      <c r="AB355" s="5">
        <f t="shared" si="335"/>
        <v>4.513743941687486</v>
      </c>
      <c r="AC355" s="32"/>
      <c r="AD355" s="5">
        <f t="shared" si="351"/>
        <v>20686.611936411809</v>
      </c>
      <c r="AE355" s="5">
        <f t="shared" si="336"/>
        <v>-206.86611936411811</v>
      </c>
      <c r="AF355" s="5">
        <f t="shared" si="336"/>
        <v>-2410.761674735923</v>
      </c>
      <c r="AG355" s="5">
        <f t="shared" si="354"/>
        <v>-19213.733599765943</v>
      </c>
      <c r="AH355" s="5">
        <f>SUM(AD355:AG355)</f>
        <v>-1144.7494574541743</v>
      </c>
      <c r="AI355" s="42">
        <f t="shared" si="349"/>
        <v>0</v>
      </c>
      <c r="AJ355" s="42">
        <f t="shared" si="352"/>
        <v>2009.5249842922187</v>
      </c>
      <c r="AK355" s="42">
        <f t="shared" si="347"/>
        <v>864.77552683804447</v>
      </c>
    </row>
    <row r="356" spans="1:37" ht="15" x14ac:dyDescent="0.2">
      <c r="D356" s="1"/>
      <c r="E356" s="1"/>
      <c r="F356" s="1"/>
      <c r="I356" s="2">
        <f t="shared" si="339"/>
        <v>11</v>
      </c>
      <c r="J356" s="11">
        <f t="shared" si="331"/>
        <v>27600.319780647176</v>
      </c>
      <c r="K356" s="11">
        <f t="shared" si="340"/>
        <v>276.00319780647175</v>
      </c>
      <c r="L356" s="24">
        <f t="shared" si="343"/>
        <v>3216.4664441992377</v>
      </c>
      <c r="M356" s="11">
        <f t="shared" si="330"/>
        <v>602229</v>
      </c>
      <c r="N356" s="78">
        <f t="shared" si="332"/>
        <v>0</v>
      </c>
      <c r="O356" s="35">
        <f t="shared" si="333"/>
        <v>0</v>
      </c>
      <c r="P356" s="35">
        <f t="shared" si="348"/>
        <v>6.0222899999999999</v>
      </c>
      <c r="Q356">
        <f t="shared" si="334"/>
        <v>75</v>
      </c>
      <c r="R356" s="45">
        <f>1000*VLOOKUP(Q356, '[1]Mortality (Interventions) H'!$B$392:$AV$512, 37)</f>
        <v>45.540555484308427</v>
      </c>
      <c r="S356" s="46">
        <f>VLOOKUP(I356, '[1]Lapse Rates'!$A$4:$F$24, 6)</f>
        <v>5.0522920000000001E-4</v>
      </c>
      <c r="T356" s="33">
        <f t="shared" si="353"/>
        <v>0.74950624126162746</v>
      </c>
      <c r="U356" s="33">
        <f t="shared" si="344"/>
        <v>3.4132930566010605E-2</v>
      </c>
      <c r="V356" s="39">
        <f t="shared" si="341"/>
        <v>3.7867243866761903E-4</v>
      </c>
      <c r="W356" s="32">
        <f t="shared" si="345"/>
        <v>0.7149946382569492</v>
      </c>
      <c r="X356" s="31"/>
      <c r="Y356" s="5">
        <f t="shared" si="350"/>
        <v>0</v>
      </c>
      <c r="Z356" s="5">
        <f t="shared" si="342"/>
        <v>4.513743941687486</v>
      </c>
      <c r="AA356" s="5">
        <f t="shared" si="346"/>
        <v>0</v>
      </c>
      <c r="AB356" s="5">
        <f t="shared" si="335"/>
        <v>4.3059050600284428</v>
      </c>
      <c r="AC356" s="32"/>
      <c r="AD356" s="5">
        <f t="shared" si="351"/>
        <v>19734.080657339946</v>
      </c>
      <c r="AE356" s="5">
        <f t="shared" si="336"/>
        <v>-197.34080657339945</v>
      </c>
      <c r="AF356" s="5">
        <f t="shared" si="336"/>
        <v>-2299.7562617358494</v>
      </c>
      <c r="AG356" s="5">
        <f t="shared" si="354"/>
        <v>-20555.840641838</v>
      </c>
      <c r="AH356" s="5">
        <f t="shared" ref="AH356:AH365" si="355">SUM(AD356:AG356)</f>
        <v>-3318.8570528073033</v>
      </c>
      <c r="AI356" s="42">
        <f t="shared" si="349"/>
        <v>0</v>
      </c>
      <c r="AJ356" s="42">
        <f t="shared" si="352"/>
        <v>1916.9969776408777</v>
      </c>
      <c r="AK356" s="42">
        <f t="shared" ref="AK356:AK365" si="356">SUM(AH356:AJ356)</f>
        <v>-1401.8600751664255</v>
      </c>
    </row>
    <row r="357" spans="1:37" ht="15" x14ac:dyDescent="0.2">
      <c r="A357" s="58" t="s">
        <v>120</v>
      </c>
      <c r="B357" s="67">
        <f>B23+B22+B25</f>
        <v>180.43126832804805</v>
      </c>
      <c r="D357" s="1"/>
      <c r="E357" s="74"/>
      <c r="F357" s="37"/>
      <c r="I357" s="2">
        <f t="shared" si="339"/>
        <v>12</v>
      </c>
      <c r="J357" s="11">
        <f t="shared" si="331"/>
        <v>27600.319780647176</v>
      </c>
      <c r="K357" s="11">
        <f t="shared" si="340"/>
        <v>276.00319780647175</v>
      </c>
      <c r="L357" s="24">
        <f t="shared" si="343"/>
        <v>3216.4664441992377</v>
      </c>
      <c r="M357" s="11">
        <f t="shared" si="330"/>
        <v>602229</v>
      </c>
      <c r="N357" s="78">
        <f t="shared" si="332"/>
        <v>0</v>
      </c>
      <c r="O357" s="35">
        <f t="shared" si="333"/>
        <v>0</v>
      </c>
      <c r="P357" s="35">
        <f t="shared" si="348"/>
        <v>6.0222899999999999</v>
      </c>
      <c r="Q357">
        <f t="shared" si="334"/>
        <v>76</v>
      </c>
      <c r="R357" s="45">
        <f>1000*VLOOKUP(Q357, '[1]Mortality (Interventions) H'!$B$392:$AV$512, 37)</f>
        <v>50.944883115738335</v>
      </c>
      <c r="S357" s="46">
        <f>VLOOKUP(I357, '[1]Lapse Rates'!$A$4:$F$24, 6)</f>
        <v>4.8306569999999999E-4</v>
      </c>
      <c r="T357" s="33">
        <f t="shared" si="353"/>
        <v>0.7149946382569492</v>
      </c>
      <c r="U357" s="33">
        <f t="shared" si="344"/>
        <v>3.6425318274379892E-2</v>
      </c>
      <c r="V357" s="39">
        <f t="shared" si="341"/>
        <v>3.4538938542583994E-4</v>
      </c>
      <c r="W357" s="32">
        <f t="shared" si="345"/>
        <v>0.67822393059714348</v>
      </c>
      <c r="X357" s="31"/>
      <c r="Y357" s="5">
        <f t="shared" si="350"/>
        <v>0</v>
      </c>
      <c r="Z357" s="5">
        <f t="shared" si="342"/>
        <v>4.3059050600284428</v>
      </c>
      <c r="AA357" s="5">
        <f t="shared" si="346"/>
        <v>0</v>
      </c>
      <c r="AB357" s="5">
        <f t="shared" si="335"/>
        <v>4.0844611949958711</v>
      </c>
      <c r="AC357" s="32"/>
      <c r="AD357" s="5">
        <f t="shared" si="351"/>
        <v>18719.197367368615</v>
      </c>
      <c r="AE357" s="5">
        <f t="shared" si="336"/>
        <v>-187.19197367368616</v>
      </c>
      <c r="AF357" s="5">
        <f t="shared" si="336"/>
        <v>-2181.4845144186247</v>
      </c>
      <c r="AG357" s="5">
        <f t="shared" si="354"/>
        <v>-21936.382999061527</v>
      </c>
      <c r="AH357" s="5">
        <f t="shared" si="355"/>
        <v>-5585.8621197852226</v>
      </c>
      <c r="AI357" s="42">
        <f t="shared" si="349"/>
        <v>0</v>
      </c>
      <c r="AJ357" s="42">
        <f t="shared" si="352"/>
        <v>1818.4121384078614</v>
      </c>
      <c r="AK357" s="42">
        <f t="shared" si="356"/>
        <v>-3767.4499813773609</v>
      </c>
    </row>
    <row r="358" spans="1:37" ht="15" x14ac:dyDescent="0.2">
      <c r="A358" s="48"/>
      <c r="D358" s="1"/>
      <c r="E358" s="1"/>
      <c r="F358" s="1"/>
      <c r="I358" s="2">
        <f t="shared" si="339"/>
        <v>13</v>
      </c>
      <c r="J358" s="11">
        <f t="shared" si="331"/>
        <v>27600.319780647176</v>
      </c>
      <c r="K358" s="11">
        <f t="shared" si="340"/>
        <v>276.00319780647175</v>
      </c>
      <c r="L358" s="24">
        <f t="shared" si="343"/>
        <v>3216.4664441992377</v>
      </c>
      <c r="M358" s="11">
        <f t="shared" si="330"/>
        <v>602229</v>
      </c>
      <c r="N358" s="78">
        <f t="shared" si="332"/>
        <v>0</v>
      </c>
      <c r="O358" s="35">
        <f t="shared" si="333"/>
        <v>0</v>
      </c>
      <c r="P358" s="35">
        <f t="shared" si="348"/>
        <v>6.0222899999999999</v>
      </c>
      <c r="Q358">
        <f t="shared" si="334"/>
        <v>77</v>
      </c>
      <c r="R358" s="45">
        <f>1000*VLOOKUP(Q358, '[1]Mortality (Interventions) H'!$B$392:$AV$512, 37)</f>
        <v>57.148402545882313</v>
      </c>
      <c r="S358" s="46">
        <f>VLOOKUP(I358, '[1]Lapse Rates'!$A$4:$F$24, 6)</f>
        <v>4.5965829999999999E-4</v>
      </c>
      <c r="T358" s="33">
        <f t="shared" si="353"/>
        <v>0.67822393059714348</v>
      </c>
      <c r="U358" s="33">
        <f t="shared" si="344"/>
        <v>3.8759414202016104E-2</v>
      </c>
      <c r="V358" s="39">
        <f t="shared" si="341"/>
        <v>3.1175125895760094E-4</v>
      </c>
      <c r="W358" s="32">
        <f t="shared" si="345"/>
        <v>0.63915276513616981</v>
      </c>
      <c r="X358" s="31"/>
      <c r="Y358" s="5">
        <f t="shared" si="350"/>
        <v>0</v>
      </c>
      <c r="Z358" s="5">
        <f t="shared" si="342"/>
        <v>4.0844611949958711</v>
      </c>
      <c r="AA358" s="5">
        <f t="shared" si="346"/>
        <v>0</v>
      </c>
      <c r="AB358" s="5">
        <f t="shared" si="335"/>
        <v>3.8491633059519041</v>
      </c>
      <c r="AC358" s="32"/>
      <c r="AD358" s="5">
        <f t="shared" si="351"/>
        <v>17640.820706443166</v>
      </c>
      <c r="AE358" s="5">
        <f t="shared" si="336"/>
        <v>-176.40820706443165</v>
      </c>
      <c r="AF358" s="5">
        <f t="shared" si="336"/>
        <v>-2055.8134217776465</v>
      </c>
      <c r="AG358" s="5">
        <f t="shared" si="354"/>
        <v>-23342.043255465956</v>
      </c>
      <c r="AH358" s="5">
        <f t="shared" si="355"/>
        <v>-7933.4441778648688</v>
      </c>
      <c r="AI358" s="42">
        <f t="shared" si="349"/>
        <v>0</v>
      </c>
      <c r="AJ358" s="42">
        <f t="shared" si="352"/>
        <v>1713.6595518322829</v>
      </c>
      <c r="AK358" s="42">
        <f t="shared" si="356"/>
        <v>-6219.7846260325859</v>
      </c>
    </row>
    <row r="359" spans="1:37" ht="15" x14ac:dyDescent="0.2">
      <c r="A359" s="48"/>
      <c r="D359" s="1"/>
      <c r="E359" s="1"/>
      <c r="F359" s="37"/>
      <c r="I359" s="2">
        <f t="shared" si="339"/>
        <v>14</v>
      </c>
      <c r="J359" s="11">
        <f t="shared" si="331"/>
        <v>27600.319780647176</v>
      </c>
      <c r="K359" s="11">
        <f t="shared" si="340"/>
        <v>276.00319780647175</v>
      </c>
      <c r="L359" s="24">
        <f t="shared" si="343"/>
        <v>3216.4664441992377</v>
      </c>
      <c r="M359" s="11">
        <f t="shared" si="330"/>
        <v>602229</v>
      </c>
      <c r="N359" s="78">
        <f t="shared" si="332"/>
        <v>0</v>
      </c>
      <c r="O359" s="35">
        <f t="shared" si="333"/>
        <v>0</v>
      </c>
      <c r="P359" s="35">
        <f t="shared" si="348"/>
        <v>6.0222899999999999</v>
      </c>
      <c r="Q359">
        <f t="shared" si="334"/>
        <v>78</v>
      </c>
      <c r="R359" s="45">
        <f>1000*VLOOKUP(Q359, '[1]Mortality (Interventions) H'!$B$392:$AV$512, 37)</f>
        <v>64.027024968800575</v>
      </c>
      <c r="S359" s="46">
        <f>VLOOKUP(I359, '[1]Lapse Rates'!$A$4:$F$24, 6)</f>
        <v>3.6747819999999998E-4</v>
      </c>
      <c r="T359" s="33">
        <f t="shared" si="353"/>
        <v>0.63915276513616981</v>
      </c>
      <c r="U359" s="33">
        <f t="shared" si="344"/>
        <v>4.0923050052251476E-2</v>
      </c>
      <c r="V359" s="39">
        <f t="shared" si="341"/>
        <v>2.3487470765726242E-4</v>
      </c>
      <c r="W359" s="32">
        <f t="shared" si="345"/>
        <v>0.59799484037626105</v>
      </c>
      <c r="X359" s="31"/>
      <c r="Y359" s="5">
        <f t="shared" si="350"/>
        <v>0</v>
      </c>
      <c r="Z359" s="5">
        <f t="shared" si="342"/>
        <v>3.8491633059519041</v>
      </c>
      <c r="AA359" s="5">
        <f t="shared" si="346"/>
        <v>0</v>
      </c>
      <c r="AB359" s="5">
        <f t="shared" si="335"/>
        <v>3.601298347249553</v>
      </c>
      <c r="AC359" s="32"/>
      <c r="AD359" s="5">
        <f t="shared" si="351"/>
        <v>16504.848821561867</v>
      </c>
      <c r="AE359" s="5">
        <f t="shared" si="336"/>
        <v>-165.04848821561868</v>
      </c>
      <c r="AF359" s="5">
        <f t="shared" si="336"/>
        <v>-1923.430337874523</v>
      </c>
      <c r="AG359" s="5">
        <f t="shared" si="354"/>
        <v>-24645.047509917353</v>
      </c>
      <c r="AH359" s="5">
        <f t="shared" si="355"/>
        <v>-10228.677514445626</v>
      </c>
      <c r="AI359" s="42">
        <f t="shared" si="349"/>
        <v>0</v>
      </c>
      <c r="AJ359" s="42">
        <f t="shared" si="352"/>
        <v>1603.3120156215812</v>
      </c>
      <c r="AK359" s="42">
        <f t="shared" si="356"/>
        <v>-8625.3654988240451</v>
      </c>
    </row>
    <row r="360" spans="1:37" ht="15" x14ac:dyDescent="0.2">
      <c r="A360" s="48"/>
      <c r="D360" s="1"/>
      <c r="E360" s="1"/>
      <c r="F360" s="1"/>
      <c r="I360" s="2">
        <f t="shared" si="339"/>
        <v>15</v>
      </c>
      <c r="J360" s="11">
        <f t="shared" si="331"/>
        <v>27600.319780647176</v>
      </c>
      <c r="K360" s="11">
        <f t="shared" si="340"/>
        <v>276.00319780647175</v>
      </c>
      <c r="L360" s="24">
        <f t="shared" si="343"/>
        <v>3216.4664441992377</v>
      </c>
      <c r="M360" s="11">
        <f t="shared" si="330"/>
        <v>602229</v>
      </c>
      <c r="N360" s="78">
        <f t="shared" si="332"/>
        <v>0</v>
      </c>
      <c r="O360" s="35">
        <f t="shared" si="333"/>
        <v>0</v>
      </c>
      <c r="P360" s="35">
        <f t="shared" si="348"/>
        <v>6.0222899999999999</v>
      </c>
      <c r="Q360">
        <f t="shared" si="334"/>
        <v>79</v>
      </c>
      <c r="R360" s="45">
        <f>1000*VLOOKUP(Q360, '[1]Mortality (Interventions) H'!$B$392:$AV$512, 37)</f>
        <v>71.614691587047332</v>
      </c>
      <c r="S360" s="46">
        <f>VLOOKUP(I360, '[1]Lapse Rates'!$A$4:$F$24, 6)</f>
        <v>3.9775519999999998E-4</v>
      </c>
      <c r="T360" s="33">
        <f t="shared" si="353"/>
        <v>0.59799484037626105</v>
      </c>
      <c r="U360" s="33">
        <f t="shared" si="344"/>
        <v>4.2825216064191533E-2</v>
      </c>
      <c r="V360" s="39">
        <f t="shared" si="341"/>
        <v>2.3785555733282776E-4</v>
      </c>
      <c r="W360" s="32">
        <f t="shared" si="345"/>
        <v>0.55493176875473671</v>
      </c>
      <c r="X360" s="31"/>
      <c r="Y360" s="5">
        <f t="shared" si="350"/>
        <v>0</v>
      </c>
      <c r="Z360" s="5">
        <f t="shared" si="342"/>
        <v>3.601298347249553</v>
      </c>
      <c r="AA360" s="5">
        <f t="shared" si="346"/>
        <v>0</v>
      </c>
      <c r="AB360" s="5">
        <f t="shared" si="335"/>
        <v>3.3419600416539632</v>
      </c>
      <c r="AC360" s="32"/>
      <c r="AD360" s="5">
        <f t="shared" si="351"/>
        <v>15316.294274070884</v>
      </c>
      <c r="AE360" s="5">
        <f t="shared" si="336"/>
        <v>-153.16294274070884</v>
      </c>
      <c r="AF360" s="5">
        <f t="shared" si="336"/>
        <v>-1784.9194130197416</v>
      </c>
      <c r="AG360" s="5">
        <f t="shared" si="354"/>
        <v>-25790.587045122003</v>
      </c>
      <c r="AH360" s="5">
        <f t="shared" si="355"/>
        <v>-12412.37512681157</v>
      </c>
      <c r="AI360" s="42">
        <f t="shared" si="349"/>
        <v>0</v>
      </c>
      <c r="AJ360" s="42">
        <f t="shared" si="352"/>
        <v>1487.8564709713555</v>
      </c>
      <c r="AK360" s="42">
        <f t="shared" si="356"/>
        <v>-10924.518655840215</v>
      </c>
    </row>
    <row r="361" spans="1:37" ht="15" x14ac:dyDescent="0.2">
      <c r="I361" s="2">
        <f t="shared" si="339"/>
        <v>16</v>
      </c>
      <c r="J361" s="11">
        <f t="shared" si="331"/>
        <v>27600.319780647176</v>
      </c>
      <c r="K361" s="11">
        <f t="shared" si="340"/>
        <v>276.00319780647175</v>
      </c>
      <c r="L361" s="24">
        <f t="shared" si="343"/>
        <v>3216.4664441992377</v>
      </c>
      <c r="M361" s="11">
        <f t="shared" si="330"/>
        <v>602229</v>
      </c>
      <c r="N361" s="78">
        <f t="shared" si="332"/>
        <v>0</v>
      </c>
      <c r="O361" s="35">
        <f t="shared" si="333"/>
        <v>0</v>
      </c>
      <c r="P361" s="35">
        <f t="shared" si="348"/>
        <v>6.0222899999999999</v>
      </c>
      <c r="Q361">
        <f t="shared" si="334"/>
        <v>80</v>
      </c>
      <c r="R361" s="45">
        <f>1000*VLOOKUP(Q361, '[1]Mortality (Interventions) H'!$B$392:$AV$512, 37)</f>
        <v>79.813539868940211</v>
      </c>
      <c r="S361" s="46">
        <f>VLOOKUP(I361, '[1]Lapse Rates'!$A$4:$F$24, 6)</f>
        <v>2.516404E-4</v>
      </c>
      <c r="T361" s="33">
        <f t="shared" si="353"/>
        <v>0.55493176875473671</v>
      </c>
      <c r="U361" s="33">
        <f t="shared" si="344"/>
        <v>4.4291068850047688E-2</v>
      </c>
      <c r="V361" s="39">
        <f t="shared" si="341"/>
        <v>1.3964325226214943E-4</v>
      </c>
      <c r="W361" s="32">
        <f t="shared" si="345"/>
        <v>0.51050105665242684</v>
      </c>
      <c r="X361" s="31"/>
      <c r="Y361" s="5">
        <f t="shared" si="350"/>
        <v>0</v>
      </c>
      <c r="Z361" s="5">
        <f t="shared" si="342"/>
        <v>3.3419600416539632</v>
      </c>
      <c r="AA361" s="5">
        <f t="shared" si="346"/>
        <v>0</v>
      </c>
      <c r="AB361" s="5">
        <f t="shared" si="335"/>
        <v>3.0743854084673434</v>
      </c>
      <c r="AC361" s="32"/>
      <c r="AD361" s="5">
        <f t="shared" si="351"/>
        <v>14089.992411965261</v>
      </c>
      <c r="AE361" s="5">
        <f t="shared" si="336"/>
        <v>-140.89992411965261</v>
      </c>
      <c r="AF361" s="5">
        <f t="shared" si="336"/>
        <v>-1642.009518450785</v>
      </c>
      <c r="AG361" s="5">
        <f t="shared" si="354"/>
        <v>-26673.366102495369</v>
      </c>
      <c r="AH361" s="5">
        <f t="shared" si="355"/>
        <v>-14366.283133100545</v>
      </c>
      <c r="AI361" s="42">
        <f t="shared" si="349"/>
        <v>0</v>
      </c>
      <c r="AJ361" s="42">
        <f t="shared" si="352"/>
        <v>1368.7338193377407</v>
      </c>
      <c r="AK361" s="42">
        <f t="shared" si="356"/>
        <v>-12997.549313762805</v>
      </c>
    </row>
    <row r="362" spans="1:37" ht="15" x14ac:dyDescent="0.2">
      <c r="I362" s="2">
        <f t="shared" si="339"/>
        <v>17</v>
      </c>
      <c r="J362" s="11">
        <f t="shared" si="331"/>
        <v>27600.319780647176</v>
      </c>
      <c r="K362" s="11">
        <f t="shared" si="340"/>
        <v>276.00319780647175</v>
      </c>
      <c r="L362" s="24">
        <f t="shared" si="343"/>
        <v>3216.4664441992377</v>
      </c>
      <c r="M362" s="11">
        <f t="shared" si="330"/>
        <v>602229</v>
      </c>
      <c r="N362" s="78">
        <f t="shared" si="332"/>
        <v>0</v>
      </c>
      <c r="O362" s="35">
        <f t="shared" si="333"/>
        <v>0</v>
      </c>
      <c r="P362" s="35">
        <f t="shared" si="348"/>
        <v>6.0222899999999999</v>
      </c>
      <c r="Q362">
        <f t="shared" si="334"/>
        <v>81</v>
      </c>
      <c r="R362" s="45">
        <f>1000*VLOOKUP(Q362, '[1]Mortality (Interventions) H'!$B$392:$AV$512, 37)</f>
        <v>88.739037563350806</v>
      </c>
      <c r="S362" s="46">
        <f>VLOOKUP(I362, '[1]Lapse Rates'!$A$4:$F$24, 6)</f>
        <v>2.7508159999999998E-4</v>
      </c>
      <c r="T362" s="33">
        <f t="shared" si="353"/>
        <v>0.51050105665242684</v>
      </c>
      <c r="U362" s="33">
        <f t="shared" si="344"/>
        <v>4.5301372442409983E-2</v>
      </c>
      <c r="V362" s="39">
        <f t="shared" si="341"/>
        <v>1.4042944746564022E-4</v>
      </c>
      <c r="W362" s="32">
        <f t="shared" si="345"/>
        <v>0.46505925476255122</v>
      </c>
      <c r="X362" s="31"/>
      <c r="Y362" s="5">
        <f t="shared" si="350"/>
        <v>0</v>
      </c>
      <c r="Z362" s="5">
        <f t="shared" si="342"/>
        <v>3.0743854084673434</v>
      </c>
      <c r="AA362" s="5">
        <f t="shared" si="346"/>
        <v>0</v>
      </c>
      <c r="AB362" s="5">
        <f t="shared" si="335"/>
        <v>2.8007216993639648</v>
      </c>
      <c r="AC362" s="32"/>
      <c r="AD362" s="5">
        <f t="shared" si="351"/>
        <v>12835.784148395876</v>
      </c>
      <c r="AE362" s="5">
        <f t="shared" si="336"/>
        <v>-128.35784148395877</v>
      </c>
      <c r="AF362" s="5">
        <f t="shared" si="336"/>
        <v>-1495.8474875080506</v>
      </c>
      <c r="AG362" s="5">
        <f t="shared" si="354"/>
        <v>-27281.800224620121</v>
      </c>
      <c r="AH362" s="5">
        <f t="shared" si="355"/>
        <v>-16070.221405216254</v>
      </c>
      <c r="AI362" s="42">
        <f t="shared" si="349"/>
        <v>0</v>
      </c>
      <c r="AJ362" s="42">
        <f t="shared" si="352"/>
        <v>1246.9001179166298</v>
      </c>
      <c r="AK362" s="42">
        <f t="shared" si="356"/>
        <v>-14823.321287299625</v>
      </c>
    </row>
    <row r="363" spans="1:37" ht="15" x14ac:dyDescent="0.2">
      <c r="I363" s="2">
        <f t="shared" si="339"/>
        <v>18</v>
      </c>
      <c r="J363" s="11">
        <f t="shared" si="331"/>
        <v>27600.319780647176</v>
      </c>
      <c r="K363" s="11">
        <f t="shared" si="340"/>
        <v>276.00319780647175</v>
      </c>
      <c r="L363" s="24">
        <f t="shared" si="343"/>
        <v>3216.4664441992377</v>
      </c>
      <c r="M363" s="11">
        <f t="shared" si="330"/>
        <v>602229</v>
      </c>
      <c r="N363" s="78">
        <f t="shared" si="332"/>
        <v>0</v>
      </c>
      <c r="O363" s="35">
        <f t="shared" si="333"/>
        <v>0</v>
      </c>
      <c r="P363" s="35">
        <f t="shared" si="348"/>
        <v>6.0222899999999999</v>
      </c>
      <c r="Q363">
        <f t="shared" si="334"/>
        <v>82</v>
      </c>
      <c r="R363" s="45">
        <f>1000*VLOOKUP(Q363, '[1]Mortality (Interventions) H'!$B$392:$AV$512, 37)</f>
        <v>98.697941385631097</v>
      </c>
      <c r="S363" s="46">
        <f>VLOOKUP(I363, '[1]Lapse Rates'!$A$4:$F$24, 6)</f>
        <v>2.0998619999999999E-4</v>
      </c>
      <c r="T363" s="33">
        <f t="shared" si="353"/>
        <v>0.46505925476255122</v>
      </c>
      <c r="U363" s="33">
        <f t="shared" si="344"/>
        <v>4.5900391067399564E-2</v>
      </c>
      <c r="V363" s="39">
        <f t="shared" si="341"/>
        <v>9.7656025682420032E-5</v>
      </c>
      <c r="W363" s="32">
        <f t="shared" si="345"/>
        <v>0.41906120766946925</v>
      </c>
      <c r="X363" s="31"/>
      <c r="Y363" s="5">
        <f t="shared" si="350"/>
        <v>0</v>
      </c>
      <c r="Z363" s="5">
        <f t="shared" si="350"/>
        <v>2.8007216993639648</v>
      </c>
      <c r="AA363" s="5">
        <f t="shared" si="346"/>
        <v>0</v>
      </c>
      <c r="AB363" s="5">
        <f t="shared" si="335"/>
        <v>2.5237081203357681</v>
      </c>
      <c r="AC363" s="32"/>
      <c r="AD363" s="5">
        <f t="shared" si="351"/>
        <v>11566.223339341546</v>
      </c>
      <c r="AE363" s="5">
        <f t="shared" si="336"/>
        <v>-115.66223339341546</v>
      </c>
      <c r="AF363" s="5">
        <f t="shared" si="336"/>
        <v>-1347.896312534456</v>
      </c>
      <c r="AG363" s="5">
        <f t="shared" si="354"/>
        <v>-27642.546612128972</v>
      </c>
      <c r="AH363" s="5">
        <f t="shared" si="355"/>
        <v>-17539.881818715297</v>
      </c>
      <c r="AI363" s="42">
        <f t="shared" si="349"/>
        <v>0</v>
      </c>
      <c r="AJ363" s="42">
        <f t="shared" si="352"/>
        <v>1123.5747952922193</v>
      </c>
      <c r="AK363" s="42">
        <f t="shared" si="356"/>
        <v>-16416.307023423076</v>
      </c>
    </row>
    <row r="364" spans="1:37" ht="15" x14ac:dyDescent="0.2">
      <c r="I364" s="2">
        <f t="shared" si="339"/>
        <v>19</v>
      </c>
      <c r="J364" s="11">
        <f t="shared" si="331"/>
        <v>27600.319780647176</v>
      </c>
      <c r="K364" s="11">
        <f t="shared" si="340"/>
        <v>276.00319780647175</v>
      </c>
      <c r="L364" s="24">
        <f t="shared" si="343"/>
        <v>3216.4664441992377</v>
      </c>
      <c r="M364" s="11">
        <f t="shared" si="330"/>
        <v>602229</v>
      </c>
      <c r="N364" s="78">
        <f t="shared" si="332"/>
        <v>0</v>
      </c>
      <c r="O364" s="35">
        <f t="shared" si="333"/>
        <v>0</v>
      </c>
      <c r="P364" s="35">
        <f t="shared" si="348"/>
        <v>6.0222899999999999</v>
      </c>
      <c r="Q364">
        <f t="shared" si="334"/>
        <v>83</v>
      </c>
      <c r="R364" s="45">
        <f>1000*VLOOKUP(Q364, '[1]Mortality (Interventions) H'!$B$392:$AV$512, 37)</f>
        <v>109.79313913286893</v>
      </c>
      <c r="S364" s="46">
        <f>VLOOKUP(I364, '[1]Lapse Rates'!$A$4:$F$24, 6)</f>
        <v>1.6037285799999999E-2</v>
      </c>
      <c r="T364" s="33">
        <f t="shared" si="353"/>
        <v>0.41906120766946925</v>
      </c>
      <c r="U364" s="33">
        <f t="shared" si="344"/>
        <v>4.6010045478842118E-2</v>
      </c>
      <c r="V364" s="39">
        <f t="shared" si="341"/>
        <v>6.7206043550884298E-3</v>
      </c>
      <c r="W364" s="32">
        <f t="shared" si="345"/>
        <v>0.36633055783553869</v>
      </c>
      <c r="X364" s="31"/>
      <c r="Y364" s="5">
        <f t="shared" si="350"/>
        <v>0</v>
      </c>
      <c r="Z364" s="5">
        <f t="shared" si="350"/>
        <v>2.5237081203357681</v>
      </c>
      <c r="AA364" s="5">
        <f t="shared" si="346"/>
        <v>0</v>
      </c>
      <c r="AB364" s="5">
        <f t="shared" si="335"/>
        <v>2.2061488551473865</v>
      </c>
      <c r="AC364" s="32"/>
      <c r="AD364" s="5">
        <f t="shared" si="351"/>
        <v>10110.840541683732</v>
      </c>
      <c r="AE364" s="5">
        <f t="shared" si="336"/>
        <v>-101.10840541683733</v>
      </c>
      <c r="AF364" s="5">
        <f t="shared" si="336"/>
        <v>-1178.2899467627983</v>
      </c>
      <c r="AG364" s="5">
        <f t="shared" si="354"/>
        <v>-27708.583678677609</v>
      </c>
      <c r="AH364" s="5">
        <f t="shared" si="355"/>
        <v>-18877.141489173511</v>
      </c>
      <c r="AI364" s="42">
        <f t="shared" si="349"/>
        <v>0</v>
      </c>
      <c r="AJ364" s="42">
        <f t="shared" si="352"/>
        <v>982.20229833438748</v>
      </c>
      <c r="AK364" s="42">
        <f t="shared" si="356"/>
        <v>-17894.939190839123</v>
      </c>
    </row>
    <row r="365" spans="1:37" ht="15" x14ac:dyDescent="0.2">
      <c r="I365" s="2">
        <f t="shared" si="339"/>
        <v>20</v>
      </c>
      <c r="J365" s="11">
        <f t="shared" si="331"/>
        <v>27600.319780647176</v>
      </c>
      <c r="K365" s="11">
        <f t="shared" si="340"/>
        <v>276.00319780647175</v>
      </c>
      <c r="L365" s="24">
        <f t="shared" si="343"/>
        <v>3216.4664441992377</v>
      </c>
      <c r="M365" s="11">
        <f t="shared" si="330"/>
        <v>602229</v>
      </c>
      <c r="N365" s="78">
        <f t="shared" si="332"/>
        <v>0</v>
      </c>
      <c r="O365" s="35">
        <f t="shared" si="333"/>
        <v>0</v>
      </c>
      <c r="P365" s="35">
        <f t="shared" si="348"/>
        <v>6.0222899999999999</v>
      </c>
      <c r="Q365">
        <f t="shared" si="334"/>
        <v>84</v>
      </c>
      <c r="R365" s="45">
        <f>1000*VLOOKUP(Q365, '[1]Mortality (Interventions) H'!$B$392:$AV$512, 37)</f>
        <v>122.20048957462154</v>
      </c>
      <c r="S365" s="46">
        <f>VLOOKUP(I365, '[1]Lapse Rates'!$A$4:$F$24, 6)</f>
        <v>0</v>
      </c>
      <c r="T365" s="33">
        <f t="shared" si="353"/>
        <v>0.36633055783553869</v>
      </c>
      <c r="U365" s="33">
        <f t="shared" si="344"/>
        <v>4.4765773513647043E-2</v>
      </c>
      <c r="V365" s="39">
        <f t="shared" si="341"/>
        <v>0</v>
      </c>
      <c r="W365" s="32">
        <f t="shared" si="345"/>
        <v>0.32156478432189167</v>
      </c>
      <c r="X365" s="31"/>
      <c r="Y365" s="5">
        <f t="shared" si="350"/>
        <v>0</v>
      </c>
      <c r="Z365" s="5">
        <f t="shared" si="350"/>
        <v>2.2061488551473865</v>
      </c>
      <c r="AA365" s="5">
        <f t="shared" si="346"/>
        <v>0</v>
      </c>
      <c r="AB365" s="5">
        <f t="shared" si="335"/>
        <v>1.9365563849738849</v>
      </c>
      <c r="AC365" s="32"/>
      <c r="AD365" s="5">
        <f>$W365*J365</f>
        <v>8875.2908774790503</v>
      </c>
      <c r="AE365" s="5">
        <f t="shared" si="336"/>
        <v>-88.752908774790498</v>
      </c>
      <c r="AF365" s="5">
        <f t="shared" si="336"/>
        <v>-1034.3023384075298</v>
      </c>
      <c r="AG365" s="5">
        <f t="shared" si="354"/>
        <v>-26959.247017350146</v>
      </c>
      <c r="AH365" s="5">
        <f t="shared" si="355"/>
        <v>-19207.011387053415</v>
      </c>
      <c r="AI365" s="42">
        <f t="shared" si="349"/>
        <v>0</v>
      </c>
      <c r="AJ365" s="42">
        <f t="shared" si="352"/>
        <v>862.17579793257801</v>
      </c>
      <c r="AK365" s="42">
        <f t="shared" si="356"/>
        <v>-18344.835589120838</v>
      </c>
    </row>
    <row r="366" spans="1:37" x14ac:dyDescent="0.15">
      <c r="I366" s="2"/>
      <c r="J366" s="31"/>
      <c r="K366" s="31"/>
      <c r="L366" s="31"/>
      <c r="M366" s="31"/>
      <c r="N366" s="31"/>
      <c r="O366" s="31"/>
      <c r="P366" s="31"/>
      <c r="R366" s="31"/>
      <c r="S366" s="31"/>
      <c r="T366" s="31"/>
      <c r="U366" s="31"/>
      <c r="V366" s="31"/>
      <c r="W366" s="31"/>
      <c r="X366" s="31"/>
      <c r="Y366" s="5"/>
      <c r="Z366" s="5"/>
      <c r="AA366" s="5"/>
      <c r="AB366" s="5"/>
    </row>
    <row r="367" spans="1:37" x14ac:dyDescent="0.15">
      <c r="I367" s="2"/>
      <c r="J367" s="31"/>
      <c r="K367" s="31"/>
      <c r="L367" s="31"/>
      <c r="M367" s="31"/>
      <c r="N367" s="31"/>
      <c r="O367" s="31"/>
      <c r="P367" s="31"/>
      <c r="R367" s="31"/>
      <c r="S367" s="31"/>
      <c r="T367" s="31"/>
      <c r="U367" s="31"/>
      <c r="V367" s="31"/>
      <c r="W367" s="31"/>
      <c r="X367" s="31"/>
      <c r="Y367" s="5"/>
      <c r="Z367" s="5"/>
      <c r="AA367" s="5"/>
      <c r="AB367" s="5"/>
    </row>
    <row r="368" spans="1:37" x14ac:dyDescent="0.15">
      <c r="I368" s="2"/>
      <c r="AC368" s="22" t="s">
        <v>56</v>
      </c>
      <c r="AD368" s="21">
        <f>SUM(AD345:AD365)</f>
        <v>414290.15145520878</v>
      </c>
      <c r="AE368" s="21">
        <f t="shared" ref="AE368:AK368" si="357">SUM(AE345:AE365)</f>
        <v>-14636.276427829107</v>
      </c>
      <c r="AF368" s="21">
        <f t="shared" si="357"/>
        <v>-45953.015940837642</v>
      </c>
      <c r="AG368" s="21">
        <f t="shared" si="357"/>
        <v>-398700.96981657733</v>
      </c>
      <c r="AH368" s="21">
        <f t="shared" si="357"/>
        <v>-45000.110730035303</v>
      </c>
      <c r="AI368" s="21">
        <f t="shared" si="357"/>
        <v>0</v>
      </c>
      <c r="AJ368" s="21">
        <f t="shared" si="357"/>
        <v>37590.168249487666</v>
      </c>
      <c r="AK368" s="21">
        <f t="shared" si="357"/>
        <v>-7409.9424805476228</v>
      </c>
    </row>
    <row r="369" spans="1:39" x14ac:dyDescent="0.15">
      <c r="AC369" s="23"/>
    </row>
    <row r="370" spans="1:39" x14ac:dyDescent="0.15">
      <c r="AC370" s="22" t="str">
        <f>"Present Value at "&amp;TEXT($D$6,"0.00%")&amp;":"</f>
        <v>Present Value at 9.81%:</v>
      </c>
      <c r="AD370" s="21">
        <f>AD345+NPV($D$6,AD346:AD365)</f>
        <v>217955.05919691169</v>
      </c>
      <c r="AE370" s="21">
        <f t="shared" ref="AE370:AK370" si="358">AE345+NPV($D$6,AE346:AE365)</f>
        <v>-12697.11324360813</v>
      </c>
      <c r="AF370" s="21">
        <f t="shared" si="358"/>
        <v>-23354.533889021845</v>
      </c>
      <c r="AG370" s="21">
        <f t="shared" si="358"/>
        <v>-146116.11018295423</v>
      </c>
      <c r="AH370" s="21">
        <f t="shared" si="358"/>
        <v>35787.30188132749</v>
      </c>
      <c r="AI370" s="21">
        <f t="shared" si="358"/>
        <v>0</v>
      </c>
      <c r="AJ370" s="21">
        <f t="shared" si="358"/>
        <v>18515.471613714664</v>
      </c>
      <c r="AK370" s="21">
        <f t="shared" si="358"/>
        <v>54302.773495042158</v>
      </c>
    </row>
    <row r="372" spans="1:39" x14ac:dyDescent="0.15">
      <c r="AC372" s="22" t="str">
        <f>"Present Value at "&amp;TEXT($D$7,"0.00%")&amp;":"</f>
        <v>Present Value at 3.64%:</v>
      </c>
      <c r="AD372" s="21">
        <f>AD345+NPV($D$7,AD346:AD365)</f>
        <v>314564.12741395767</v>
      </c>
      <c r="AE372" s="21">
        <f t="shared" ref="AE372:AK372" si="359">AE345+NPV($D$7,AE346:AE365)</f>
        <v>-13648.531761497268</v>
      </c>
      <c r="AF372" s="21">
        <f t="shared" si="359"/>
        <v>-34442.107371869475</v>
      </c>
      <c r="AG372" s="21">
        <f t="shared" si="359"/>
        <v>-262918.75287743052</v>
      </c>
      <c r="AH372" s="21">
        <f t="shared" si="359"/>
        <v>3554.7354031603827</v>
      </c>
      <c r="AI372" s="21">
        <f t="shared" si="359"/>
        <v>0</v>
      </c>
      <c r="AJ372" s="21">
        <f t="shared" si="359"/>
        <v>27901.672115582365</v>
      </c>
      <c r="AK372" s="21">
        <f t="shared" si="359"/>
        <v>31456.407518742766</v>
      </c>
    </row>
    <row r="374" spans="1:39" x14ac:dyDescent="0.15">
      <c r="A374" s="43" t="s">
        <v>40</v>
      </c>
      <c r="B374" s="15">
        <v>1</v>
      </c>
      <c r="C374" s="15"/>
      <c r="D374" s="15"/>
      <c r="G374" t="s">
        <v>12</v>
      </c>
      <c r="H374" s="51">
        <v>27168.189380295982</v>
      </c>
    </row>
    <row r="375" spans="1:39" ht="15" x14ac:dyDescent="0.2">
      <c r="G375" s="58" t="s">
        <v>121</v>
      </c>
      <c r="H375" s="57"/>
      <c r="I375" s="57"/>
      <c r="J375" s="11">
        <f>H$374</f>
        <v>27168.189380295982</v>
      </c>
      <c r="K375" s="11">
        <f>J375*$C$10</f>
        <v>10867.275752118394</v>
      </c>
      <c r="L375" s="24">
        <f>$C$384</f>
        <v>3982.0087420968998</v>
      </c>
      <c r="M375" s="11">
        <f t="shared" ref="M375:M395" si="360">$E$11</f>
        <v>602229</v>
      </c>
      <c r="N375" s="78">
        <f>N343</f>
        <v>0</v>
      </c>
      <c r="O375" s="35">
        <f>M375*N375/1000</f>
        <v>0</v>
      </c>
      <c r="P375" s="35">
        <f>$H$14*M375/1000</f>
        <v>6.0222899999999999</v>
      </c>
      <c r="Q375">
        <f>Q4</f>
        <v>0</v>
      </c>
      <c r="T375" s="34">
        <v>1</v>
      </c>
      <c r="U375" s="32"/>
      <c r="V375" s="32"/>
      <c r="W375" s="32">
        <f>T375-SUM(U375:V375)</f>
        <v>1</v>
      </c>
      <c r="X375" s="32"/>
      <c r="Y375" s="5"/>
      <c r="Z375" s="5"/>
      <c r="AA375" s="5">
        <f>O375*W375</f>
        <v>0</v>
      </c>
      <c r="AB375" s="5">
        <f>P375*W375</f>
        <v>6.0222899999999999</v>
      </c>
      <c r="AC375" s="32"/>
      <c r="AD375" s="5">
        <f>$W375*J375</f>
        <v>27168.189380295982</v>
      </c>
      <c r="AE375" s="5">
        <f>-$W375*K375</f>
        <v>-10867.275752118394</v>
      </c>
      <c r="AF375" s="5">
        <f>-$W375*L375</f>
        <v>-3982.0087420968998</v>
      </c>
      <c r="AG375" s="5"/>
      <c r="AH375" s="5">
        <f>SUM(AD375:AG375)</f>
        <v>12318.904886080689</v>
      </c>
      <c r="AI375" s="42">
        <f>Y375-AA375</f>
        <v>0</v>
      </c>
      <c r="AJ375" s="42"/>
      <c r="AK375" s="42">
        <f>SUM(AH375:AJ375)</f>
        <v>12318.904886080689</v>
      </c>
      <c r="AL375" s="6" t="s">
        <v>39</v>
      </c>
      <c r="AM375" s="36">
        <f>AK402</f>
        <v>31104.995656891602</v>
      </c>
    </row>
    <row r="376" spans="1:39" ht="15" x14ac:dyDescent="0.2">
      <c r="A376" s="12" t="s">
        <v>42</v>
      </c>
      <c r="B376" s="12"/>
      <c r="C376" s="12"/>
      <c r="D376" s="79">
        <v>9.8100000000000007E-2</v>
      </c>
      <c r="E376" s="7"/>
      <c r="F376" s="7"/>
      <c r="G376" s="8"/>
      <c r="I376" s="2">
        <f>I375+1</f>
        <v>1</v>
      </c>
      <c r="J376" s="11">
        <f t="shared" ref="J376:J395" si="361">H$374</f>
        <v>27168.189380295982</v>
      </c>
      <c r="K376" s="11"/>
      <c r="L376" s="24"/>
      <c r="M376" s="11">
        <f t="shared" si="360"/>
        <v>602229</v>
      </c>
      <c r="N376" s="78">
        <f t="shared" ref="N376:N395" si="362">N344</f>
        <v>0</v>
      </c>
      <c r="O376" s="35">
        <f t="shared" ref="O376:O395" si="363">M376*N376/1000</f>
        <v>0</v>
      </c>
      <c r="P376" s="35">
        <f>$H$14*M376/1000</f>
        <v>6.0222899999999999</v>
      </c>
      <c r="Q376">
        <f t="shared" ref="Q376:Q395" si="364">Q5</f>
        <v>65</v>
      </c>
      <c r="R376" s="45">
        <f>1000*VLOOKUP(Q376, '[1]Mortality (Interventions) H'!$B$392:$AV$512, 40)</f>
        <v>17.430006822822751</v>
      </c>
      <c r="S376" s="46">
        <f>AVERAGE(VLOOKUP(I375,'[1]Lapse Rates'!$A$4:$F$24,6),VLOOKUP(I376,'[1]Lapse Rates'!$A$4:$F$24,6))</f>
        <v>1.1402544E-3</v>
      </c>
      <c r="T376" s="33">
        <f>W375</f>
        <v>1</v>
      </c>
      <c r="U376" s="33">
        <f>T376*R376/1000</f>
        <v>1.7430006822822752E-2</v>
      </c>
      <c r="V376" s="39">
        <f>MIN(S376*T376,T376-U376)</f>
        <v>1.1402544E-3</v>
      </c>
      <c r="W376" s="32">
        <f>T376-SUM(U376:V376)</f>
        <v>0.98142973877717721</v>
      </c>
      <c r="X376" s="32"/>
      <c r="Y376" s="5">
        <f>AA375</f>
        <v>0</v>
      </c>
      <c r="Z376" s="5">
        <f>AB375</f>
        <v>6.0222899999999999</v>
      </c>
      <c r="AA376" s="5">
        <f>O376*W376</f>
        <v>0</v>
      </c>
      <c r="AB376" s="5">
        <f t="shared" ref="AB376:AB395" si="365">P376*W376</f>
        <v>5.9104545015404062</v>
      </c>
      <c r="AC376" s="32"/>
      <c r="AD376" s="5">
        <f>$W376*J376</f>
        <v>26663.669006552765</v>
      </c>
      <c r="AE376" s="5">
        <f t="shared" ref="AE376:AF395" si="366">-$W376*K376</f>
        <v>0</v>
      </c>
      <c r="AF376" s="5">
        <f t="shared" si="366"/>
        <v>0</v>
      </c>
      <c r="AG376" s="5">
        <f t="shared" ref="AG376:AG381" si="367">-U376*M376</f>
        <v>-10496.855578901723</v>
      </c>
      <c r="AH376" s="5">
        <f t="shared" ref="AH376:AH384" si="368">SUM(AD376:AG376)</f>
        <v>16166.813427651043</v>
      </c>
      <c r="AI376" s="42">
        <f>-M376*$W375*(N376-N375)/1000</f>
        <v>0</v>
      </c>
      <c r="AJ376" s="42">
        <f>$D$6*SUM(Y376:Z376,AD376:AE376)</f>
        <v>2616.2967161918264</v>
      </c>
      <c r="AK376" s="42">
        <f>SUM(AH376:AJ376)</f>
        <v>18783.11014384287</v>
      </c>
      <c r="AM376" s="47"/>
    </row>
    <row r="377" spans="1:39" ht="15" x14ac:dyDescent="0.2">
      <c r="A377" s="15" t="s">
        <v>44</v>
      </c>
      <c r="B377" s="15"/>
      <c r="C377" s="50"/>
      <c r="D377" s="9">
        <f xml:space="preserve"> (1+6.7%)/(1+2.95%)-1</f>
        <v>3.6425449247207142E-2</v>
      </c>
      <c r="E377" s="7"/>
      <c r="F377" s="7"/>
      <c r="G377" s="8"/>
      <c r="I377" s="2">
        <f t="shared" ref="I377:I395" si="369">I376+1</f>
        <v>2</v>
      </c>
      <c r="J377" s="11">
        <f t="shared" si="361"/>
        <v>27168.189380295982</v>
      </c>
      <c r="K377" s="11">
        <f t="shared" ref="K377:K395" si="370">J377*$C$11</f>
        <v>271.68189380295985</v>
      </c>
      <c r="L377" s="24">
        <f>$C$385</f>
        <v>3166.9630606880201</v>
      </c>
      <c r="M377" s="11">
        <f t="shared" si="360"/>
        <v>602229</v>
      </c>
      <c r="N377" s="78">
        <f t="shared" si="362"/>
        <v>0</v>
      </c>
      <c r="O377" s="35">
        <f t="shared" si="363"/>
        <v>0</v>
      </c>
      <c r="P377" s="35">
        <f>$H$14*M377/1000</f>
        <v>6.0222899999999999</v>
      </c>
      <c r="Q377">
        <f t="shared" si="364"/>
        <v>66</v>
      </c>
      <c r="R377" s="45">
        <f>1000*VLOOKUP(Q377, '[1]Mortality (Interventions) H'!$B$392:$AV$512, 40)</f>
        <v>19.039047856546997</v>
      </c>
      <c r="S377" s="46">
        <f>VLOOKUP(I377, '[1]Lapse Rates'!$A$4:$F$24, 6)</f>
        <v>1.1150343000000001E-3</v>
      </c>
      <c r="T377" s="33">
        <f>W376</f>
        <v>0.98142973877717721</v>
      </c>
      <c r="U377" s="33">
        <f>T377*R377/1000</f>
        <v>1.8685487764417093E-2</v>
      </c>
      <c r="V377" s="39">
        <f t="shared" ref="V377:V395" si="371">MIN(S377*T377,T377-U377)</f>
        <v>1.0943278217765927E-3</v>
      </c>
      <c r="W377" s="32">
        <f>T377-SUM(U377:V377)</f>
        <v>0.96164992319098352</v>
      </c>
      <c r="X377" s="32"/>
      <c r="Y377" s="5">
        <f t="shared" ref="Y377:Z392" si="372">AA376</f>
        <v>0</v>
      </c>
      <c r="Z377" s="5">
        <f t="shared" si="372"/>
        <v>5.9104545015404062</v>
      </c>
      <c r="AA377" s="5">
        <f>O377*W377</f>
        <v>0</v>
      </c>
      <c r="AB377" s="5">
        <f t="shared" si="365"/>
        <v>5.7913347159338278</v>
      </c>
      <c r="AC377" s="32"/>
      <c r="AD377" s="5">
        <f>$W377*J377</f>
        <v>26126.287230799724</v>
      </c>
      <c r="AE377" s="5">
        <f t="shared" si="366"/>
        <v>-261.26287230799727</v>
      </c>
      <c r="AF377" s="5">
        <f t="shared" si="366"/>
        <v>-3045.5097840593166</v>
      </c>
      <c r="AG377" s="5">
        <f t="shared" si="367"/>
        <v>-11252.942610877142</v>
      </c>
      <c r="AH377" s="5">
        <f t="shared" si="368"/>
        <v>11566.571963555269</v>
      </c>
      <c r="AI377" s="42">
        <f>-M377*($W376*N377-$W375*N376)/1000</f>
        <v>0</v>
      </c>
      <c r="AJ377" s="42">
        <f>$D$6*SUM(Y377:Z377,AD377:AE377)</f>
        <v>2537.9387051546396</v>
      </c>
      <c r="AK377" s="42">
        <f>SUM(AH377:AJ377)</f>
        <v>14104.510668709909</v>
      </c>
      <c r="AL377" s="48" t="s">
        <v>59</v>
      </c>
      <c r="AM377" s="54">
        <f>AK402/AD402</f>
        <v>9.9999984219489635E-2</v>
      </c>
    </row>
    <row r="378" spans="1:39" ht="15" x14ac:dyDescent="0.2">
      <c r="A378" s="15" t="s">
        <v>45</v>
      </c>
      <c r="B378" s="16"/>
      <c r="C378" s="50"/>
      <c r="D378" s="1"/>
      <c r="E378" s="1"/>
      <c r="F378" s="1"/>
      <c r="G378" s="8"/>
      <c r="I378" s="2">
        <f t="shared" si="369"/>
        <v>3</v>
      </c>
      <c r="J378" s="11">
        <f t="shared" si="361"/>
        <v>27168.189380295982</v>
      </c>
      <c r="K378" s="11">
        <f t="shared" si="370"/>
        <v>271.68189380295985</v>
      </c>
      <c r="L378" s="24">
        <f t="shared" ref="L378:L395" si="373">$C$385</f>
        <v>3166.9630606880201</v>
      </c>
      <c r="M378" s="11">
        <f t="shared" si="360"/>
        <v>602229</v>
      </c>
      <c r="N378" s="78">
        <f t="shared" si="362"/>
        <v>0</v>
      </c>
      <c r="O378" s="35">
        <f t="shared" si="363"/>
        <v>0</v>
      </c>
      <c r="P378" s="35">
        <f>$H$14*M378/1000</f>
        <v>6.0222899999999999</v>
      </c>
      <c r="Q378">
        <f t="shared" si="364"/>
        <v>67</v>
      </c>
      <c r="R378" s="45">
        <f>1000*VLOOKUP(Q378, '[1]Mortality (Interventions) H'!$B$392:$AV$512, 40)</f>
        <v>20.743007888293448</v>
      </c>
      <c r="S378" s="46">
        <f>VLOOKUP(I378, '[1]Lapse Rates'!$A$4:$F$24, 6)</f>
        <v>9.1335750000000001E-4</v>
      </c>
      <c r="T378" s="33">
        <f>W377</f>
        <v>0.96164992319098352</v>
      </c>
      <c r="U378" s="33">
        <f t="shared" ref="U378:U395" si="374">T378*R378/1000</f>
        <v>1.9947511942527359E-2</v>
      </c>
      <c r="V378" s="39">
        <f t="shared" si="371"/>
        <v>8.7833016972090874E-4</v>
      </c>
      <c r="W378" s="32">
        <f t="shared" ref="W378:W395" si="375">T378-SUM(U378:V378)</f>
        <v>0.94082408107873527</v>
      </c>
      <c r="X378" s="32"/>
      <c r="Y378" s="5">
        <f t="shared" si="372"/>
        <v>0</v>
      </c>
      <c r="Z378" s="5">
        <f t="shared" si="372"/>
        <v>5.7913347159338278</v>
      </c>
      <c r="AA378" s="5">
        <f t="shared" ref="AA378:AA395" si="376">O378*W378</f>
        <v>0</v>
      </c>
      <c r="AB378" s="5">
        <f t="shared" si="365"/>
        <v>5.6659154552396567</v>
      </c>
      <c r="AC378" s="32"/>
      <c r="AD378" s="5">
        <f>$W378*J378</f>
        <v>25560.486808290021</v>
      </c>
      <c r="AE378" s="5">
        <f t="shared" si="366"/>
        <v>-255.60486808290025</v>
      </c>
      <c r="AF378" s="5">
        <f>-$W378*L378</f>
        <v>-2979.5551113821052</v>
      </c>
      <c r="AG378" s="5">
        <f t="shared" si="367"/>
        <v>-12012.97016963631</v>
      </c>
      <c r="AH378" s="5">
        <f t="shared" si="368"/>
        <v>10312.356659188705</v>
      </c>
      <c r="AI378" s="42">
        <f>-M378*($W377*N378-$W376*N377)/1000</f>
        <v>0</v>
      </c>
      <c r="AJ378" s="42">
        <f>$D$6*SUM(Y378:Z378,AD378:AE378)</f>
        <v>2482.9770482699519</v>
      </c>
      <c r="AK378" s="42">
        <f t="shared" ref="AK378:AK385" si="377">SUM(AH378:AJ378)</f>
        <v>12795.333707458656</v>
      </c>
    </row>
    <row r="379" spans="1:39" ht="15" x14ac:dyDescent="0.2">
      <c r="A379" s="15"/>
      <c r="B379" s="16" t="s">
        <v>46</v>
      </c>
      <c r="C379" s="16" t="s">
        <v>47</v>
      </c>
      <c r="E379" s="1"/>
      <c r="F379" s="1"/>
      <c r="G379" s="8"/>
      <c r="I379" s="2">
        <f t="shared" si="369"/>
        <v>4</v>
      </c>
      <c r="J379" s="11">
        <f t="shared" si="361"/>
        <v>27168.189380295982</v>
      </c>
      <c r="K379" s="11">
        <f t="shared" si="370"/>
        <v>271.68189380295985</v>
      </c>
      <c r="L379" s="24">
        <f t="shared" si="373"/>
        <v>3166.9630606880201</v>
      </c>
      <c r="M379" s="11">
        <f t="shared" si="360"/>
        <v>602229</v>
      </c>
      <c r="N379" s="78">
        <f t="shared" si="362"/>
        <v>0</v>
      </c>
      <c r="O379" s="35">
        <f t="shared" si="363"/>
        <v>0</v>
      </c>
      <c r="P379" s="35">
        <f t="shared" ref="P379:P395" si="378">$H$14*M379/1000</f>
        <v>6.0222899999999999</v>
      </c>
      <c r="Q379">
        <f t="shared" si="364"/>
        <v>68</v>
      </c>
      <c r="R379" s="45">
        <f>1000*VLOOKUP(Q379, '[1]Mortality (Interventions) H'!$B$392:$AV$512, 40)</f>
        <v>22.539865822905902</v>
      </c>
      <c r="S379" s="46">
        <f>VLOOKUP(I379, '[1]Lapse Rates'!$A$4:$F$24, 6)</f>
        <v>8.7679360000000005E-4</v>
      </c>
      <c r="T379" s="33">
        <f>W378</f>
        <v>0.94082408107873527</v>
      </c>
      <c r="U379" s="33">
        <f t="shared" si="374"/>
        <v>2.1206048550473436E-2</v>
      </c>
      <c r="V379" s="39">
        <f t="shared" si="371"/>
        <v>8.2490853301571626E-4</v>
      </c>
      <c r="W379" s="32">
        <f t="shared" si="375"/>
        <v>0.91879312399524615</v>
      </c>
      <c r="X379" s="32"/>
      <c r="Y379" s="5">
        <f>AA378</f>
        <v>0</v>
      </c>
      <c r="Z379" s="5">
        <f t="shared" si="372"/>
        <v>5.6659154552396567</v>
      </c>
      <c r="AA379" s="5">
        <f t="shared" si="376"/>
        <v>0</v>
      </c>
      <c r="AB379" s="5">
        <f t="shared" si="365"/>
        <v>5.5332386427053306</v>
      </c>
      <c r="AC379" s="32"/>
      <c r="AD379" s="5">
        <f>$W379*J379</f>
        <v>24961.945594016615</v>
      </c>
      <c r="AE379" s="5">
        <f t="shared" si="366"/>
        <v>-249.61945594016618</v>
      </c>
      <c r="AF379" s="5">
        <f t="shared" si="366"/>
        <v>-2909.7838841070925</v>
      </c>
      <c r="AG379" s="5">
        <f t="shared" si="367"/>
        <v>-12770.897412503067</v>
      </c>
      <c r="AH379" s="5">
        <f t="shared" si="368"/>
        <v>9031.64484146629</v>
      </c>
      <c r="AI379" s="42">
        <f t="shared" ref="AI379:AI395" si="379">-M379*($W378*N379-$W377*N378)/1000</f>
        <v>0</v>
      </c>
      <c r="AJ379" s="42">
        <f>$D$6*SUM(Y379:Z379,AD379:AE379)</f>
        <v>2424.8350204514586</v>
      </c>
      <c r="AK379" s="42">
        <f t="shared" si="377"/>
        <v>11456.479861917749</v>
      </c>
    </row>
    <row r="380" spans="1:39" ht="15" x14ac:dyDescent="0.2">
      <c r="A380" s="15"/>
      <c r="B380" s="16">
        <v>1</v>
      </c>
      <c r="C380" s="50">
        <v>0.4</v>
      </c>
      <c r="D380" s="1"/>
      <c r="E380" s="18" t="s">
        <v>48</v>
      </c>
      <c r="F380" s="16"/>
      <c r="G380" s="8"/>
      <c r="I380" s="2">
        <f t="shared" si="369"/>
        <v>5</v>
      </c>
      <c r="J380" s="11">
        <f t="shared" si="361"/>
        <v>27168.189380295982</v>
      </c>
      <c r="K380" s="11">
        <f t="shared" si="370"/>
        <v>271.68189380295985</v>
      </c>
      <c r="L380" s="24">
        <f t="shared" si="373"/>
        <v>3166.9630606880201</v>
      </c>
      <c r="M380" s="11">
        <f t="shared" si="360"/>
        <v>602229</v>
      </c>
      <c r="N380" s="78">
        <f t="shared" si="362"/>
        <v>0</v>
      </c>
      <c r="O380" s="35">
        <f t="shared" si="363"/>
        <v>0</v>
      </c>
      <c r="P380" s="35">
        <f t="shared" si="378"/>
        <v>6.0222899999999999</v>
      </c>
      <c r="Q380">
        <f t="shared" si="364"/>
        <v>69</v>
      </c>
      <c r="R380" s="45">
        <f>1000*VLOOKUP(Q380, '[1]Mortality (Interventions) H'!$B$392:$AV$512, 40)</f>
        <v>24.552058838363948</v>
      </c>
      <c r="S380" s="46">
        <f>VLOOKUP(I380, '[1]Lapse Rates'!$A$4:$F$24, 6)</f>
        <v>8.7786349999999995E-4</v>
      </c>
      <c r="T380" s="33">
        <f>W379</f>
        <v>0.91879312399524615</v>
      </c>
      <c r="U380" s="33">
        <f t="shared" si="374"/>
        <v>2.2558262840615507E-2</v>
      </c>
      <c r="V380" s="39">
        <f t="shared" si="371"/>
        <v>8.0657494760640069E-4</v>
      </c>
      <c r="W380" s="32">
        <f t="shared" si="375"/>
        <v>0.89542828620702419</v>
      </c>
      <c r="X380" s="32"/>
      <c r="Y380" s="5">
        <f t="shared" ref="Y380:Z395" si="380">AA379</f>
        <v>0</v>
      </c>
      <c r="Z380" s="5">
        <f t="shared" si="372"/>
        <v>5.5332386427053306</v>
      </c>
      <c r="AA380" s="5">
        <f t="shared" si="376"/>
        <v>0</v>
      </c>
      <c r="AB380" s="5">
        <f t="shared" si="365"/>
        <v>5.3925288137416993</v>
      </c>
      <c r="AC380" s="32"/>
      <c r="AD380" s="5">
        <f t="shared" ref="AD380:AD394" si="381">$W380*J380</f>
        <v>24327.165256146305</v>
      </c>
      <c r="AE380" s="5">
        <f t="shared" si="366"/>
        <v>-243.27165256146307</v>
      </c>
      <c r="AF380" s="5">
        <f t="shared" si="366"/>
        <v>-2835.7883059128258</v>
      </c>
      <c r="AG380" s="5">
        <f t="shared" si="367"/>
        <v>-13585.240072241037</v>
      </c>
      <c r="AH380" s="5">
        <f t="shared" si="368"/>
        <v>7662.86522543098</v>
      </c>
      <c r="AI380" s="42">
        <f t="shared" si="379"/>
        <v>0</v>
      </c>
      <c r="AJ380" s="42">
        <f t="shared" ref="AJ380:AJ395" si="382">$D$6*SUM(Y380:Z380,AD380:AE380)</f>
        <v>2363.1727732225227</v>
      </c>
      <c r="AK380" s="42">
        <f t="shared" si="377"/>
        <v>10026.037998653503</v>
      </c>
    </row>
    <row r="381" spans="1:39" ht="15" x14ac:dyDescent="0.2">
      <c r="A381" s="15"/>
      <c r="B381" s="17" t="s">
        <v>49</v>
      </c>
      <c r="C381" s="50">
        <v>0.01</v>
      </c>
      <c r="D381" s="1"/>
      <c r="E381" s="80">
        <v>500000</v>
      </c>
      <c r="F381" s="16"/>
      <c r="G381" s="8"/>
      <c r="I381" s="2">
        <f t="shared" si="369"/>
        <v>6</v>
      </c>
      <c r="J381" s="11">
        <f t="shared" si="361"/>
        <v>27168.189380295982</v>
      </c>
      <c r="K381" s="11">
        <f t="shared" si="370"/>
        <v>271.68189380295985</v>
      </c>
      <c r="L381" s="24">
        <f t="shared" si="373"/>
        <v>3166.9630606880201</v>
      </c>
      <c r="M381" s="11">
        <f t="shared" si="360"/>
        <v>602229</v>
      </c>
      <c r="N381" s="78">
        <f t="shared" si="362"/>
        <v>0</v>
      </c>
      <c r="O381" s="35">
        <f t="shared" si="363"/>
        <v>0</v>
      </c>
      <c r="P381" s="35">
        <f t="shared" si="378"/>
        <v>6.0222899999999999</v>
      </c>
      <c r="Q381">
        <f t="shared" si="364"/>
        <v>70</v>
      </c>
      <c r="R381" s="45">
        <f>1000*VLOOKUP(Q381, '[1]Mortality (Interventions) H'!$B$392:$AV$512, 40)</f>
        <v>27.093777809692018</v>
      </c>
      <c r="S381" s="46">
        <f>VLOOKUP(I381, '[1]Lapse Rates'!$A$4:$F$24, 6)</f>
        <v>8.7081910000000003E-4</v>
      </c>
      <c r="T381" s="33">
        <f t="shared" ref="T381:T395" si="383">W380</f>
        <v>0.89542828620702419</v>
      </c>
      <c r="U381" s="33">
        <f t="shared" si="374"/>
        <v>2.4260535031006426E-2</v>
      </c>
      <c r="V381" s="39">
        <f t="shared" si="371"/>
        <v>7.797560543093432E-4</v>
      </c>
      <c r="W381" s="32">
        <f t="shared" si="375"/>
        <v>0.87038799512170839</v>
      </c>
      <c r="X381" s="32"/>
      <c r="Y381" s="5">
        <f t="shared" si="380"/>
        <v>0</v>
      </c>
      <c r="Z381" s="5">
        <f t="shared" si="372"/>
        <v>5.3925288137416993</v>
      </c>
      <c r="AA381" s="5">
        <f t="shared" si="376"/>
        <v>0</v>
      </c>
      <c r="AB381" s="5">
        <f t="shared" si="365"/>
        <v>5.2417289191415133</v>
      </c>
      <c r="AC381" s="32"/>
      <c r="AD381" s="5">
        <f t="shared" si="381"/>
        <v>23646.865885802708</v>
      </c>
      <c r="AE381" s="5">
        <f t="shared" si="366"/>
        <v>-236.46865885802711</v>
      </c>
      <c r="AF381" s="5">
        <f t="shared" si="366"/>
        <v>-2756.4866290167552</v>
      </c>
      <c r="AG381" s="5">
        <f t="shared" si="367"/>
        <v>-14610.397751187969</v>
      </c>
      <c r="AH381" s="5">
        <f t="shared" si="368"/>
        <v>6043.5128467399572</v>
      </c>
      <c r="AI381" s="42">
        <f t="shared" si="379"/>
        <v>0</v>
      </c>
      <c r="AJ381" s="42">
        <f t="shared" si="382"/>
        <v>2297.0889750399019</v>
      </c>
      <c r="AK381" s="42">
        <f t="shared" si="377"/>
        <v>8340.6018217798592</v>
      </c>
    </row>
    <row r="382" spans="1:39" ht="15" x14ac:dyDescent="0.2">
      <c r="A382" s="12" t="s">
        <v>50</v>
      </c>
      <c r="B382" s="14"/>
      <c r="C382" s="3"/>
      <c r="D382" s="1"/>
      <c r="E382" s="1"/>
      <c r="F382" s="1"/>
      <c r="G382" s="8"/>
      <c r="I382" s="2">
        <f t="shared" si="369"/>
        <v>7</v>
      </c>
      <c r="J382" s="11">
        <f t="shared" si="361"/>
        <v>27168.189380295982</v>
      </c>
      <c r="K382" s="11">
        <f t="shared" si="370"/>
        <v>271.68189380295985</v>
      </c>
      <c r="L382" s="24">
        <f t="shared" si="373"/>
        <v>3166.9630606880201</v>
      </c>
      <c r="M382" s="11">
        <f t="shared" si="360"/>
        <v>602229</v>
      </c>
      <c r="N382" s="78">
        <f t="shared" si="362"/>
        <v>0</v>
      </c>
      <c r="O382" s="35">
        <f t="shared" si="363"/>
        <v>0</v>
      </c>
      <c r="P382" s="35">
        <f t="shared" si="378"/>
        <v>6.0222899999999999</v>
      </c>
      <c r="Q382">
        <f t="shared" si="364"/>
        <v>71</v>
      </c>
      <c r="R382" s="45">
        <f>1000*VLOOKUP(Q382, '[1]Mortality (Interventions) H'!$B$392:$AV$512, 40)</f>
        <v>29.693797097320921</v>
      </c>
      <c r="S382" s="46">
        <f>VLOOKUP(I382, '[1]Lapse Rates'!$A$4:$F$24, 6)</f>
        <v>7.8743759999999998E-4</v>
      </c>
      <c r="T382" s="33">
        <f t="shared" si="383"/>
        <v>0.87038799512170839</v>
      </c>
      <c r="U382" s="33">
        <f t="shared" si="374"/>
        <v>2.5845124523087962E-2</v>
      </c>
      <c r="V382" s="39">
        <f t="shared" si="371"/>
        <v>6.8537623394744976E-4</v>
      </c>
      <c r="W382" s="32">
        <f t="shared" si="375"/>
        <v>0.84385749436467294</v>
      </c>
      <c r="X382" s="32"/>
      <c r="Y382" s="5">
        <f t="shared" si="380"/>
        <v>0</v>
      </c>
      <c r="Z382" s="5">
        <f t="shared" si="372"/>
        <v>5.2417289191415133</v>
      </c>
      <c r="AA382" s="5">
        <f t="shared" si="376"/>
        <v>0</v>
      </c>
      <c r="AB382" s="5">
        <f t="shared" si="365"/>
        <v>5.0819545497374259</v>
      </c>
      <c r="AC382" s="32"/>
      <c r="AD382" s="5">
        <f t="shared" si="381"/>
        <v>22926.080216881484</v>
      </c>
      <c r="AE382" s="5">
        <f t="shared" si="366"/>
        <v>-229.26080216881488</v>
      </c>
      <c r="AF382" s="5">
        <f t="shared" si="366"/>
        <v>-2672.465513137668</v>
      </c>
      <c r="AG382" s="5">
        <f t="shared" ref="AG382:AG395" si="384">-U382*M382</f>
        <v>-15564.68349641474</v>
      </c>
      <c r="AH382" s="5">
        <f t="shared" si="368"/>
        <v>4459.6704051602628</v>
      </c>
      <c r="AI382" s="42">
        <f t="shared" si="379"/>
        <v>0</v>
      </c>
      <c r="AJ382" s="42">
        <f t="shared" si="382"/>
        <v>2227.0721981902807</v>
      </c>
      <c r="AK382" s="42">
        <f t="shared" si="377"/>
        <v>6686.7426033505435</v>
      </c>
    </row>
    <row r="383" spans="1:39" ht="15" x14ac:dyDescent="0.2">
      <c r="A383" s="12"/>
      <c r="B383" s="13" t="s">
        <v>46</v>
      </c>
      <c r="C383" s="13" t="s">
        <v>47</v>
      </c>
      <c r="D383" s="1"/>
      <c r="E383" s="1"/>
      <c r="F383" s="1"/>
      <c r="G383" s="8"/>
      <c r="I383" s="2">
        <f t="shared" si="369"/>
        <v>8</v>
      </c>
      <c r="J383" s="11">
        <f t="shared" si="361"/>
        <v>27168.189380295982</v>
      </c>
      <c r="K383" s="11">
        <f t="shared" si="370"/>
        <v>271.68189380295985</v>
      </c>
      <c r="L383" s="24">
        <f t="shared" si="373"/>
        <v>3166.9630606880201</v>
      </c>
      <c r="M383" s="11">
        <f t="shared" si="360"/>
        <v>602229</v>
      </c>
      <c r="N383" s="78">
        <f t="shared" si="362"/>
        <v>0</v>
      </c>
      <c r="O383" s="35">
        <f t="shared" si="363"/>
        <v>0</v>
      </c>
      <c r="P383" s="35">
        <f t="shared" si="378"/>
        <v>6.0222899999999999</v>
      </c>
      <c r="Q383">
        <f t="shared" si="364"/>
        <v>72</v>
      </c>
      <c r="R383" s="45">
        <f>1000*VLOOKUP(Q383, '[1]Mortality (Interventions) H'!$B$392:$AV$512, 40)</f>
        <v>32.678431080314553</v>
      </c>
      <c r="S383" s="46">
        <f>VLOOKUP(I383, '[1]Lapse Rates'!$A$4:$F$24, 6)</f>
        <v>7.0183349999999997E-4</v>
      </c>
      <c r="T383" s="33">
        <f t="shared" si="383"/>
        <v>0.84385749436467294</v>
      </c>
      <c r="U383" s="33">
        <f t="shared" si="374"/>
        <v>2.757593897120289E-2</v>
      </c>
      <c r="V383" s="39">
        <f t="shared" si="371"/>
        <v>5.9224745877118864E-4</v>
      </c>
      <c r="W383" s="32">
        <f t="shared" si="375"/>
        <v>0.81568930793469885</v>
      </c>
      <c r="X383" s="32"/>
      <c r="Y383" s="5">
        <f t="shared" si="380"/>
        <v>0</v>
      </c>
      <c r="Z383" s="5">
        <f t="shared" si="372"/>
        <v>5.0819545497374259</v>
      </c>
      <c r="AA383" s="5">
        <f t="shared" si="376"/>
        <v>0</v>
      </c>
      <c r="AB383" s="5">
        <f t="shared" si="365"/>
        <v>4.9123175622820572</v>
      </c>
      <c r="AC383" s="32"/>
      <c r="AD383" s="5">
        <f t="shared" si="381"/>
        <v>22160.801593452463</v>
      </c>
      <c r="AE383" s="5">
        <f t="shared" si="366"/>
        <v>-221.60801593452467</v>
      </c>
      <c r="AF383" s="5">
        <f t="shared" si="366"/>
        <v>-2583.2579072273666</v>
      </c>
      <c r="AG383" s="5">
        <f t="shared" si="384"/>
        <v>-16607.030150688544</v>
      </c>
      <c r="AH383" s="5">
        <f t="shared" si="368"/>
        <v>2748.9055196020272</v>
      </c>
      <c r="AI383" s="42">
        <f t="shared" si="379"/>
        <v>0</v>
      </c>
      <c r="AJ383" s="42">
        <f t="shared" si="382"/>
        <v>2152.7334296958388</v>
      </c>
      <c r="AK383" s="42">
        <f t="shared" si="377"/>
        <v>4901.638949297866</v>
      </c>
    </row>
    <row r="384" spans="1:39" ht="15" x14ac:dyDescent="0.2">
      <c r="A384" s="12"/>
      <c r="B384" s="13">
        <v>1</v>
      </c>
      <c r="C384" s="10">
        <f>$H$374*0.14+$B$387</f>
        <v>3982.0087420968998</v>
      </c>
      <c r="D384" s="1"/>
      <c r="E384" s="81" t="s">
        <v>51</v>
      </c>
      <c r="F384" s="13"/>
      <c r="G384" s="8"/>
      <c r="I384" s="2">
        <f t="shared" si="369"/>
        <v>9</v>
      </c>
      <c r="J384" s="11">
        <f t="shared" si="361"/>
        <v>27168.189380295982</v>
      </c>
      <c r="K384" s="11">
        <f t="shared" si="370"/>
        <v>271.68189380295985</v>
      </c>
      <c r="L384" s="24">
        <f t="shared" si="373"/>
        <v>3166.9630606880201</v>
      </c>
      <c r="M384" s="11">
        <f t="shared" si="360"/>
        <v>602229</v>
      </c>
      <c r="N384" s="78">
        <f t="shared" si="362"/>
        <v>0</v>
      </c>
      <c r="O384" s="35">
        <f t="shared" si="363"/>
        <v>0</v>
      </c>
      <c r="P384" s="35">
        <f t="shared" si="378"/>
        <v>6.0222899999999999</v>
      </c>
      <c r="Q384">
        <f t="shared" si="364"/>
        <v>73</v>
      </c>
      <c r="R384" s="45">
        <f>1000*VLOOKUP(Q384, '[1]Mortality (Interventions) H'!$B$392:$AV$512, 40)</f>
        <v>36.10457212752123</v>
      </c>
      <c r="S384" s="46">
        <f>VLOOKUP(I384, '[1]Lapse Rates'!$A$4:$F$24, 6)</f>
        <v>6.5742610000000005E-4</v>
      </c>
      <c r="T384" s="33">
        <f t="shared" si="383"/>
        <v>0.81568930793469885</v>
      </c>
      <c r="U384" s="33">
        <f t="shared" si="374"/>
        <v>2.945011345197621E-2</v>
      </c>
      <c r="V384" s="39">
        <f t="shared" si="371"/>
        <v>5.3625544052720816E-4</v>
      </c>
      <c r="W384" s="32">
        <f t="shared" si="375"/>
        <v>0.78570293904219546</v>
      </c>
      <c r="X384" s="32"/>
      <c r="Y384" s="5">
        <f t="shared" si="380"/>
        <v>0</v>
      </c>
      <c r="Z384" s="5">
        <f t="shared" si="372"/>
        <v>4.9123175622820572</v>
      </c>
      <c r="AA384" s="5">
        <f t="shared" si="376"/>
        <v>0</v>
      </c>
      <c r="AB384" s="5">
        <f t="shared" si="365"/>
        <v>4.7317309527644236</v>
      </c>
      <c r="AC384" s="32"/>
      <c r="AD384" s="5">
        <f t="shared" si="381"/>
        <v>21346.126244553518</v>
      </c>
      <c r="AE384" s="5">
        <f t="shared" si="366"/>
        <v>-213.46126244553517</v>
      </c>
      <c r="AF384" s="5">
        <f t="shared" si="366"/>
        <v>-2488.2921846206441</v>
      </c>
      <c r="AG384" s="5">
        <f t="shared" si="384"/>
        <v>-17735.712374070183</v>
      </c>
      <c r="AH384" s="5">
        <f t="shared" si="368"/>
        <v>908.66042341715365</v>
      </c>
      <c r="AI384" s="42">
        <f t="shared" si="379"/>
        <v>0</v>
      </c>
      <c r="AJ384" s="42">
        <f t="shared" si="382"/>
        <v>2073.5963330976529</v>
      </c>
      <c r="AK384" s="42">
        <f t="shared" si="377"/>
        <v>2982.2567565148065</v>
      </c>
    </row>
    <row r="385" spans="1:37" ht="15" x14ac:dyDescent="0.2">
      <c r="A385" s="12"/>
      <c r="B385" s="70" t="s">
        <v>49</v>
      </c>
      <c r="C385" s="10">
        <f>$H$374*0.11+$B$387</f>
        <v>3166.9630606880201</v>
      </c>
      <c r="D385" s="1"/>
      <c r="E385" s="1"/>
      <c r="F385" s="1"/>
      <c r="I385" s="2">
        <f t="shared" si="369"/>
        <v>10</v>
      </c>
      <c r="J385" s="11">
        <f t="shared" si="361"/>
        <v>27168.189380295982</v>
      </c>
      <c r="K385" s="11">
        <f t="shared" si="370"/>
        <v>271.68189380295985</v>
      </c>
      <c r="L385" s="24">
        <f t="shared" si="373"/>
        <v>3166.9630606880201</v>
      </c>
      <c r="M385" s="11">
        <f t="shared" si="360"/>
        <v>602229</v>
      </c>
      <c r="N385" s="78">
        <f t="shared" si="362"/>
        <v>0</v>
      </c>
      <c r="O385" s="35">
        <f t="shared" si="363"/>
        <v>0</v>
      </c>
      <c r="P385" s="35">
        <f t="shared" si="378"/>
        <v>6.0222899999999999</v>
      </c>
      <c r="Q385">
        <f t="shared" si="364"/>
        <v>74</v>
      </c>
      <c r="R385" s="45">
        <f>1000*VLOOKUP(Q385, '[1]Mortality (Interventions) H'!$B$392:$AV$512, 40)</f>
        <v>40.170814383764984</v>
      </c>
      <c r="S385" s="46">
        <f>VLOOKUP(I385, '[1]Lapse Rates'!$A$4:$F$24, 6)</f>
        <v>5.9033320000000003E-4</v>
      </c>
      <c r="T385" s="33">
        <f t="shared" si="383"/>
        <v>0.78570293904219546</v>
      </c>
      <c r="U385" s="33">
        <f t="shared" si="374"/>
        <v>3.1562326925042648E-2</v>
      </c>
      <c r="V385" s="39">
        <f t="shared" si="371"/>
        <v>4.6382653025418418E-4</v>
      </c>
      <c r="W385" s="32">
        <f t="shared" si="375"/>
        <v>0.75367678558689866</v>
      </c>
      <c r="X385" s="32"/>
      <c r="Y385" s="5">
        <f t="shared" si="380"/>
        <v>0</v>
      </c>
      <c r="Z385" s="5">
        <f t="shared" si="372"/>
        <v>4.7317309527644236</v>
      </c>
      <c r="AA385" s="5">
        <f t="shared" si="376"/>
        <v>0</v>
      </c>
      <c r="AB385" s="5">
        <f t="shared" si="365"/>
        <v>4.538860169072124</v>
      </c>
      <c r="AC385" s="32"/>
      <c r="AD385" s="5">
        <f t="shared" si="381"/>
        <v>20476.033642357594</v>
      </c>
      <c r="AE385" s="5">
        <f t="shared" si="366"/>
        <v>-204.76033642357595</v>
      </c>
      <c r="AF385" s="5">
        <f t="shared" si="366"/>
        <v>-2386.8665396517931</v>
      </c>
      <c r="AG385" s="5">
        <f t="shared" si="384"/>
        <v>-19007.748581741511</v>
      </c>
      <c r="AH385" s="5">
        <f>SUM(AD385:AG385)</f>
        <v>-1123.3418154592873</v>
      </c>
      <c r="AI385" s="42">
        <f t="shared" si="379"/>
        <v>0</v>
      </c>
      <c r="AJ385" s="42">
        <f t="shared" si="382"/>
        <v>1989.0760941185933</v>
      </c>
      <c r="AK385" s="42">
        <f t="shared" si="377"/>
        <v>865.73427865930603</v>
      </c>
    </row>
    <row r="386" spans="1:37" ht="15" x14ac:dyDescent="0.2">
      <c r="D386" s="1"/>
      <c r="E386" s="1"/>
      <c r="F386" s="1"/>
      <c r="I386" s="2">
        <f t="shared" si="369"/>
        <v>11</v>
      </c>
      <c r="J386" s="11">
        <f t="shared" si="361"/>
        <v>27168.189380295982</v>
      </c>
      <c r="K386" s="11">
        <f t="shared" si="370"/>
        <v>271.68189380295985</v>
      </c>
      <c r="L386" s="24">
        <f t="shared" si="373"/>
        <v>3166.9630606880201</v>
      </c>
      <c r="M386" s="11">
        <f t="shared" si="360"/>
        <v>602229</v>
      </c>
      <c r="N386" s="78">
        <f t="shared" si="362"/>
        <v>0</v>
      </c>
      <c r="O386" s="35">
        <f t="shared" si="363"/>
        <v>0</v>
      </c>
      <c r="P386" s="35">
        <f t="shared" si="378"/>
        <v>6.0222899999999999</v>
      </c>
      <c r="Q386">
        <f t="shared" si="364"/>
        <v>75</v>
      </c>
      <c r="R386" s="45">
        <f>1000*VLOOKUP(Q386, '[1]Mortality (Interventions) H'!$B$392:$AV$512, 40)</f>
        <v>44.832671202168925</v>
      </c>
      <c r="S386" s="46">
        <f>VLOOKUP(I386, '[1]Lapse Rates'!$A$4:$F$24, 6)</f>
        <v>5.0522920000000001E-4</v>
      </c>
      <c r="T386" s="33">
        <f t="shared" si="383"/>
        <v>0.75367678558689866</v>
      </c>
      <c r="U386" s="33">
        <f t="shared" si="374"/>
        <v>3.3789343520924997E-2</v>
      </c>
      <c r="V386" s="39">
        <f t="shared" si="371"/>
        <v>3.8077951944064033E-4</v>
      </c>
      <c r="W386" s="32">
        <f t="shared" si="375"/>
        <v>0.71950666254653306</v>
      </c>
      <c r="X386" s="31"/>
      <c r="Y386" s="5">
        <f t="shared" si="380"/>
        <v>0</v>
      </c>
      <c r="Z386" s="5">
        <f t="shared" si="372"/>
        <v>4.538860169072124</v>
      </c>
      <c r="AA386" s="5">
        <f t="shared" si="376"/>
        <v>0</v>
      </c>
      <c r="AB386" s="5">
        <f t="shared" si="365"/>
        <v>4.3330777787873602</v>
      </c>
      <c r="AC386" s="32"/>
      <c r="AD386" s="5">
        <f t="shared" si="381"/>
        <v>19547.693268448926</v>
      </c>
      <c r="AE386" s="5">
        <f t="shared" si="366"/>
        <v>-195.47693268448927</v>
      </c>
      <c r="AF386" s="5">
        <f t="shared" si="366"/>
        <v>-2278.6510222037909</v>
      </c>
      <c r="AG386" s="5">
        <f t="shared" si="384"/>
        <v>-20348.922559263141</v>
      </c>
      <c r="AH386" s="5">
        <f t="shared" ref="AH386:AH395" si="385">SUM(AD386:AG386)</f>
        <v>-3275.3572457024966</v>
      </c>
      <c r="AI386" s="42">
        <f t="shared" si="379"/>
        <v>0</v>
      </c>
      <c r="AJ386" s="42">
        <f t="shared" si="382"/>
        <v>1898.8976847210772</v>
      </c>
      <c r="AK386" s="42">
        <f t="shared" ref="AK386:AK395" si="386">SUM(AH386:AJ386)</f>
        <v>-1376.4595609814194</v>
      </c>
    </row>
    <row r="387" spans="1:37" ht="15" x14ac:dyDescent="0.2">
      <c r="A387" s="58" t="s">
        <v>121</v>
      </c>
      <c r="B387" s="65">
        <f>B23+B24+B25</f>
        <v>178.46222885546189</v>
      </c>
      <c r="D387" s="1"/>
      <c r="E387" s="74"/>
      <c r="F387" s="37"/>
      <c r="I387" s="2">
        <f t="shared" si="369"/>
        <v>12</v>
      </c>
      <c r="J387" s="11">
        <f t="shared" si="361"/>
        <v>27168.189380295982</v>
      </c>
      <c r="K387" s="11">
        <f t="shared" si="370"/>
        <v>271.68189380295985</v>
      </c>
      <c r="L387" s="24">
        <f t="shared" si="373"/>
        <v>3166.9630606880201</v>
      </c>
      <c r="M387" s="11">
        <f t="shared" si="360"/>
        <v>602229</v>
      </c>
      <c r="N387" s="78">
        <f t="shared" si="362"/>
        <v>0</v>
      </c>
      <c r="O387" s="35">
        <f t="shared" si="363"/>
        <v>0</v>
      </c>
      <c r="P387" s="35">
        <f t="shared" si="378"/>
        <v>6.0222899999999999</v>
      </c>
      <c r="Q387">
        <f t="shared" si="364"/>
        <v>76</v>
      </c>
      <c r="R387" s="45">
        <f>1000*VLOOKUP(Q387, '[1]Mortality (Interventions) H'!$B$392:$AV$512, 40)</f>
        <v>50.152993740882302</v>
      </c>
      <c r="S387" s="46">
        <f>VLOOKUP(I387, '[1]Lapse Rates'!$A$4:$F$24, 6)</f>
        <v>4.8306569999999999E-4</v>
      </c>
      <c r="T387" s="33">
        <f t="shared" si="383"/>
        <v>0.71950666254653306</v>
      </c>
      <c r="U387" s="33">
        <f t="shared" si="374"/>
        <v>3.6085413143219384E-2</v>
      </c>
      <c r="V387" s="39">
        <f t="shared" si="371"/>
        <v>3.4756898959770476E-4</v>
      </c>
      <c r="W387" s="32">
        <f t="shared" si="375"/>
        <v>0.68307368041371597</v>
      </c>
      <c r="X387" s="31"/>
      <c r="Y387" s="5">
        <f t="shared" si="380"/>
        <v>0</v>
      </c>
      <c r="Z387" s="5">
        <f t="shared" si="372"/>
        <v>4.3330777787873602</v>
      </c>
      <c r="AA387" s="5">
        <f t="shared" si="376"/>
        <v>0</v>
      </c>
      <c r="AB387" s="5">
        <f t="shared" si="365"/>
        <v>4.1136677948187179</v>
      </c>
      <c r="AC387" s="32"/>
      <c r="AD387" s="5">
        <f t="shared" si="381"/>
        <v>18557.87511017561</v>
      </c>
      <c r="AE387" s="5">
        <f t="shared" si="366"/>
        <v>-185.57875110175613</v>
      </c>
      <c r="AF387" s="5">
        <f t="shared" si="366"/>
        <v>-2163.2691135984523</v>
      </c>
      <c r="AG387" s="5">
        <f t="shared" si="384"/>
        <v>-21731.682271827867</v>
      </c>
      <c r="AH387" s="5">
        <f t="shared" si="385"/>
        <v>-5522.6550263524659</v>
      </c>
      <c r="AI387" s="42">
        <f t="shared" si="379"/>
        <v>0</v>
      </c>
      <c r="AJ387" s="42">
        <f t="shared" si="382"/>
        <v>1802.7473477552444</v>
      </c>
      <c r="AK387" s="42">
        <f t="shared" si="386"/>
        <v>-3719.9076785972215</v>
      </c>
    </row>
    <row r="388" spans="1:37" ht="15" x14ac:dyDescent="0.2">
      <c r="A388" s="48"/>
      <c r="D388" s="1"/>
      <c r="E388" s="1"/>
      <c r="F388" s="1"/>
      <c r="I388" s="2">
        <f t="shared" si="369"/>
        <v>13</v>
      </c>
      <c r="J388" s="11">
        <f t="shared" si="361"/>
        <v>27168.189380295982</v>
      </c>
      <c r="K388" s="11">
        <f t="shared" si="370"/>
        <v>271.68189380295985</v>
      </c>
      <c r="L388" s="24">
        <f t="shared" si="373"/>
        <v>3166.9630606880201</v>
      </c>
      <c r="M388" s="11">
        <f t="shared" si="360"/>
        <v>602229</v>
      </c>
      <c r="N388" s="78">
        <f t="shared" si="362"/>
        <v>0</v>
      </c>
      <c r="O388" s="35">
        <f t="shared" si="363"/>
        <v>0</v>
      </c>
      <c r="P388" s="35">
        <f t="shared" si="378"/>
        <v>6.0222899999999999</v>
      </c>
      <c r="Q388">
        <f t="shared" si="364"/>
        <v>77</v>
      </c>
      <c r="R388" s="45">
        <f>1000*VLOOKUP(Q388, '[1]Mortality (Interventions) H'!$B$392:$AV$512, 40)</f>
        <v>56.260085407863421</v>
      </c>
      <c r="S388" s="46">
        <f>VLOOKUP(I388, '[1]Lapse Rates'!$A$4:$F$24, 6)</f>
        <v>4.5965829999999999E-4</v>
      </c>
      <c r="T388" s="33">
        <f t="shared" si="383"/>
        <v>0.68307368041371597</v>
      </c>
      <c r="U388" s="33">
        <f t="shared" si="374"/>
        <v>3.842978359993926E-2</v>
      </c>
      <c r="V388" s="39">
        <f t="shared" si="371"/>
        <v>3.1398048671371198E-4</v>
      </c>
      <c r="W388" s="32">
        <f t="shared" si="375"/>
        <v>0.64432991632706305</v>
      </c>
      <c r="X388" s="31"/>
      <c r="Y388" s="5">
        <f t="shared" si="380"/>
        <v>0</v>
      </c>
      <c r="Z388" s="5">
        <f t="shared" si="372"/>
        <v>4.1136677948187179</v>
      </c>
      <c r="AA388" s="5">
        <f t="shared" si="376"/>
        <v>0</v>
      </c>
      <c r="AB388" s="5">
        <f t="shared" si="365"/>
        <v>3.8803416117973084</v>
      </c>
      <c r="AC388" s="32"/>
      <c r="AD388" s="5">
        <f t="shared" si="381"/>
        <v>17505.277190163913</v>
      </c>
      <c r="AE388" s="5">
        <f t="shared" si="366"/>
        <v>-175.05277190163915</v>
      </c>
      <c r="AF388" s="5">
        <f t="shared" si="366"/>
        <v>-2040.5690439040116</v>
      </c>
      <c r="AG388" s="5">
        <f t="shared" si="384"/>
        <v>-23143.53014760782</v>
      </c>
      <c r="AH388" s="5">
        <f t="shared" si="385"/>
        <v>-7853.8747732495576</v>
      </c>
      <c r="AI388" s="42">
        <f t="shared" si="379"/>
        <v>0</v>
      </c>
      <c r="AJ388" s="42">
        <f t="shared" si="382"/>
        <v>1700.4985662422012</v>
      </c>
      <c r="AK388" s="42">
        <f t="shared" si="386"/>
        <v>-6153.3762070073562</v>
      </c>
    </row>
    <row r="389" spans="1:37" ht="15" x14ac:dyDescent="0.2">
      <c r="A389" s="48"/>
      <c r="D389" s="1"/>
      <c r="E389" s="1"/>
      <c r="F389" s="37"/>
      <c r="I389" s="2">
        <f t="shared" si="369"/>
        <v>14</v>
      </c>
      <c r="J389" s="11">
        <f t="shared" si="361"/>
        <v>27168.189380295982</v>
      </c>
      <c r="K389" s="11">
        <f t="shared" si="370"/>
        <v>271.68189380295985</v>
      </c>
      <c r="L389" s="24">
        <f t="shared" si="373"/>
        <v>3166.9630606880201</v>
      </c>
      <c r="M389" s="11">
        <f t="shared" si="360"/>
        <v>602229</v>
      </c>
      <c r="N389" s="78">
        <f t="shared" si="362"/>
        <v>0</v>
      </c>
      <c r="O389" s="35">
        <f t="shared" si="363"/>
        <v>0</v>
      </c>
      <c r="P389" s="35">
        <f t="shared" si="378"/>
        <v>6.0222899999999999</v>
      </c>
      <c r="Q389">
        <f t="shared" si="364"/>
        <v>78</v>
      </c>
      <c r="R389" s="45">
        <f>1000*VLOOKUP(Q389, '[1]Mortality (Interventions) H'!$B$392:$AV$512, 40)</f>
        <v>63.031786238715583</v>
      </c>
      <c r="S389" s="46">
        <f>VLOOKUP(I389, '[1]Lapse Rates'!$A$4:$F$24, 6)</f>
        <v>3.6747819999999998E-4</v>
      </c>
      <c r="T389" s="33">
        <f t="shared" si="383"/>
        <v>0.64432991632706305</v>
      </c>
      <c r="U389" s="33">
        <f t="shared" si="374"/>
        <v>4.0613265553136935E-2</v>
      </c>
      <c r="V389" s="39">
        <f t="shared" si="371"/>
        <v>2.3677719785801974E-4</v>
      </c>
      <c r="W389" s="32">
        <f t="shared" si="375"/>
        <v>0.60347987357606814</v>
      </c>
      <c r="X389" s="31"/>
      <c r="Y389" s="5">
        <f t="shared" si="380"/>
        <v>0</v>
      </c>
      <c r="Z389" s="5">
        <f t="shared" si="372"/>
        <v>3.8803416117973084</v>
      </c>
      <c r="AA389" s="5">
        <f t="shared" si="376"/>
        <v>0</v>
      </c>
      <c r="AB389" s="5">
        <f t="shared" si="365"/>
        <v>3.6343308078384196</v>
      </c>
      <c r="AC389" s="32"/>
      <c r="AD389" s="5">
        <f t="shared" si="381"/>
        <v>16395.455492511697</v>
      </c>
      <c r="AE389" s="5">
        <f t="shared" si="366"/>
        <v>-163.95455492511698</v>
      </c>
      <c r="AF389" s="5">
        <f t="shared" si="366"/>
        <v>-1911.1984674840842</v>
      </c>
      <c r="AG389" s="5">
        <f t="shared" si="384"/>
        <v>-24458.486300800105</v>
      </c>
      <c r="AH389" s="5">
        <f t="shared" si="385"/>
        <v>-10138.183830697608</v>
      </c>
      <c r="AI389" s="42">
        <f t="shared" si="379"/>
        <v>0</v>
      </c>
      <c r="AJ389" s="42">
        <f t="shared" si="382"/>
        <v>1592.6909034893613</v>
      </c>
      <c r="AK389" s="42">
        <f t="shared" si="386"/>
        <v>-8545.4929272082463</v>
      </c>
    </row>
    <row r="390" spans="1:37" ht="15" x14ac:dyDescent="0.2">
      <c r="A390" s="48"/>
      <c r="D390" s="1"/>
      <c r="E390" s="1"/>
      <c r="F390" s="1"/>
      <c r="I390" s="2">
        <f t="shared" si="369"/>
        <v>15</v>
      </c>
      <c r="J390" s="11">
        <f t="shared" si="361"/>
        <v>27168.189380295982</v>
      </c>
      <c r="K390" s="11">
        <f t="shared" si="370"/>
        <v>271.68189380295985</v>
      </c>
      <c r="L390" s="24">
        <f t="shared" si="373"/>
        <v>3166.9630606880201</v>
      </c>
      <c r="M390" s="11">
        <f t="shared" si="360"/>
        <v>602229</v>
      </c>
      <c r="N390" s="78">
        <f t="shared" si="362"/>
        <v>0</v>
      </c>
      <c r="O390" s="35">
        <f t="shared" si="363"/>
        <v>0</v>
      </c>
      <c r="P390" s="35">
        <f t="shared" si="378"/>
        <v>6.0222899999999999</v>
      </c>
      <c r="Q390">
        <f t="shared" si="364"/>
        <v>79</v>
      </c>
      <c r="R390" s="45">
        <f>1000*VLOOKUP(Q390, '[1]Mortality (Interventions) H'!$B$392:$AV$512, 40)</f>
        <v>70.501509852533644</v>
      </c>
      <c r="S390" s="46">
        <f>VLOOKUP(I390, '[1]Lapse Rates'!$A$4:$F$24, 6)</f>
        <v>3.9775519999999998E-4</v>
      </c>
      <c r="T390" s="33">
        <f t="shared" si="383"/>
        <v>0.60347987357606814</v>
      </c>
      <c r="U390" s="33">
        <f t="shared" si="374"/>
        <v>4.2546242252728926E-2</v>
      </c>
      <c r="V390" s="39">
        <f t="shared" si="371"/>
        <v>2.4003725781022368E-4</v>
      </c>
      <c r="W390" s="32">
        <f t="shared" si="375"/>
        <v>0.56069359406552899</v>
      </c>
      <c r="X390" s="31"/>
      <c r="Y390" s="5">
        <f t="shared" si="380"/>
        <v>0</v>
      </c>
      <c r="Z390" s="5">
        <f t="shared" si="372"/>
        <v>3.6343308078384196</v>
      </c>
      <c r="AA390" s="5">
        <f t="shared" si="376"/>
        <v>0</v>
      </c>
      <c r="AB390" s="5">
        <f t="shared" si="365"/>
        <v>3.3766594246048944</v>
      </c>
      <c r="AC390" s="32"/>
      <c r="AD390" s="5">
        <f t="shared" si="381"/>
        <v>15233.029747891091</v>
      </c>
      <c r="AE390" s="5">
        <f t="shared" si="366"/>
        <v>-152.33029747891092</v>
      </c>
      <c r="AF390" s="5">
        <f t="shared" si="366"/>
        <v>-1775.695900769934</v>
      </c>
      <c r="AG390" s="5">
        <f t="shared" si="384"/>
        <v>-25622.580925618688</v>
      </c>
      <c r="AH390" s="5">
        <f t="shared" si="385"/>
        <v>-12317.577375976442</v>
      </c>
      <c r="AI390" s="42">
        <f t="shared" si="379"/>
        <v>0</v>
      </c>
      <c r="AJ390" s="42">
        <f t="shared" si="382"/>
        <v>1479.7731439376837</v>
      </c>
      <c r="AK390" s="42">
        <f t="shared" si="386"/>
        <v>-10837.804232038758</v>
      </c>
    </row>
    <row r="391" spans="1:37" ht="15" x14ac:dyDescent="0.2">
      <c r="I391" s="2">
        <f t="shared" si="369"/>
        <v>16</v>
      </c>
      <c r="J391" s="11">
        <f t="shared" si="361"/>
        <v>27168.189380295982</v>
      </c>
      <c r="K391" s="11">
        <f t="shared" si="370"/>
        <v>271.68189380295985</v>
      </c>
      <c r="L391" s="24">
        <f t="shared" si="373"/>
        <v>3166.9630606880201</v>
      </c>
      <c r="M391" s="11">
        <f t="shared" si="360"/>
        <v>602229</v>
      </c>
      <c r="N391" s="78">
        <f t="shared" si="362"/>
        <v>0</v>
      </c>
      <c r="O391" s="35">
        <f t="shared" si="363"/>
        <v>0</v>
      </c>
      <c r="P391" s="35">
        <f t="shared" si="378"/>
        <v>6.0222899999999999</v>
      </c>
      <c r="Q391">
        <f t="shared" si="364"/>
        <v>80</v>
      </c>
      <c r="R391" s="45">
        <f>1000*VLOOKUP(Q391, '[1]Mortality (Interventions) H'!$B$392:$AV$512, 40)</f>
        <v>78.572914896884143</v>
      </c>
      <c r="S391" s="46">
        <f>VLOOKUP(I391, '[1]Lapse Rates'!$A$4:$F$24, 6)</f>
        <v>2.516404E-4</v>
      </c>
      <c r="T391" s="33">
        <f t="shared" si="383"/>
        <v>0.56069359406552899</v>
      </c>
      <c r="U391" s="33">
        <f t="shared" si="374"/>
        <v>4.4055330049738911E-2</v>
      </c>
      <c r="V391" s="39">
        <f t="shared" si="371"/>
        <v>1.4109316028808734E-4</v>
      </c>
      <c r="W391" s="32">
        <f t="shared" si="375"/>
        <v>0.51649717085550195</v>
      </c>
      <c r="X391" s="31"/>
      <c r="Y391" s="5">
        <f t="shared" si="380"/>
        <v>0</v>
      </c>
      <c r="Z391" s="5">
        <f t="shared" si="372"/>
        <v>3.3766594246048944</v>
      </c>
      <c r="AA391" s="5">
        <f t="shared" si="376"/>
        <v>0</v>
      </c>
      <c r="AB391" s="5">
        <f t="shared" si="365"/>
        <v>3.110495747071381</v>
      </c>
      <c r="AC391" s="32"/>
      <c r="AD391" s="5">
        <f t="shared" si="381"/>
        <v>14032.292952189367</v>
      </c>
      <c r="AE391" s="5">
        <f t="shared" si="366"/>
        <v>-140.32292952189368</v>
      </c>
      <c r="AF391" s="5">
        <f t="shared" si="366"/>
        <v>-1635.7274610492436</v>
      </c>
      <c r="AG391" s="5">
        <f t="shared" si="384"/>
        <v>-26531.397360524214</v>
      </c>
      <c r="AH391" s="5">
        <f t="shared" si="385"/>
        <v>-14275.154798905984</v>
      </c>
      <c r="AI391" s="42">
        <f t="shared" si="379"/>
        <v>0</v>
      </c>
      <c r="AJ391" s="42">
        <f t="shared" si="382"/>
        <v>1363.1335095132331</v>
      </c>
      <c r="AK391" s="42">
        <f t="shared" si="386"/>
        <v>-12912.021289392751</v>
      </c>
    </row>
    <row r="392" spans="1:37" ht="15" x14ac:dyDescent="0.2">
      <c r="I392" s="2">
        <f t="shared" si="369"/>
        <v>17</v>
      </c>
      <c r="J392" s="11">
        <f t="shared" si="361"/>
        <v>27168.189380295982</v>
      </c>
      <c r="K392" s="11">
        <f t="shared" si="370"/>
        <v>271.68189380295985</v>
      </c>
      <c r="L392" s="24">
        <f t="shared" si="373"/>
        <v>3166.9630606880201</v>
      </c>
      <c r="M392" s="11">
        <f t="shared" si="360"/>
        <v>602229</v>
      </c>
      <c r="N392" s="78">
        <f t="shared" si="362"/>
        <v>0</v>
      </c>
      <c r="O392" s="35">
        <f t="shared" si="363"/>
        <v>0</v>
      </c>
      <c r="P392" s="35">
        <f t="shared" si="378"/>
        <v>6.0222899999999999</v>
      </c>
      <c r="Q392">
        <f t="shared" si="364"/>
        <v>81</v>
      </c>
      <c r="R392" s="45">
        <f>1000*VLOOKUP(Q392, '[1]Mortality (Interventions) H'!$B$392:$AV$512, 40)</f>
        <v>87.359674285164004</v>
      </c>
      <c r="S392" s="46">
        <f>VLOOKUP(I392, '[1]Lapse Rates'!$A$4:$F$24, 6)</f>
        <v>2.7508159999999998E-4</v>
      </c>
      <c r="T392" s="33">
        <f t="shared" si="383"/>
        <v>0.51649717085550195</v>
      </c>
      <c r="U392" s="33">
        <f t="shared" si="374"/>
        <v>4.5121024615145354E-2</v>
      </c>
      <c r="V392" s="39">
        <f t="shared" si="371"/>
        <v>1.4207886815440483E-4</v>
      </c>
      <c r="W392" s="32">
        <f t="shared" si="375"/>
        <v>0.47123406737220219</v>
      </c>
      <c r="X392" s="31"/>
      <c r="Y392" s="5">
        <f t="shared" si="380"/>
        <v>0</v>
      </c>
      <c r="Z392" s="5">
        <f t="shared" si="372"/>
        <v>3.110495747071381</v>
      </c>
      <c r="AA392" s="5">
        <f t="shared" si="376"/>
        <v>0</v>
      </c>
      <c r="AB392" s="5">
        <f t="shared" si="365"/>
        <v>2.8379082115949394</v>
      </c>
      <c r="AC392" s="32"/>
      <c r="AD392" s="5">
        <f t="shared" si="381"/>
        <v>12802.576384815146</v>
      </c>
      <c r="AE392" s="5">
        <f t="shared" si="366"/>
        <v>-128.02576384815146</v>
      </c>
      <c r="AF392" s="5">
        <f t="shared" si="366"/>
        <v>-1492.3808843055342</v>
      </c>
      <c r="AG392" s="5">
        <f t="shared" si="384"/>
        <v>-27173.189532954373</v>
      </c>
      <c r="AH392" s="5">
        <f t="shared" si="385"/>
        <v>-15991.019796292912</v>
      </c>
      <c r="AI392" s="42">
        <f t="shared" si="379"/>
        <v>0</v>
      </c>
      <c r="AJ392" s="42">
        <f t="shared" si="382"/>
        <v>1243.6785555496499</v>
      </c>
      <c r="AK392" s="42">
        <f t="shared" si="386"/>
        <v>-14747.341240743262</v>
      </c>
    </row>
    <row r="393" spans="1:37" ht="15" x14ac:dyDescent="0.2">
      <c r="I393" s="2">
        <f t="shared" si="369"/>
        <v>18</v>
      </c>
      <c r="J393" s="11">
        <f t="shared" si="361"/>
        <v>27168.189380295982</v>
      </c>
      <c r="K393" s="11">
        <f t="shared" si="370"/>
        <v>271.68189380295985</v>
      </c>
      <c r="L393" s="24">
        <f t="shared" si="373"/>
        <v>3166.9630606880201</v>
      </c>
      <c r="M393" s="11">
        <f t="shared" si="360"/>
        <v>602229</v>
      </c>
      <c r="N393" s="78">
        <f t="shared" si="362"/>
        <v>0</v>
      </c>
      <c r="O393" s="35">
        <f t="shared" si="363"/>
        <v>0</v>
      </c>
      <c r="P393" s="35">
        <f t="shared" si="378"/>
        <v>6.0222899999999999</v>
      </c>
      <c r="Q393">
        <f t="shared" si="364"/>
        <v>82</v>
      </c>
      <c r="R393" s="45">
        <f>1000*VLOOKUP(Q393, '[1]Mortality (Interventions) H'!$B$392:$AV$512, 40)</f>
        <v>97.163776493626472</v>
      </c>
      <c r="S393" s="46">
        <f>VLOOKUP(I393, '[1]Lapse Rates'!$A$4:$F$24, 6)</f>
        <v>2.0998619999999999E-4</v>
      </c>
      <c r="T393" s="33">
        <f t="shared" si="383"/>
        <v>0.47123406737220219</v>
      </c>
      <c r="U393" s="33">
        <f t="shared" si="374"/>
        <v>4.5786881598335168E-2</v>
      </c>
      <c r="V393" s="39">
        <f t="shared" si="371"/>
        <v>9.8952651118032725E-5</v>
      </c>
      <c r="W393" s="32">
        <f t="shared" si="375"/>
        <v>0.425348233122749</v>
      </c>
      <c r="X393" s="31"/>
      <c r="Y393" s="5">
        <f t="shared" si="380"/>
        <v>0</v>
      </c>
      <c r="Z393" s="5">
        <f t="shared" si="380"/>
        <v>2.8379082115949394</v>
      </c>
      <c r="AA393" s="5">
        <f t="shared" si="376"/>
        <v>0</v>
      </c>
      <c r="AB393" s="5">
        <f t="shared" si="365"/>
        <v>2.5615704108527999</v>
      </c>
      <c r="AC393" s="32"/>
      <c r="AD393" s="5">
        <f t="shared" si="381"/>
        <v>11555.941350053128</v>
      </c>
      <c r="AE393" s="5">
        <f t="shared" si="366"/>
        <v>-115.55941350053131</v>
      </c>
      <c r="AF393" s="5">
        <f t="shared" si="366"/>
        <v>-1347.0621422286627</v>
      </c>
      <c r="AG393" s="5">
        <f t="shared" si="384"/>
        <v>-27574.18791808379</v>
      </c>
      <c r="AH393" s="5">
        <f t="shared" si="385"/>
        <v>-17480.868123759858</v>
      </c>
      <c r="AI393" s="42">
        <f t="shared" si="379"/>
        <v>0</v>
      </c>
      <c r="AJ393" s="42">
        <f t="shared" si="382"/>
        <v>1122.5798667713673</v>
      </c>
      <c r="AK393" s="42">
        <f t="shared" si="386"/>
        <v>-16358.28825698849</v>
      </c>
    </row>
    <row r="394" spans="1:37" ht="15" x14ac:dyDescent="0.2">
      <c r="I394" s="2">
        <f t="shared" si="369"/>
        <v>19</v>
      </c>
      <c r="J394" s="11">
        <f t="shared" si="361"/>
        <v>27168.189380295982</v>
      </c>
      <c r="K394" s="11">
        <f t="shared" si="370"/>
        <v>271.68189380295985</v>
      </c>
      <c r="L394" s="24">
        <f t="shared" si="373"/>
        <v>3166.9630606880201</v>
      </c>
      <c r="M394" s="11">
        <f t="shared" si="360"/>
        <v>602229</v>
      </c>
      <c r="N394" s="78">
        <f t="shared" si="362"/>
        <v>0</v>
      </c>
      <c r="O394" s="35">
        <f t="shared" si="363"/>
        <v>0</v>
      </c>
      <c r="P394" s="35">
        <f t="shared" si="378"/>
        <v>6.0222899999999999</v>
      </c>
      <c r="Q394">
        <f t="shared" si="364"/>
        <v>83</v>
      </c>
      <c r="R394" s="45">
        <f>1000*VLOOKUP(Q394, '[1]Mortality (Interventions) H'!$B$392:$AV$512, 40)</f>
        <v>108.08651002717667</v>
      </c>
      <c r="S394" s="46">
        <f>VLOOKUP(I394, '[1]Lapse Rates'!$A$4:$F$24, 6)</f>
        <v>1.6037285799999999E-2</v>
      </c>
      <c r="T394" s="33">
        <f t="shared" si="383"/>
        <v>0.425348233122749</v>
      </c>
      <c r="U394" s="33">
        <f t="shared" si="374"/>
        <v>4.5974406064463895E-2</v>
      </c>
      <c r="V394" s="39">
        <f t="shared" si="371"/>
        <v>6.8214311791145515E-3</v>
      </c>
      <c r="W394" s="32">
        <f t="shared" si="375"/>
        <v>0.37255239587917055</v>
      </c>
      <c r="X394" s="31"/>
      <c r="Y394" s="5">
        <f t="shared" si="380"/>
        <v>0</v>
      </c>
      <c r="Z394" s="5">
        <f t="shared" si="380"/>
        <v>2.5615704108527999</v>
      </c>
      <c r="AA394" s="5">
        <f t="shared" si="376"/>
        <v>0</v>
      </c>
      <c r="AB394" s="5">
        <f t="shared" si="365"/>
        <v>2.24361856817917</v>
      </c>
      <c r="AC394" s="32"/>
      <c r="AD394" s="5">
        <f t="shared" si="381"/>
        <v>10121.574045328305</v>
      </c>
      <c r="AE394" s="5">
        <f t="shared" si="366"/>
        <v>-101.21574045328308</v>
      </c>
      <c r="AF394" s="5">
        <f t="shared" si="366"/>
        <v>-1179.8596759201528</v>
      </c>
      <c r="AG394" s="5">
        <f t="shared" si="384"/>
        <v>-27687.120589796028</v>
      </c>
      <c r="AH394" s="5">
        <f t="shared" si="385"/>
        <v>-18846.621960841159</v>
      </c>
      <c r="AI394" s="42">
        <f t="shared" si="379"/>
        <v>0</v>
      </c>
      <c r="AJ394" s="42">
        <f t="shared" si="382"/>
        <v>983.2484397655445</v>
      </c>
      <c r="AK394" s="42">
        <f t="shared" si="386"/>
        <v>-17863.373521075613</v>
      </c>
    </row>
    <row r="395" spans="1:37" ht="15" x14ac:dyDescent="0.2">
      <c r="I395" s="2">
        <f t="shared" si="369"/>
        <v>20</v>
      </c>
      <c r="J395" s="11">
        <f t="shared" si="361"/>
        <v>27168.189380295982</v>
      </c>
      <c r="K395" s="11">
        <f t="shared" si="370"/>
        <v>271.68189380295985</v>
      </c>
      <c r="L395" s="24">
        <f t="shared" si="373"/>
        <v>3166.9630606880201</v>
      </c>
      <c r="M395" s="11">
        <f t="shared" si="360"/>
        <v>602229</v>
      </c>
      <c r="N395" s="78">
        <f t="shared" si="362"/>
        <v>0</v>
      </c>
      <c r="O395" s="35">
        <f t="shared" si="363"/>
        <v>0</v>
      </c>
      <c r="P395" s="35">
        <f t="shared" si="378"/>
        <v>6.0222899999999999</v>
      </c>
      <c r="Q395">
        <f t="shared" si="364"/>
        <v>84</v>
      </c>
      <c r="R395" s="45">
        <f>1000*VLOOKUP(Q395, '[1]Mortality (Interventions) H'!$B$392:$AV$512, 40)</f>
        <v>120.30100009936835</v>
      </c>
      <c r="S395" s="46">
        <f>VLOOKUP(I395, '[1]Lapse Rates'!$A$4:$F$24, 6)</f>
        <v>0</v>
      </c>
      <c r="T395" s="33">
        <f t="shared" si="383"/>
        <v>0.37255239587917055</v>
      </c>
      <c r="U395" s="33">
        <f t="shared" si="374"/>
        <v>4.4818425813680014E-2</v>
      </c>
      <c r="V395" s="39">
        <f t="shared" si="371"/>
        <v>0</v>
      </c>
      <c r="W395" s="32">
        <f t="shared" si="375"/>
        <v>0.32773397006549054</v>
      </c>
      <c r="X395" s="31"/>
      <c r="Y395" s="5">
        <f t="shared" si="380"/>
        <v>0</v>
      </c>
      <c r="Z395" s="5">
        <f t="shared" si="380"/>
        <v>2.24361856817917</v>
      </c>
      <c r="AA395" s="5">
        <f t="shared" si="376"/>
        <v>0</v>
      </c>
      <c r="AB395" s="5">
        <f t="shared" si="365"/>
        <v>1.9737090105857029</v>
      </c>
      <c r="AC395" s="32"/>
      <c r="AD395" s="5">
        <f>$W395*J395</f>
        <v>8903.938565095501</v>
      </c>
      <c r="AE395" s="5">
        <f t="shared" si="366"/>
        <v>-89.039385650955026</v>
      </c>
      <c r="AF395" s="5">
        <f t="shared" si="366"/>
        <v>-1037.9213769300418</v>
      </c>
      <c r="AG395" s="5">
        <f t="shared" si="384"/>
        <v>-26990.9557593467</v>
      </c>
      <c r="AH395" s="5">
        <f t="shared" si="385"/>
        <v>-19213.977956832197</v>
      </c>
      <c r="AI395" s="42">
        <f t="shared" si="379"/>
        <v>0</v>
      </c>
      <c r="AJ395" s="42">
        <f t="shared" si="382"/>
        <v>864.96170848504858</v>
      </c>
      <c r="AK395" s="42">
        <f t="shared" si="386"/>
        <v>-18349.01624834715</v>
      </c>
    </row>
    <row r="396" spans="1:37" x14ac:dyDescent="0.15">
      <c r="I396" s="2"/>
      <c r="J396" s="31"/>
      <c r="K396" s="31"/>
      <c r="L396" s="31"/>
      <c r="M396" s="31"/>
      <c r="N396" s="31"/>
      <c r="O396" s="31"/>
      <c r="P396" s="31"/>
      <c r="R396" s="31"/>
      <c r="S396" s="31"/>
      <c r="T396" s="31"/>
      <c r="U396" s="31"/>
      <c r="V396" s="31"/>
      <c r="W396" s="31"/>
      <c r="X396" s="31"/>
      <c r="Y396" s="5"/>
      <c r="Z396" s="5"/>
      <c r="AA396" s="5"/>
      <c r="AB396" s="5"/>
    </row>
    <row r="397" spans="1:37" x14ac:dyDescent="0.15">
      <c r="I397" s="2"/>
      <c r="J397" s="31"/>
      <c r="K397" s="31"/>
      <c r="L397" s="31"/>
      <c r="M397" s="31"/>
      <c r="N397" s="31"/>
      <c r="O397" s="31"/>
      <c r="P397" s="31"/>
      <c r="R397" s="31"/>
      <c r="S397" s="31"/>
      <c r="T397" s="31"/>
      <c r="U397" s="31"/>
      <c r="V397" s="31"/>
      <c r="W397" s="31"/>
      <c r="X397" s="31"/>
      <c r="Y397" s="5"/>
      <c r="Z397" s="5"/>
      <c r="AA397" s="5"/>
      <c r="AB397" s="5"/>
    </row>
    <row r="398" spans="1:37" x14ac:dyDescent="0.15">
      <c r="I398" s="2"/>
      <c r="AC398" s="22" t="s">
        <v>56</v>
      </c>
      <c r="AD398" s="21">
        <f>SUM(AD375:AD395)</f>
        <v>410019.30496582179</v>
      </c>
      <c r="AE398" s="21">
        <f t="shared" ref="AE398:AK398" si="387">SUM(AE375:AE395)</f>
        <v>-14429.150217908127</v>
      </c>
      <c r="AF398" s="21">
        <f t="shared" si="387"/>
        <v>-45502.349689606381</v>
      </c>
      <c r="AG398" s="21">
        <f t="shared" si="387"/>
        <v>-394906.53156408493</v>
      </c>
      <c r="AH398" s="21">
        <f t="shared" si="387"/>
        <v>-44818.726505777602</v>
      </c>
      <c r="AI398" s="21">
        <f t="shared" si="387"/>
        <v>0</v>
      </c>
      <c r="AJ398" s="21">
        <f t="shared" si="387"/>
        <v>37216.997019663082</v>
      </c>
      <c r="AK398" s="21">
        <f t="shared" si="387"/>
        <v>-7601.7294861145274</v>
      </c>
    </row>
    <row r="399" spans="1:37" x14ac:dyDescent="0.15">
      <c r="AC399" s="23"/>
    </row>
    <row r="400" spans="1:37" x14ac:dyDescent="0.15">
      <c r="AC400" s="22" t="str">
        <f>"Present Value at "&amp;TEXT($D$6,"0.00%")&amp;":"</f>
        <v>Present Value at 9.81%:</v>
      </c>
      <c r="AD400" s="21">
        <f>AD375+NPV($D$6,AD376:AD395)</f>
        <v>215272.50385459026</v>
      </c>
      <c r="AE400" s="21">
        <f t="shared" ref="AE400:AK400" si="388">AE375+NPV($D$6,AE376:AE395)</f>
        <v>-12505.502495745293</v>
      </c>
      <c r="AF400" s="21">
        <f t="shared" si="388"/>
        <v>-23078.620258874729</v>
      </c>
      <c r="AG400" s="21">
        <f t="shared" si="388"/>
        <v>-144132.30245783523</v>
      </c>
      <c r="AH400" s="21">
        <f t="shared" si="388"/>
        <v>35556.07864213502</v>
      </c>
      <c r="AI400" s="21">
        <f t="shared" si="388"/>
        <v>0</v>
      </c>
      <c r="AJ400" s="21">
        <f t="shared" si="388"/>
        <v>18296.559087867226</v>
      </c>
      <c r="AK400" s="21">
        <f t="shared" si="388"/>
        <v>53852.637730002243</v>
      </c>
    </row>
    <row r="402" spans="1:39" x14ac:dyDescent="0.15">
      <c r="AC402" s="22" t="str">
        <f>"Present Value at "&amp;TEXT($D$7,"0.00%")&amp;":"</f>
        <v>Present Value at 3.64%:</v>
      </c>
      <c r="AD402" s="21">
        <f>AD375+NPV($D$7,AD376:AD395)</f>
        <v>311050.00565419439</v>
      </c>
      <c r="AE402" s="21">
        <f t="shared" ref="AE402:AK402" si="389">AE375+NPV($D$7,AE376:AE395)</f>
        <v>-13448.828242483938</v>
      </c>
      <c r="AF402" s="21">
        <f t="shared" si="389"/>
        <v>-34074.854686936866</v>
      </c>
      <c r="AG402" s="21">
        <f t="shared" si="389"/>
        <v>-260023.31783298083</v>
      </c>
      <c r="AH402" s="21">
        <f t="shared" si="389"/>
        <v>3503.004891792767</v>
      </c>
      <c r="AI402" s="21">
        <f t="shared" si="389"/>
        <v>0</v>
      </c>
      <c r="AJ402" s="21">
        <f t="shared" si="389"/>
        <v>27601.990765098853</v>
      </c>
      <c r="AK402" s="21">
        <f t="shared" si="389"/>
        <v>31104.995656891602</v>
      </c>
    </row>
    <row r="404" spans="1:39" x14ac:dyDescent="0.15">
      <c r="A404" s="43" t="s">
        <v>40</v>
      </c>
      <c r="B404" s="15">
        <v>1</v>
      </c>
      <c r="C404" s="15"/>
      <c r="D404" s="15"/>
      <c r="G404" t="s">
        <v>12</v>
      </c>
      <c r="H404" s="51">
        <v>30279.988901588793</v>
      </c>
    </row>
    <row r="405" spans="1:39" ht="15" x14ac:dyDescent="0.2">
      <c r="G405" s="58" t="s">
        <v>122</v>
      </c>
      <c r="H405" s="57"/>
      <c r="I405" s="57"/>
      <c r="J405" s="11">
        <f>H$404</f>
        <v>30279.988901588793</v>
      </c>
      <c r="K405" s="11">
        <f>J405*$C$10</f>
        <v>12111.995560635518</v>
      </c>
      <c r="L405" s="24">
        <f>$C$414</f>
        <v>4230.9046132924477</v>
      </c>
      <c r="M405" s="11">
        <f t="shared" ref="M405:M425" si="390">$E$11</f>
        <v>602229</v>
      </c>
      <c r="N405" s="78">
        <f>N373</f>
        <v>0</v>
      </c>
      <c r="O405" s="35">
        <f>M405*N405/1000</f>
        <v>0</v>
      </c>
      <c r="P405" s="35">
        <f>$H$14*M405/1000</f>
        <v>6.0222899999999999</v>
      </c>
      <c r="Q405">
        <f>Q4</f>
        <v>0</v>
      </c>
      <c r="T405" s="34">
        <v>1</v>
      </c>
      <c r="U405" s="32"/>
      <c r="V405" s="32"/>
      <c r="W405" s="32">
        <f>T405-SUM(U405:V405)</f>
        <v>1</v>
      </c>
      <c r="X405" s="32"/>
      <c r="Y405" s="5"/>
      <c r="Z405" s="5"/>
      <c r="AA405" s="5">
        <f>O405*W405</f>
        <v>0</v>
      </c>
      <c r="AB405" s="5">
        <f>P405*W405</f>
        <v>6.0222899999999999</v>
      </c>
      <c r="AC405" s="32"/>
      <c r="AD405" s="5">
        <f>$W405*J405</f>
        <v>30279.988901588793</v>
      </c>
      <c r="AE405" s="5">
        <f>-$W405*K405</f>
        <v>-12111.995560635518</v>
      </c>
      <c r="AF405" s="5">
        <f>-$W405*L405</f>
        <v>-4230.9046132924477</v>
      </c>
      <c r="AG405" s="5"/>
      <c r="AH405" s="5">
        <f>SUM(AD405:AG405)</f>
        <v>13937.088727660826</v>
      </c>
      <c r="AI405" s="42">
        <f>Y405-AA405</f>
        <v>0</v>
      </c>
      <c r="AJ405" s="42"/>
      <c r="AK405" s="42">
        <f>SUM(AH405:AJ405)</f>
        <v>13937.088727660826</v>
      </c>
      <c r="AL405" s="6" t="s">
        <v>39</v>
      </c>
      <c r="AM405" s="36">
        <f>AK432</f>
        <v>33461.795061427256</v>
      </c>
    </row>
    <row r="406" spans="1:39" ht="15" x14ac:dyDescent="0.2">
      <c r="A406" s="12" t="s">
        <v>42</v>
      </c>
      <c r="B406" s="12"/>
      <c r="C406" s="12"/>
      <c r="D406" s="79">
        <v>9.8100000000000007E-2</v>
      </c>
      <c r="E406" s="7"/>
      <c r="F406" s="7"/>
      <c r="G406" s="8"/>
      <c r="I406" s="2">
        <f>I405+1</f>
        <v>1</v>
      </c>
      <c r="J406" s="11">
        <f t="shared" ref="J406:J425" si="391">H$404</f>
        <v>30279.988901588793</v>
      </c>
      <c r="K406" s="11"/>
      <c r="L406" s="24"/>
      <c r="M406" s="11">
        <f t="shared" si="390"/>
        <v>602229</v>
      </c>
      <c r="N406" s="78">
        <f t="shared" ref="N406:N425" si="392">N374</f>
        <v>0</v>
      </c>
      <c r="O406" s="35">
        <f t="shared" ref="O406:O425" si="393">M406*N406/1000</f>
        <v>0</v>
      </c>
      <c r="P406" s="35">
        <f>$H$14*M406/1000</f>
        <v>6.0222899999999999</v>
      </c>
      <c r="Q406">
        <f t="shared" ref="Q406:Q425" si="394">Q5</f>
        <v>65</v>
      </c>
      <c r="R406" s="45">
        <f>1000*VLOOKUP(Q406, '[1]Mortality (Interventions) H'!$B$392:$AV$512, 43)</f>
        <v>20.732756151908699</v>
      </c>
      <c r="S406" s="46">
        <f>AVERAGE(VLOOKUP(I405,'[1]Lapse Rates'!$A$4:$F$24,6),VLOOKUP(I406,'[1]Lapse Rates'!$A$4:$F$24,6))</f>
        <v>1.1402544E-3</v>
      </c>
      <c r="T406" s="33">
        <f>W405</f>
        <v>1</v>
      </c>
      <c r="U406" s="33">
        <f>T406*R406/1000</f>
        <v>2.0732756151908699E-2</v>
      </c>
      <c r="V406" s="39">
        <f>MIN(S406*T406,T406-U406)</f>
        <v>1.1402544E-3</v>
      </c>
      <c r="W406" s="32">
        <f>T406-SUM(U406:V406)</f>
        <v>0.97812698944809129</v>
      </c>
      <c r="X406" s="32"/>
      <c r="Y406" s="5">
        <f>AA405</f>
        <v>0</v>
      </c>
      <c r="Z406" s="5">
        <f>AB405</f>
        <v>6.0222899999999999</v>
      </c>
      <c r="AA406" s="5">
        <f>O406*W406</f>
        <v>0</v>
      </c>
      <c r="AB406" s="5">
        <f t="shared" ref="AB406:AB425" si="395">P406*W406</f>
        <v>5.8905643872833453</v>
      </c>
      <c r="AC406" s="32"/>
      <c r="AD406" s="5">
        <f>$W406*J406</f>
        <v>29617.674384832662</v>
      </c>
      <c r="AE406" s="5">
        <f t="shared" ref="AE406:AF425" si="396">-$W406*K406</f>
        <v>0</v>
      </c>
      <c r="AF406" s="5">
        <f t="shared" si="396"/>
        <v>0</v>
      </c>
      <c r="AG406" s="5">
        <f t="shared" ref="AG406:AG411" si="397">-U406*M406</f>
        <v>-12485.867004607824</v>
      </c>
      <c r="AH406" s="5">
        <f t="shared" ref="AH406:AH414" si="398">SUM(AD406:AG406)</f>
        <v>17131.80738022484</v>
      </c>
      <c r="AI406" s="42">
        <f>-M406*$W405*(N406-N405)/1000</f>
        <v>0</v>
      </c>
      <c r="AJ406" s="42">
        <f>$D$6*SUM(Y406:Z406,AD406:AE406)</f>
        <v>2906.0846438010844</v>
      </c>
      <c r="AK406" s="42">
        <f>SUM(AH406:AJ406)</f>
        <v>20037.892024025925</v>
      </c>
      <c r="AM406" s="47"/>
    </row>
    <row r="407" spans="1:39" ht="15" x14ac:dyDescent="0.2">
      <c r="A407" s="15" t="s">
        <v>44</v>
      </c>
      <c r="B407" s="15"/>
      <c r="C407" s="50"/>
      <c r="D407" s="9">
        <f xml:space="preserve"> (1+6.7%)/(1+2.95%)-1</f>
        <v>3.6425449247207142E-2</v>
      </c>
      <c r="E407" s="7"/>
      <c r="F407" s="7"/>
      <c r="G407" s="8"/>
      <c r="I407" s="2">
        <f t="shared" ref="I407:I425" si="399">I406+1</f>
        <v>2</v>
      </c>
      <c r="J407" s="11">
        <f t="shared" si="391"/>
        <v>30279.988901588793</v>
      </c>
      <c r="K407" s="11">
        <f t="shared" ref="K407:K425" si="400">J407*$C$11</f>
        <v>302.79988901588791</v>
      </c>
      <c r="L407" s="24">
        <f>$C$415</f>
        <v>3322.5049462447832</v>
      </c>
      <c r="M407" s="11">
        <f t="shared" si="390"/>
        <v>602229</v>
      </c>
      <c r="N407" s="78">
        <f t="shared" si="392"/>
        <v>0</v>
      </c>
      <c r="O407" s="35">
        <f t="shared" si="393"/>
        <v>0</v>
      </c>
      <c r="P407" s="35">
        <f>$H$14*M407/1000</f>
        <v>6.0222899999999999</v>
      </c>
      <c r="Q407">
        <f t="shared" si="394"/>
        <v>66</v>
      </c>
      <c r="R407" s="45">
        <f>1000*VLOOKUP(Q407, '[1]Mortality (Interventions) H'!$B$392:$AV$512, 43)</f>
        <v>22.551305421419038</v>
      </c>
      <c r="S407" s="46">
        <f>VLOOKUP(I407, '[1]Lapse Rates'!$A$4:$F$24, 6)</f>
        <v>1.1150343000000001E-3</v>
      </c>
      <c r="T407" s="33">
        <f>W406</f>
        <v>0.97812698944809129</v>
      </c>
      <c r="U407" s="33">
        <f>T407*R407/1000</f>
        <v>2.2058040479977024E-2</v>
      </c>
      <c r="V407" s="39">
        <f t="shared" ref="V407:V425" si="401">MIN(S407*T407,T407-U407)</f>
        <v>1.0906451429903599E-3</v>
      </c>
      <c r="W407" s="32">
        <f>T407-SUM(U407:V407)</f>
        <v>0.95497830382512394</v>
      </c>
      <c r="X407" s="32"/>
      <c r="Y407" s="5">
        <f t="shared" ref="Y407:Z422" si="402">AA406</f>
        <v>0</v>
      </c>
      <c r="Z407" s="5">
        <f t="shared" si="402"/>
        <v>5.8905643872833453</v>
      </c>
      <c r="AA407" s="5">
        <f>O407*W407</f>
        <v>0</v>
      </c>
      <c r="AB407" s="5">
        <f t="shared" si="395"/>
        <v>5.7511562893430055</v>
      </c>
      <c r="AC407" s="32"/>
      <c r="AD407" s="5">
        <f>$W407*J407</f>
        <v>28916.732441082844</v>
      </c>
      <c r="AE407" s="5">
        <f t="shared" si="396"/>
        <v>-289.16732441082843</v>
      </c>
      <c r="AF407" s="5">
        <f t="shared" si="396"/>
        <v>-3172.9201380154277</v>
      </c>
      <c r="AG407" s="5">
        <f t="shared" si="397"/>
        <v>-13283.991660216083</v>
      </c>
      <c r="AH407" s="5">
        <f t="shared" si="398"/>
        <v>12170.653318440507</v>
      </c>
      <c r="AI407" s="42">
        <f>-M407*($W406*N407-$W405*N406)/1000</f>
        <v>0</v>
      </c>
      <c r="AJ407" s="42">
        <f>$D$6*SUM(Y407:Z407,AD407:AE407)</f>
        <v>2808.9420023119173</v>
      </c>
      <c r="AK407" s="42">
        <f>SUM(AH407:AJ407)</f>
        <v>14979.595320752425</v>
      </c>
      <c r="AL407" s="48" t="s">
        <v>59</v>
      </c>
      <c r="AM407" s="54">
        <f>AK432/AD432</f>
        <v>0.10000000452607616</v>
      </c>
    </row>
    <row r="408" spans="1:39" ht="15" x14ac:dyDescent="0.2">
      <c r="A408" s="15" t="s">
        <v>45</v>
      </c>
      <c r="B408" s="16"/>
      <c r="C408" s="50"/>
      <c r="D408" s="1"/>
      <c r="E408" s="1"/>
      <c r="F408" s="1"/>
      <c r="G408" s="8"/>
      <c r="I408" s="2">
        <f t="shared" si="399"/>
        <v>3</v>
      </c>
      <c r="J408" s="11">
        <f t="shared" si="391"/>
        <v>30279.988901588793</v>
      </c>
      <c r="K408" s="11">
        <f t="shared" si="400"/>
        <v>302.79988901588791</v>
      </c>
      <c r="L408" s="24">
        <f t="shared" ref="L408:L425" si="403">$C$415</f>
        <v>3322.5049462447832</v>
      </c>
      <c r="M408" s="11">
        <f t="shared" si="390"/>
        <v>602229</v>
      </c>
      <c r="N408" s="78">
        <f t="shared" si="392"/>
        <v>0</v>
      </c>
      <c r="O408" s="35">
        <f t="shared" si="393"/>
        <v>0</v>
      </c>
      <c r="P408" s="35">
        <f>$H$14*M408/1000</f>
        <v>6.0222899999999999</v>
      </c>
      <c r="Q408">
        <f t="shared" si="394"/>
        <v>67</v>
      </c>
      <c r="R408" s="45">
        <f>1000*VLOOKUP(Q408, '[1]Mortality (Interventions) H'!$B$392:$AV$512, 43)</f>
        <v>24.466558016114142</v>
      </c>
      <c r="S408" s="46">
        <f>VLOOKUP(I408, '[1]Lapse Rates'!$A$4:$F$24, 6)</f>
        <v>9.1335750000000001E-4</v>
      </c>
      <c r="T408" s="33">
        <f>W407</f>
        <v>0.95497830382512394</v>
      </c>
      <c r="U408" s="33">
        <f t="shared" ref="U408:U425" si="404">T408*R408/1000</f>
        <v>2.3365032074667676E-2</v>
      </c>
      <c r="V408" s="39">
        <f t="shared" si="401"/>
        <v>8.7223659613595568E-4</v>
      </c>
      <c r="W408" s="32">
        <f t="shared" ref="W408:W425" si="405">T408-SUM(U408:V408)</f>
        <v>0.93074103515432027</v>
      </c>
      <c r="X408" s="32"/>
      <c r="Y408" s="5">
        <f t="shared" si="402"/>
        <v>0</v>
      </c>
      <c r="Z408" s="5">
        <f t="shared" si="402"/>
        <v>5.7511562893430055</v>
      </c>
      <c r="AA408" s="5">
        <f t="shared" ref="AA408:AA425" si="406">O408*W408</f>
        <v>0</v>
      </c>
      <c r="AB408" s="5">
        <f t="shared" si="395"/>
        <v>5.6051924285995112</v>
      </c>
      <c r="AC408" s="32"/>
      <c r="AD408" s="5">
        <f>$W408*J408</f>
        <v>28182.828214726083</v>
      </c>
      <c r="AE408" s="5">
        <f t="shared" si="396"/>
        <v>-281.82828214726084</v>
      </c>
      <c r="AF408" s="5">
        <f>-$W408*L408</f>
        <v>-3092.3916929732186</v>
      </c>
      <c r="AG408" s="5">
        <f t="shared" si="397"/>
        <v>-14071.09990129504</v>
      </c>
      <c r="AH408" s="5">
        <f t="shared" si="398"/>
        <v>10737.508338310565</v>
      </c>
      <c r="AI408" s="42">
        <f>-M408*($W407*N408-$W406*N407)/1000</f>
        <v>0</v>
      </c>
      <c r="AJ408" s="42">
        <f>$D$6*SUM(Y408:Z408,AD408:AE408)</f>
        <v>2737.6522818179669</v>
      </c>
      <c r="AK408" s="42">
        <f t="shared" ref="AK408:AK415" si="407">SUM(AH408:AJ408)</f>
        <v>13475.160620128532</v>
      </c>
    </row>
    <row r="409" spans="1:39" ht="15" x14ac:dyDescent="0.2">
      <c r="A409" s="15"/>
      <c r="B409" s="16" t="s">
        <v>46</v>
      </c>
      <c r="C409" s="16" t="s">
        <v>47</v>
      </c>
      <c r="E409" s="1"/>
      <c r="F409" s="1"/>
      <c r="G409" s="8"/>
      <c r="I409" s="2">
        <f t="shared" si="399"/>
        <v>4</v>
      </c>
      <c r="J409" s="11">
        <f t="shared" si="391"/>
        <v>30279.988901588793</v>
      </c>
      <c r="K409" s="11">
        <f t="shared" si="400"/>
        <v>302.79988901588791</v>
      </c>
      <c r="L409" s="24">
        <f t="shared" si="403"/>
        <v>3322.5049462447832</v>
      </c>
      <c r="M409" s="11">
        <f t="shared" si="390"/>
        <v>602229</v>
      </c>
      <c r="N409" s="78">
        <f t="shared" si="392"/>
        <v>0</v>
      </c>
      <c r="O409" s="35">
        <f t="shared" si="393"/>
        <v>0</v>
      </c>
      <c r="P409" s="35">
        <f t="shared" ref="P409:P425" si="408">$H$14*M409/1000</f>
        <v>6.0222899999999999</v>
      </c>
      <c r="Q409">
        <f t="shared" si="394"/>
        <v>68</v>
      </c>
      <c r="R409" s="45">
        <f>1000*VLOOKUP(Q409, '[1]Mortality (Interventions) H'!$B$392:$AV$512, 43)</f>
        <v>26.474928316809422</v>
      </c>
      <c r="S409" s="46">
        <f>VLOOKUP(I409, '[1]Lapse Rates'!$A$4:$F$24, 6)</f>
        <v>8.7679360000000005E-4</v>
      </c>
      <c r="T409" s="33">
        <f>W408</f>
        <v>0.93074103515432027</v>
      </c>
      <c r="U409" s="33">
        <f t="shared" si="404"/>
        <v>2.4641302187223626E-2</v>
      </c>
      <c r="V409" s="39">
        <f t="shared" si="401"/>
        <v>8.160677828806831E-4</v>
      </c>
      <c r="W409" s="32">
        <f t="shared" si="405"/>
        <v>0.90528366518421599</v>
      </c>
      <c r="X409" s="32"/>
      <c r="Y409" s="5">
        <f>AA408</f>
        <v>0</v>
      </c>
      <c r="Z409" s="5">
        <f t="shared" si="402"/>
        <v>5.6051924285995112</v>
      </c>
      <c r="AA409" s="5">
        <f t="shared" si="406"/>
        <v>0</v>
      </c>
      <c r="AB409" s="5">
        <f t="shared" si="395"/>
        <v>5.4518807640022517</v>
      </c>
      <c r="AC409" s="32"/>
      <c r="AD409" s="5">
        <f>$W409*J409</f>
        <v>27411.979334567684</v>
      </c>
      <c r="AE409" s="5">
        <f t="shared" si="396"/>
        <v>-274.11979334567684</v>
      </c>
      <c r="AF409" s="5">
        <f t="shared" si="396"/>
        <v>-3007.8094553291639</v>
      </c>
      <c r="AG409" s="5">
        <f t="shared" si="397"/>
        <v>-14839.706774909497</v>
      </c>
      <c r="AH409" s="5">
        <f t="shared" si="398"/>
        <v>9290.3433109833495</v>
      </c>
      <c r="AI409" s="42">
        <f t="shared" ref="AI409:AI425" si="409">-M409*($W408*N409-$W407*N408)/1000</f>
        <v>0</v>
      </c>
      <c r="AJ409" s="42">
        <f>$D$6*SUM(Y409:Z409,AD409:AE409)</f>
        <v>2662.7738903711252</v>
      </c>
      <c r="AK409" s="42">
        <f t="shared" si="407"/>
        <v>11953.117201354475</v>
      </c>
    </row>
    <row r="410" spans="1:39" ht="15" x14ac:dyDescent="0.2">
      <c r="A410" s="15"/>
      <c r="B410" s="16">
        <v>1</v>
      </c>
      <c r="C410" s="50">
        <v>0.4</v>
      </c>
      <c r="D410" s="1"/>
      <c r="E410" s="18" t="s">
        <v>48</v>
      </c>
      <c r="F410" s="16"/>
      <c r="G410" s="8"/>
      <c r="I410" s="2">
        <f t="shared" si="399"/>
        <v>5</v>
      </c>
      <c r="J410" s="11">
        <f t="shared" si="391"/>
        <v>30279.988901588793</v>
      </c>
      <c r="K410" s="11">
        <f t="shared" si="400"/>
        <v>302.79988901588791</v>
      </c>
      <c r="L410" s="24">
        <f t="shared" si="403"/>
        <v>3322.5049462447832</v>
      </c>
      <c r="M410" s="11">
        <f t="shared" si="390"/>
        <v>602229</v>
      </c>
      <c r="N410" s="78">
        <f t="shared" si="392"/>
        <v>0</v>
      </c>
      <c r="O410" s="35">
        <f t="shared" si="393"/>
        <v>0</v>
      </c>
      <c r="P410" s="35">
        <f t="shared" si="408"/>
        <v>6.0222899999999999</v>
      </c>
      <c r="Q410">
        <f t="shared" si="394"/>
        <v>69</v>
      </c>
      <c r="R410" s="45">
        <f>1000*VLOOKUP(Q410, '[1]Mortality (Interventions) H'!$B$392:$AV$512, 43)</f>
        <v>28.718468823056028</v>
      </c>
      <c r="S410" s="46">
        <f>VLOOKUP(I410, '[1]Lapse Rates'!$A$4:$F$24, 6)</f>
        <v>8.7786349999999995E-4</v>
      </c>
      <c r="T410" s="33">
        <f>W409</f>
        <v>0.90528366518421599</v>
      </c>
      <c r="U410" s="33">
        <f t="shared" si="404"/>
        <v>2.5998360714614796E-2</v>
      </c>
      <c r="V410" s="39">
        <f t="shared" si="401"/>
        <v>7.947154868114439E-4</v>
      </c>
      <c r="W410" s="32">
        <f t="shared" si="405"/>
        <v>0.87849058898278976</v>
      </c>
      <c r="X410" s="32"/>
      <c r="Y410" s="5">
        <f t="shared" ref="Y410:Z425" si="410">AA409</f>
        <v>0</v>
      </c>
      <c r="Z410" s="5">
        <f t="shared" si="402"/>
        <v>5.4518807640022517</v>
      </c>
      <c r="AA410" s="5">
        <f t="shared" si="406"/>
        <v>0</v>
      </c>
      <c r="AB410" s="5">
        <f t="shared" si="395"/>
        <v>5.2905250891251647</v>
      </c>
      <c r="AC410" s="32"/>
      <c r="AD410" s="5">
        <f t="shared" ref="AD410:AD424" si="411">$W410*J410</f>
        <v>26600.685284549076</v>
      </c>
      <c r="AE410" s="5">
        <f t="shared" si="396"/>
        <v>-266.00685284549076</v>
      </c>
      <c r="AF410" s="5">
        <f t="shared" si="396"/>
        <v>-2918.7893271248117</v>
      </c>
      <c r="AG410" s="5">
        <f t="shared" si="397"/>
        <v>-15656.966774801755</v>
      </c>
      <c r="AH410" s="5">
        <f t="shared" si="398"/>
        <v>7758.9223297770204</v>
      </c>
      <c r="AI410" s="42">
        <f t="shared" si="409"/>
        <v>0</v>
      </c>
      <c r="AJ410" s="42">
        <f t="shared" ref="AJ410:AJ425" si="412">$D$6*SUM(Y410:Z410,AD410:AE410)</f>
        <v>2583.9667836530703</v>
      </c>
      <c r="AK410" s="42">
        <f t="shared" si="407"/>
        <v>10342.88911343009</v>
      </c>
    </row>
    <row r="411" spans="1:39" ht="15" x14ac:dyDescent="0.2">
      <c r="A411" s="15"/>
      <c r="B411" s="17" t="s">
        <v>49</v>
      </c>
      <c r="C411" s="50">
        <v>0.01</v>
      </c>
      <c r="D411" s="1"/>
      <c r="E411" s="80">
        <v>500000</v>
      </c>
      <c r="F411" s="16"/>
      <c r="G411" s="8"/>
      <c r="I411" s="2">
        <f t="shared" si="399"/>
        <v>6</v>
      </c>
      <c r="J411" s="11">
        <f t="shared" si="391"/>
        <v>30279.988901588793</v>
      </c>
      <c r="K411" s="11">
        <f t="shared" si="400"/>
        <v>302.79988901588791</v>
      </c>
      <c r="L411" s="24">
        <f t="shared" si="403"/>
        <v>3322.5049462447832</v>
      </c>
      <c r="M411" s="11">
        <f t="shared" si="390"/>
        <v>602229</v>
      </c>
      <c r="N411" s="78">
        <f t="shared" si="392"/>
        <v>0</v>
      </c>
      <c r="O411" s="35">
        <f t="shared" si="393"/>
        <v>0</v>
      </c>
      <c r="P411" s="35">
        <f t="shared" si="408"/>
        <v>6.0222899999999999</v>
      </c>
      <c r="Q411">
        <f t="shared" si="394"/>
        <v>70</v>
      </c>
      <c r="R411" s="45">
        <f>1000*VLOOKUP(Q411, '[1]Mortality (Interventions) H'!$B$392:$AV$512, 43)</f>
        <v>31.560243192993934</v>
      </c>
      <c r="S411" s="46">
        <f>VLOOKUP(I411, '[1]Lapse Rates'!$A$4:$F$24, 6)</f>
        <v>8.7081910000000003E-4</v>
      </c>
      <c r="T411" s="33">
        <f t="shared" ref="T411:T425" si="413">W410</f>
        <v>0.87849058898278976</v>
      </c>
      <c r="U411" s="33">
        <f t="shared" si="404"/>
        <v>2.7725376631053324E-2</v>
      </c>
      <c r="V411" s="39">
        <f t="shared" si="401"/>
        <v>7.6500638405646289E-4</v>
      </c>
      <c r="W411" s="32">
        <f t="shared" si="405"/>
        <v>0.85000020596768</v>
      </c>
      <c r="X411" s="32"/>
      <c r="Y411" s="5">
        <f t="shared" si="410"/>
        <v>0</v>
      </c>
      <c r="Z411" s="5">
        <f t="shared" si="402"/>
        <v>5.2905250891251647</v>
      </c>
      <c r="AA411" s="5">
        <f t="shared" si="406"/>
        <v>0</v>
      </c>
      <c r="AB411" s="5">
        <f t="shared" si="395"/>
        <v>5.1189477403970995</v>
      </c>
      <c r="AC411" s="32"/>
      <c r="AD411" s="5">
        <f t="shared" si="411"/>
        <v>25737.99680304954</v>
      </c>
      <c r="AE411" s="5">
        <f t="shared" si="396"/>
        <v>-257.37996803049538</v>
      </c>
      <c r="AF411" s="5">
        <f t="shared" si="396"/>
        <v>-2824.1298886367013</v>
      </c>
      <c r="AG411" s="5">
        <f t="shared" si="397"/>
        <v>-16697.025843142612</v>
      </c>
      <c r="AH411" s="5">
        <f t="shared" si="398"/>
        <v>5959.4611032397333</v>
      </c>
      <c r="AI411" s="42">
        <f t="shared" si="409"/>
        <v>0</v>
      </c>
      <c r="AJ411" s="42">
        <f t="shared" si="412"/>
        <v>2500.1675120266113</v>
      </c>
      <c r="AK411" s="42">
        <f t="shared" si="407"/>
        <v>8459.6286152663452</v>
      </c>
    </row>
    <row r="412" spans="1:39" ht="15" x14ac:dyDescent="0.2">
      <c r="A412" s="12" t="s">
        <v>50</v>
      </c>
      <c r="B412" s="14"/>
      <c r="C412" s="3"/>
      <c r="D412" s="1"/>
      <c r="E412" s="1"/>
      <c r="F412" s="1"/>
      <c r="G412" s="8"/>
      <c r="I412" s="2">
        <f t="shared" si="399"/>
        <v>7</v>
      </c>
      <c r="J412" s="11">
        <f t="shared" si="391"/>
        <v>30279.988901588793</v>
      </c>
      <c r="K412" s="11">
        <f t="shared" si="400"/>
        <v>302.79988901588791</v>
      </c>
      <c r="L412" s="24">
        <f t="shared" si="403"/>
        <v>3322.5049462447832</v>
      </c>
      <c r="M412" s="11">
        <f t="shared" si="390"/>
        <v>602229</v>
      </c>
      <c r="N412" s="78">
        <f t="shared" si="392"/>
        <v>0</v>
      </c>
      <c r="O412" s="35">
        <f t="shared" si="393"/>
        <v>0</v>
      </c>
      <c r="P412" s="35">
        <f t="shared" si="408"/>
        <v>6.0222899999999999</v>
      </c>
      <c r="Q412">
        <f t="shared" si="394"/>
        <v>71</v>
      </c>
      <c r="R412" s="45">
        <f>1000*VLOOKUP(Q412, '[1]Mortality (Interventions) H'!$B$392:$AV$512, 43)</f>
        <v>34.446204458330001</v>
      </c>
      <c r="S412" s="46">
        <f>VLOOKUP(I412, '[1]Lapse Rates'!$A$4:$F$24, 6)</f>
        <v>7.8743759999999998E-4</v>
      </c>
      <c r="T412" s="33">
        <f t="shared" si="413"/>
        <v>0.85000020596768</v>
      </c>
      <c r="U412" s="33">
        <f t="shared" si="404"/>
        <v>2.927928088438532E-2</v>
      </c>
      <c r="V412" s="39">
        <f t="shared" si="401"/>
        <v>6.6932212218669563E-4</v>
      </c>
      <c r="W412" s="32">
        <f t="shared" si="405"/>
        <v>0.82005160296110802</v>
      </c>
      <c r="X412" s="32"/>
      <c r="Y412" s="5">
        <f t="shared" si="410"/>
        <v>0</v>
      </c>
      <c r="Z412" s="5">
        <f t="shared" si="402"/>
        <v>5.1189477403970995</v>
      </c>
      <c r="AA412" s="5">
        <f t="shared" si="406"/>
        <v>0</v>
      </c>
      <c r="AB412" s="5">
        <f t="shared" si="395"/>
        <v>4.9385885679966508</v>
      </c>
      <c r="AC412" s="32"/>
      <c r="AD412" s="5">
        <f t="shared" si="411"/>
        <v>24831.153436392451</v>
      </c>
      <c r="AE412" s="5">
        <f t="shared" si="396"/>
        <v>-248.31153436392449</v>
      </c>
      <c r="AF412" s="5">
        <f t="shared" si="396"/>
        <v>-2724.6255070142447</v>
      </c>
      <c r="AG412" s="5">
        <f t="shared" ref="AG412:AG425" si="414">-U412*M412</f>
        <v>-17632.832047722488</v>
      </c>
      <c r="AH412" s="5">
        <f t="shared" si="398"/>
        <v>4225.3843472917943</v>
      </c>
      <c r="AI412" s="42">
        <f t="shared" si="409"/>
        <v>0</v>
      </c>
      <c r="AJ412" s="42">
        <f t="shared" si="412"/>
        <v>2412.0789593623313</v>
      </c>
      <c r="AK412" s="42">
        <f t="shared" si="407"/>
        <v>6637.4633066541255</v>
      </c>
    </row>
    <row r="413" spans="1:39" ht="15" x14ac:dyDescent="0.2">
      <c r="A413" s="12"/>
      <c r="B413" s="13" t="s">
        <v>46</v>
      </c>
      <c r="C413" s="13" t="s">
        <v>47</v>
      </c>
      <c r="D413" s="1"/>
      <c r="E413" s="1"/>
      <c r="F413" s="1"/>
      <c r="G413" s="8"/>
      <c r="I413" s="2">
        <f t="shared" si="399"/>
        <v>8</v>
      </c>
      <c r="J413" s="11">
        <f t="shared" si="391"/>
        <v>30279.988901588793</v>
      </c>
      <c r="K413" s="11">
        <f t="shared" si="400"/>
        <v>302.79988901588791</v>
      </c>
      <c r="L413" s="24">
        <f t="shared" si="403"/>
        <v>3322.5049462447832</v>
      </c>
      <c r="M413" s="11">
        <f t="shared" si="390"/>
        <v>602229</v>
      </c>
      <c r="N413" s="78">
        <f t="shared" si="392"/>
        <v>0</v>
      </c>
      <c r="O413" s="35">
        <f t="shared" si="393"/>
        <v>0</v>
      </c>
      <c r="P413" s="35">
        <f t="shared" si="408"/>
        <v>6.0222899999999999</v>
      </c>
      <c r="Q413">
        <f t="shared" si="394"/>
        <v>72</v>
      </c>
      <c r="R413" s="45">
        <f>1000*VLOOKUP(Q413, '[1]Mortality (Interventions) H'!$B$392:$AV$512, 43)</f>
        <v>37.752793089616951</v>
      </c>
      <c r="S413" s="46">
        <f>VLOOKUP(I413, '[1]Lapse Rates'!$A$4:$F$24, 6)</f>
        <v>7.0183349999999997E-4</v>
      </c>
      <c r="T413" s="33">
        <f t="shared" si="413"/>
        <v>0.82005160296110802</v>
      </c>
      <c r="U413" s="33">
        <f t="shared" si="404"/>
        <v>3.095923848939942E-2</v>
      </c>
      <c r="V413" s="39">
        <f t="shared" si="401"/>
        <v>5.7553968668680477E-4</v>
      </c>
      <c r="W413" s="32">
        <f t="shared" si="405"/>
        <v>0.78851682478502183</v>
      </c>
      <c r="X413" s="32"/>
      <c r="Y413" s="5">
        <f t="shared" si="410"/>
        <v>0</v>
      </c>
      <c r="Z413" s="5">
        <f t="shared" si="402"/>
        <v>4.9385885679966508</v>
      </c>
      <c r="AA413" s="5">
        <f t="shared" si="406"/>
        <v>0</v>
      </c>
      <c r="AB413" s="5">
        <f t="shared" si="395"/>
        <v>4.748676988734589</v>
      </c>
      <c r="AC413" s="32"/>
      <c r="AD413" s="5">
        <f t="shared" si="411"/>
        <v>23876.280703206496</v>
      </c>
      <c r="AE413" s="5">
        <f t="shared" si="396"/>
        <v>-238.76280703206496</v>
      </c>
      <c r="AF413" s="5">
        <f t="shared" si="396"/>
        <v>-2619.851050545466</v>
      </c>
      <c r="AG413" s="5">
        <f t="shared" si="414"/>
        <v>-18644.551236232524</v>
      </c>
      <c r="AH413" s="5">
        <f t="shared" si="398"/>
        <v>2373.1156093964419</v>
      </c>
      <c r="AI413" s="42">
        <f t="shared" si="409"/>
        <v>0</v>
      </c>
      <c r="AJ413" s="42">
        <f t="shared" si="412"/>
        <v>2319.3249811532323</v>
      </c>
      <c r="AK413" s="42">
        <f t="shared" si="407"/>
        <v>4692.4405905496742</v>
      </c>
    </row>
    <row r="414" spans="1:39" ht="15" x14ac:dyDescent="0.2">
      <c r="A414" s="12"/>
      <c r="B414" s="13">
        <v>1</v>
      </c>
      <c r="C414" s="10">
        <f>$H$404*0.14+$B$417</f>
        <v>4230.9046132924477</v>
      </c>
      <c r="D414" s="1"/>
      <c r="E414" s="81" t="s">
        <v>51</v>
      </c>
      <c r="F414" s="13"/>
      <c r="G414" s="8"/>
      <c r="I414" s="2">
        <f t="shared" si="399"/>
        <v>9</v>
      </c>
      <c r="J414" s="11">
        <f t="shared" si="391"/>
        <v>30279.988901588793</v>
      </c>
      <c r="K414" s="11">
        <f t="shared" si="400"/>
        <v>302.79988901588791</v>
      </c>
      <c r="L414" s="24">
        <f t="shared" si="403"/>
        <v>3322.5049462447832</v>
      </c>
      <c r="M414" s="11">
        <f t="shared" si="390"/>
        <v>602229</v>
      </c>
      <c r="N414" s="78">
        <f t="shared" si="392"/>
        <v>0</v>
      </c>
      <c r="O414" s="35">
        <f t="shared" si="393"/>
        <v>0</v>
      </c>
      <c r="P414" s="35">
        <f t="shared" si="408"/>
        <v>6.0222899999999999</v>
      </c>
      <c r="Q414">
        <f t="shared" si="394"/>
        <v>73</v>
      </c>
      <c r="R414" s="45">
        <f>1000*VLOOKUP(Q414, '[1]Mortality (Interventions) H'!$B$392:$AV$512, 43)</f>
        <v>41.540304319250936</v>
      </c>
      <c r="S414" s="46">
        <f>VLOOKUP(I414, '[1]Lapse Rates'!$A$4:$F$24, 6)</f>
        <v>6.5742610000000005E-4</v>
      </c>
      <c r="T414" s="33">
        <f t="shared" si="413"/>
        <v>0.78851682478502183</v>
      </c>
      <c r="U414" s="33">
        <f t="shared" si="404"/>
        <v>3.2755228862419272E-2</v>
      </c>
      <c r="V414" s="39">
        <f t="shared" si="401"/>
        <v>5.183915409028003E-4</v>
      </c>
      <c r="W414" s="32">
        <f t="shared" si="405"/>
        <v>0.75524320438169978</v>
      </c>
      <c r="X414" s="32"/>
      <c r="Y414" s="5">
        <f t="shared" si="410"/>
        <v>0</v>
      </c>
      <c r="Z414" s="5">
        <f t="shared" si="402"/>
        <v>4.748676988734589</v>
      </c>
      <c r="AA414" s="5">
        <f t="shared" si="406"/>
        <v>0</v>
      </c>
      <c r="AB414" s="5">
        <f t="shared" si="395"/>
        <v>4.5482935973158671</v>
      </c>
      <c r="AC414" s="32"/>
      <c r="AD414" s="5">
        <f t="shared" si="411"/>
        <v>22868.755846678225</v>
      </c>
      <c r="AE414" s="5">
        <f t="shared" si="396"/>
        <v>-228.68755846678224</v>
      </c>
      <c r="AF414" s="5">
        <f t="shared" si="396"/>
        <v>-2509.2992821759572</v>
      </c>
      <c r="AG414" s="5">
        <f t="shared" si="414"/>
        <v>-19726.148722585895</v>
      </c>
      <c r="AH414" s="5">
        <f t="shared" si="398"/>
        <v>404.6202834495889</v>
      </c>
      <c r="AI414" s="42">
        <f t="shared" si="409"/>
        <v>0</v>
      </c>
      <c r="AJ414" s="42">
        <f t="shared" si="412"/>
        <v>2221.4565442861376</v>
      </c>
      <c r="AK414" s="42">
        <f t="shared" si="407"/>
        <v>2626.0768277357265</v>
      </c>
    </row>
    <row r="415" spans="1:39" ht="15" x14ac:dyDescent="0.2">
      <c r="A415" s="12"/>
      <c r="B415" s="70" t="s">
        <v>49</v>
      </c>
      <c r="C415" s="10">
        <f>$H$404*0.11+$B$417</f>
        <v>3322.5049462447832</v>
      </c>
      <c r="D415" s="1"/>
      <c r="E415" s="1"/>
      <c r="F415" s="1"/>
      <c r="I415" s="2">
        <f t="shared" si="399"/>
        <v>10</v>
      </c>
      <c r="J415" s="11">
        <f t="shared" si="391"/>
        <v>30279.988901588793</v>
      </c>
      <c r="K415" s="11">
        <f t="shared" si="400"/>
        <v>302.79988901588791</v>
      </c>
      <c r="L415" s="24">
        <f t="shared" si="403"/>
        <v>3322.5049462447832</v>
      </c>
      <c r="M415" s="11">
        <f t="shared" si="390"/>
        <v>602229</v>
      </c>
      <c r="N415" s="78">
        <f t="shared" si="392"/>
        <v>0</v>
      </c>
      <c r="O415" s="35">
        <f t="shared" si="393"/>
        <v>0</v>
      </c>
      <c r="P415" s="35">
        <f t="shared" si="408"/>
        <v>6.0222899999999999</v>
      </c>
      <c r="Q415">
        <f t="shared" si="394"/>
        <v>74</v>
      </c>
      <c r="R415" s="45">
        <f>1000*VLOOKUP(Q415, '[1]Mortality (Interventions) H'!$B$392:$AV$512, 43)</f>
        <v>46.030422116344475</v>
      </c>
      <c r="S415" s="46">
        <f>VLOOKUP(I415, '[1]Lapse Rates'!$A$4:$F$24, 6)</f>
        <v>5.9033320000000003E-4</v>
      </c>
      <c r="T415" s="33">
        <f t="shared" si="413"/>
        <v>0.75524320438169978</v>
      </c>
      <c r="U415" s="33">
        <f t="shared" si="404"/>
        <v>3.4764163498190268E-2</v>
      </c>
      <c r="V415" s="39">
        <f t="shared" si="401"/>
        <v>4.458451376209029E-4</v>
      </c>
      <c r="W415" s="32">
        <f t="shared" si="405"/>
        <v>0.72003319574588864</v>
      </c>
      <c r="X415" s="32"/>
      <c r="Y415" s="5">
        <f t="shared" si="410"/>
        <v>0</v>
      </c>
      <c r="Z415" s="5">
        <f t="shared" si="402"/>
        <v>4.5482935973158671</v>
      </c>
      <c r="AA415" s="5">
        <f t="shared" si="406"/>
        <v>0</v>
      </c>
      <c r="AB415" s="5">
        <f t="shared" si="395"/>
        <v>4.3362487144085078</v>
      </c>
      <c r="AC415" s="32"/>
      <c r="AD415" s="5">
        <f t="shared" si="411"/>
        <v>21802.597175961018</v>
      </c>
      <c r="AE415" s="5">
        <f t="shared" si="396"/>
        <v>-218.02597175961017</v>
      </c>
      <c r="AF415" s="5">
        <f t="shared" si="396"/>
        <v>-2392.3138543261534</v>
      </c>
      <c r="AG415" s="5">
        <f t="shared" si="414"/>
        <v>-20935.987419351626</v>
      </c>
      <c r="AH415" s="5">
        <f>SUM(AD415:AG415)</f>
        <v>-1743.730069476369</v>
      </c>
      <c r="AI415" s="42">
        <f t="shared" si="409"/>
        <v>0</v>
      </c>
      <c r="AJ415" s="42">
        <f t="shared" si="412"/>
        <v>2117.8926227340553</v>
      </c>
      <c r="AK415" s="42">
        <f t="shared" si="407"/>
        <v>374.16255325768634</v>
      </c>
    </row>
    <row r="416" spans="1:39" ht="15" x14ac:dyDescent="0.2">
      <c r="D416" s="1"/>
      <c r="E416" s="1"/>
      <c r="F416" s="1"/>
      <c r="I416" s="2">
        <f t="shared" si="399"/>
        <v>11</v>
      </c>
      <c r="J416" s="11">
        <f t="shared" si="391"/>
        <v>30279.988901588793</v>
      </c>
      <c r="K416" s="11">
        <f t="shared" si="400"/>
        <v>302.79988901588791</v>
      </c>
      <c r="L416" s="24">
        <f t="shared" si="403"/>
        <v>3322.5049462447832</v>
      </c>
      <c r="M416" s="11">
        <f t="shared" si="390"/>
        <v>602229</v>
      </c>
      <c r="N416" s="78">
        <f t="shared" si="392"/>
        <v>0</v>
      </c>
      <c r="O416" s="35">
        <f t="shared" si="393"/>
        <v>0</v>
      </c>
      <c r="P416" s="35">
        <f t="shared" si="408"/>
        <v>6.0222899999999999</v>
      </c>
      <c r="Q416">
        <f t="shared" si="394"/>
        <v>75</v>
      </c>
      <c r="R416" s="45">
        <f>1000*VLOOKUP(Q416, '[1]Mortality (Interventions) H'!$B$392:$AV$512, 43)</f>
        <v>51.16382407454482</v>
      </c>
      <c r="S416" s="46">
        <f>VLOOKUP(I416, '[1]Lapse Rates'!$A$4:$F$24, 6)</f>
        <v>5.0522920000000001E-4</v>
      </c>
      <c r="T416" s="33">
        <f t="shared" si="413"/>
        <v>0.72003319574588864</v>
      </c>
      <c r="U416" s="33">
        <f t="shared" si="404"/>
        <v>3.6839651754974938E-2</v>
      </c>
      <c r="V416" s="39">
        <f t="shared" si="401"/>
        <v>3.6378179546013871E-4</v>
      </c>
      <c r="W416" s="32">
        <f t="shared" si="405"/>
        <v>0.68282976219545355</v>
      </c>
      <c r="X416" s="31"/>
      <c r="Y416" s="5">
        <f t="shared" si="410"/>
        <v>0</v>
      </c>
      <c r="Z416" s="5">
        <f t="shared" si="402"/>
        <v>4.3362487144085078</v>
      </c>
      <c r="AA416" s="5">
        <f t="shared" si="406"/>
        <v>0</v>
      </c>
      <c r="AB416" s="5">
        <f t="shared" si="395"/>
        <v>4.1121988485720582</v>
      </c>
      <c r="AC416" s="32"/>
      <c r="AD416" s="5">
        <f t="shared" si="411"/>
        <v>20676.077620952849</v>
      </c>
      <c r="AE416" s="5">
        <f t="shared" si="396"/>
        <v>-206.76077620952847</v>
      </c>
      <c r="AF416" s="5">
        <f t="shared" si="396"/>
        <v>-2268.7052623375434</v>
      </c>
      <c r="AG416" s="5">
        <f t="shared" si="414"/>
        <v>-22185.9066367468</v>
      </c>
      <c r="AH416" s="5">
        <f t="shared" ref="AH416:AH425" si="415">SUM(AD416:AG416)</f>
        <v>-3985.2950543410225</v>
      </c>
      <c r="AI416" s="42">
        <f t="shared" si="409"/>
        <v>0</v>
      </c>
      <c r="AJ416" s="42">
        <f t="shared" si="412"/>
        <v>2008.4653684682032</v>
      </c>
      <c r="AK416" s="42">
        <f t="shared" ref="AK416:AK425" si="416">SUM(AH416:AJ416)</f>
        <v>-1976.8296858728193</v>
      </c>
    </row>
    <row r="417" spans="1:37" ht="15" x14ac:dyDescent="0.2">
      <c r="A417" s="58" t="s">
        <v>122</v>
      </c>
      <c r="B417" s="65">
        <f>B22+B24+B25</f>
        <v>-8.2938329299841449</v>
      </c>
      <c r="D417" s="1"/>
      <c r="E417" s="74"/>
      <c r="F417" s="37"/>
      <c r="I417" s="2">
        <f t="shared" si="399"/>
        <v>12</v>
      </c>
      <c r="J417" s="11">
        <f t="shared" si="391"/>
        <v>30279.988901588793</v>
      </c>
      <c r="K417" s="11">
        <f t="shared" si="400"/>
        <v>302.79988901588791</v>
      </c>
      <c r="L417" s="24">
        <f t="shared" si="403"/>
        <v>3322.5049462447832</v>
      </c>
      <c r="M417" s="11">
        <f t="shared" si="390"/>
        <v>602229</v>
      </c>
      <c r="N417" s="78">
        <f t="shared" si="392"/>
        <v>0</v>
      </c>
      <c r="O417" s="35">
        <f t="shared" si="393"/>
        <v>0</v>
      </c>
      <c r="P417" s="35">
        <f t="shared" si="408"/>
        <v>6.0222899999999999</v>
      </c>
      <c r="Q417">
        <f t="shared" si="394"/>
        <v>76</v>
      </c>
      <c r="R417" s="45">
        <f>1000*VLOOKUP(Q417, '[1]Mortality (Interventions) H'!$B$392:$AV$512, 43)</f>
        <v>57.004147504792712</v>
      </c>
      <c r="S417" s="46">
        <f>VLOOKUP(I417, '[1]Lapse Rates'!$A$4:$F$24, 6)</f>
        <v>4.8306569999999999E-4</v>
      </c>
      <c r="T417" s="33">
        <f t="shared" si="413"/>
        <v>0.68282976219545355</v>
      </c>
      <c r="U417" s="33">
        <f t="shared" si="404"/>
        <v>3.8924128484852161E-2</v>
      </c>
      <c r="V417" s="39">
        <f t="shared" si="401"/>
        <v>3.2985163705578029E-4</v>
      </c>
      <c r="W417" s="32">
        <f t="shared" si="405"/>
        <v>0.6435757820735456</v>
      </c>
      <c r="X417" s="31"/>
      <c r="Y417" s="5">
        <f t="shared" si="410"/>
        <v>0</v>
      </c>
      <c r="Z417" s="5">
        <f t="shared" si="402"/>
        <v>4.1121988485720582</v>
      </c>
      <c r="AA417" s="5">
        <f t="shared" si="406"/>
        <v>0</v>
      </c>
      <c r="AB417" s="5">
        <f t="shared" si="395"/>
        <v>3.8757999966236927</v>
      </c>
      <c r="AC417" s="32"/>
      <c r="AD417" s="5">
        <f t="shared" si="411"/>
        <v>19487.467538518289</v>
      </c>
      <c r="AE417" s="5">
        <f t="shared" si="396"/>
        <v>-194.87467538518288</v>
      </c>
      <c r="AF417" s="5">
        <f t="shared" si="396"/>
        <v>-2138.2837192227098</v>
      </c>
      <c r="AG417" s="5">
        <f t="shared" si="414"/>
        <v>-23441.238973304033</v>
      </c>
      <c r="AH417" s="5">
        <f t="shared" si="415"/>
        <v>-6286.9298293936372</v>
      </c>
      <c r="AI417" s="42">
        <f t="shared" si="409"/>
        <v>0</v>
      </c>
      <c r="AJ417" s="42">
        <f t="shared" si="412"/>
        <v>1893.0067665804027</v>
      </c>
      <c r="AK417" s="42">
        <f t="shared" si="416"/>
        <v>-4393.9230628132345</v>
      </c>
    </row>
    <row r="418" spans="1:37" ht="15" x14ac:dyDescent="0.2">
      <c r="A418" s="48"/>
      <c r="D418" s="1"/>
      <c r="E418" s="1"/>
      <c r="F418" s="1"/>
      <c r="I418" s="2">
        <f t="shared" si="399"/>
        <v>13</v>
      </c>
      <c r="J418" s="11">
        <f t="shared" si="391"/>
        <v>30279.988901588793</v>
      </c>
      <c r="K418" s="11">
        <f t="shared" si="400"/>
        <v>302.79988901588791</v>
      </c>
      <c r="L418" s="24">
        <f t="shared" si="403"/>
        <v>3322.5049462447832</v>
      </c>
      <c r="M418" s="11">
        <f t="shared" si="390"/>
        <v>602229</v>
      </c>
      <c r="N418" s="78">
        <f t="shared" si="392"/>
        <v>0</v>
      </c>
      <c r="O418" s="35">
        <f t="shared" si="393"/>
        <v>0</v>
      </c>
      <c r="P418" s="35">
        <f t="shared" si="408"/>
        <v>6.0222899999999999</v>
      </c>
      <c r="Q418">
        <f t="shared" si="394"/>
        <v>77</v>
      </c>
      <c r="R418" s="45">
        <f>1000*VLOOKUP(Q418, '[1]Mortality (Interventions) H'!$B$392:$AV$512, 43)</f>
        <v>63.688098984427846</v>
      </c>
      <c r="S418" s="46">
        <f>VLOOKUP(I418, '[1]Lapse Rates'!$A$4:$F$24, 6)</f>
        <v>4.5965829999999999E-4</v>
      </c>
      <c r="T418" s="33">
        <f t="shared" si="413"/>
        <v>0.6435757820735456</v>
      </c>
      <c r="U418" s="33">
        <f t="shared" si="404"/>
        <v>4.0988118112680536E-2</v>
      </c>
      <c r="V418" s="39">
        <f t="shared" si="401"/>
        <v>2.9582494990909646E-4</v>
      </c>
      <c r="W418" s="32">
        <f t="shared" si="405"/>
        <v>0.60229183901095595</v>
      </c>
      <c r="X418" s="31"/>
      <c r="Y418" s="5">
        <f t="shared" si="410"/>
        <v>0</v>
      </c>
      <c r="Z418" s="5">
        <f t="shared" si="402"/>
        <v>3.8757999966236927</v>
      </c>
      <c r="AA418" s="5">
        <f t="shared" si="406"/>
        <v>0</v>
      </c>
      <c r="AB418" s="5">
        <f t="shared" si="395"/>
        <v>3.6271761191572898</v>
      </c>
      <c r="AC418" s="32"/>
      <c r="AD418" s="5">
        <f t="shared" si="411"/>
        <v>18237.390200769249</v>
      </c>
      <c r="AE418" s="5">
        <f t="shared" si="396"/>
        <v>-182.37390200769249</v>
      </c>
      <c r="AF418" s="5">
        <f t="shared" si="396"/>
        <v>-2001.1176141967678</v>
      </c>
      <c r="AG418" s="5">
        <f t="shared" si="414"/>
        <v>-24684.233382881484</v>
      </c>
      <c r="AH418" s="5">
        <f t="shared" si="415"/>
        <v>-8630.3346983166975</v>
      </c>
      <c r="AI418" s="42">
        <f t="shared" si="409"/>
        <v>0</v>
      </c>
      <c r="AJ418" s="42">
        <f t="shared" si="412"/>
        <v>1771.5773148881772</v>
      </c>
      <c r="AK418" s="42">
        <f t="shared" si="416"/>
        <v>-6858.7573834285204</v>
      </c>
    </row>
    <row r="419" spans="1:37" ht="15" x14ac:dyDescent="0.2">
      <c r="A419" s="48"/>
      <c r="D419" s="1"/>
      <c r="E419" s="1"/>
      <c r="F419" s="37"/>
      <c r="I419" s="2">
        <f t="shared" si="399"/>
        <v>14</v>
      </c>
      <c r="J419" s="11">
        <f t="shared" si="391"/>
        <v>30279.988901588793</v>
      </c>
      <c r="K419" s="11">
        <f t="shared" si="400"/>
        <v>302.79988901588791</v>
      </c>
      <c r="L419" s="24">
        <f t="shared" si="403"/>
        <v>3322.5049462447832</v>
      </c>
      <c r="M419" s="11">
        <f t="shared" si="390"/>
        <v>602229</v>
      </c>
      <c r="N419" s="78">
        <f t="shared" si="392"/>
        <v>0</v>
      </c>
      <c r="O419" s="35">
        <f t="shared" si="393"/>
        <v>0</v>
      </c>
      <c r="P419" s="35">
        <f t="shared" si="408"/>
        <v>6.0222899999999999</v>
      </c>
      <c r="Q419">
        <f t="shared" si="394"/>
        <v>78</v>
      </c>
      <c r="R419" s="45">
        <f>1000*VLOOKUP(Q419, '[1]Mortality (Interventions) H'!$B$392:$AV$512, 43)</f>
        <v>71.067797473960837</v>
      </c>
      <c r="S419" s="46">
        <f>VLOOKUP(I419, '[1]Lapse Rates'!$A$4:$F$24, 6)</f>
        <v>3.6747819999999998E-4</v>
      </c>
      <c r="T419" s="33">
        <f t="shared" si="413"/>
        <v>0.60229183901095595</v>
      </c>
      <c r="U419" s="33">
        <f t="shared" si="404"/>
        <v>4.2803554435050045E-2</v>
      </c>
      <c r="V419" s="39">
        <f t="shared" si="401"/>
        <v>2.2132912087443588E-4</v>
      </c>
      <c r="W419" s="32">
        <f t="shared" si="405"/>
        <v>0.55926695545503147</v>
      </c>
      <c r="X419" s="31"/>
      <c r="Y419" s="5">
        <f t="shared" si="410"/>
        <v>0</v>
      </c>
      <c r="Z419" s="5">
        <f t="shared" si="402"/>
        <v>3.6271761191572898</v>
      </c>
      <c r="AA419" s="5">
        <f t="shared" si="406"/>
        <v>0</v>
      </c>
      <c r="AB419" s="5">
        <f t="shared" si="395"/>
        <v>3.3680677931672816</v>
      </c>
      <c r="AC419" s="32"/>
      <c r="AD419" s="5">
        <f t="shared" si="411"/>
        <v>16934.597204203706</v>
      </c>
      <c r="AE419" s="5">
        <f t="shared" si="396"/>
        <v>-169.34597204203706</v>
      </c>
      <c r="AF419" s="5">
        <f t="shared" si="396"/>
        <v>-1858.167225770603</v>
      </c>
      <c r="AG419" s="5">
        <f t="shared" si="414"/>
        <v>-25777.541783865752</v>
      </c>
      <c r="AH419" s="5">
        <f t="shared" si="415"/>
        <v>-10870.457777474685</v>
      </c>
      <c r="AI419" s="42">
        <f t="shared" si="409"/>
        <v>0</v>
      </c>
      <c r="AJ419" s="42">
        <f t="shared" si="412"/>
        <v>1645.0269718523493</v>
      </c>
      <c r="AK419" s="42">
        <f t="shared" si="416"/>
        <v>-9225.4308056223363</v>
      </c>
    </row>
    <row r="420" spans="1:37" ht="15" x14ac:dyDescent="0.2">
      <c r="A420" s="48"/>
      <c r="D420" s="1"/>
      <c r="E420" s="1"/>
      <c r="F420" s="1"/>
      <c r="I420" s="2">
        <f t="shared" si="399"/>
        <v>15</v>
      </c>
      <c r="J420" s="11">
        <f t="shared" si="391"/>
        <v>30279.988901588793</v>
      </c>
      <c r="K420" s="11">
        <f t="shared" si="400"/>
        <v>302.79988901588791</v>
      </c>
      <c r="L420" s="24">
        <f t="shared" si="403"/>
        <v>3322.5049462447832</v>
      </c>
      <c r="M420" s="11">
        <f t="shared" si="390"/>
        <v>602229</v>
      </c>
      <c r="N420" s="78">
        <f t="shared" si="392"/>
        <v>0</v>
      </c>
      <c r="O420" s="35">
        <f t="shared" si="393"/>
        <v>0</v>
      </c>
      <c r="P420" s="35">
        <f t="shared" si="408"/>
        <v>6.0222899999999999</v>
      </c>
      <c r="Q420">
        <f t="shared" si="394"/>
        <v>79</v>
      </c>
      <c r="R420" s="45">
        <f>1000*VLOOKUP(Q420, '[1]Mortality (Interventions) H'!$B$392:$AV$512, 43)</f>
        <v>79.172431429376985</v>
      </c>
      <c r="S420" s="46">
        <f>VLOOKUP(I420, '[1]Lapse Rates'!$A$4:$F$24, 6)</f>
        <v>3.9775519999999998E-4</v>
      </c>
      <c r="T420" s="33">
        <f t="shared" si="413"/>
        <v>0.55926695545503147</v>
      </c>
      <c r="U420" s="33">
        <f t="shared" si="404"/>
        <v>4.4278524681479914E-2</v>
      </c>
      <c r="V420" s="39">
        <f t="shared" si="401"/>
        <v>2.2245133972040711E-4</v>
      </c>
      <c r="W420" s="32">
        <f t="shared" si="405"/>
        <v>0.51476597943383118</v>
      </c>
      <c r="X420" s="31"/>
      <c r="Y420" s="5">
        <f t="shared" si="410"/>
        <v>0</v>
      </c>
      <c r="Z420" s="5">
        <f t="shared" si="402"/>
        <v>3.3680677931672816</v>
      </c>
      <c r="AA420" s="5">
        <f t="shared" si="406"/>
        <v>0</v>
      </c>
      <c r="AB420" s="5">
        <f t="shared" si="395"/>
        <v>3.1000700102845671</v>
      </c>
      <c r="AC420" s="32"/>
      <c r="AD420" s="5">
        <f t="shared" si="411"/>
        <v>15587.108144171892</v>
      </c>
      <c r="AE420" s="5">
        <f t="shared" si="396"/>
        <v>-155.87108144171893</v>
      </c>
      <c r="AF420" s="5">
        <f t="shared" si="396"/>
        <v>-1710.3125128274444</v>
      </c>
      <c r="AG420" s="5">
        <f t="shared" si="414"/>
        <v>-26665.811640402968</v>
      </c>
      <c r="AH420" s="5">
        <f t="shared" si="415"/>
        <v>-12944.887090500239</v>
      </c>
      <c r="AI420" s="42">
        <f t="shared" si="409"/>
        <v>0</v>
      </c>
      <c r="AJ420" s="42">
        <f t="shared" si="412"/>
        <v>1514.1347633043399</v>
      </c>
      <c r="AK420" s="42">
        <f t="shared" si="416"/>
        <v>-11430.752327195898</v>
      </c>
    </row>
    <row r="421" spans="1:37" ht="15" x14ac:dyDescent="0.2">
      <c r="I421" s="2">
        <f t="shared" si="399"/>
        <v>16</v>
      </c>
      <c r="J421" s="11">
        <f t="shared" si="391"/>
        <v>30279.988901588793</v>
      </c>
      <c r="K421" s="11">
        <f t="shared" si="400"/>
        <v>302.79988901588791</v>
      </c>
      <c r="L421" s="24">
        <f t="shared" si="403"/>
        <v>3322.5049462447832</v>
      </c>
      <c r="M421" s="11">
        <f t="shared" si="390"/>
        <v>602229</v>
      </c>
      <c r="N421" s="78">
        <f t="shared" si="392"/>
        <v>0</v>
      </c>
      <c r="O421" s="35">
        <f t="shared" si="393"/>
        <v>0</v>
      </c>
      <c r="P421" s="35">
        <f t="shared" si="408"/>
        <v>6.0222899999999999</v>
      </c>
      <c r="Q421">
        <f t="shared" si="394"/>
        <v>80</v>
      </c>
      <c r="R421" s="45">
        <f>1000*VLOOKUP(Q421, '[1]Mortality (Interventions) H'!$B$392:$AV$512, 43)</f>
        <v>87.885591060230823</v>
      </c>
      <c r="S421" s="46">
        <f>VLOOKUP(I421, '[1]Lapse Rates'!$A$4:$F$24, 6)</f>
        <v>2.516404E-4</v>
      </c>
      <c r="T421" s="33">
        <f t="shared" si="413"/>
        <v>0.51476597943383118</v>
      </c>
      <c r="U421" s="33">
        <f t="shared" si="404"/>
        <v>4.5240512360240875E-2</v>
      </c>
      <c r="V421" s="39">
        <f t="shared" si="401"/>
        <v>1.2953591697112106E-4</v>
      </c>
      <c r="W421" s="32">
        <f t="shared" si="405"/>
        <v>0.46939593115661915</v>
      </c>
      <c r="X421" s="31"/>
      <c r="Y421" s="5">
        <f t="shared" si="410"/>
        <v>0</v>
      </c>
      <c r="Z421" s="5">
        <f t="shared" si="402"/>
        <v>3.1000700102845671</v>
      </c>
      <c r="AA421" s="5">
        <f t="shared" si="406"/>
        <v>0</v>
      </c>
      <c r="AB421" s="5">
        <f t="shared" si="395"/>
        <v>2.8268384222451961</v>
      </c>
      <c r="AC421" s="32"/>
      <c r="AD421" s="5">
        <f t="shared" si="411"/>
        <v>14213.303585873366</v>
      </c>
      <c r="AE421" s="5">
        <f t="shared" si="396"/>
        <v>-142.13303585873365</v>
      </c>
      <c r="AF421" s="5">
        <f t="shared" si="396"/>
        <v>-1559.5703030150428</v>
      </c>
      <c r="AG421" s="5">
        <f t="shared" si="414"/>
        <v>-27245.148518195503</v>
      </c>
      <c r="AH421" s="5">
        <f t="shared" si="415"/>
        <v>-14733.548271195914</v>
      </c>
      <c r="AI421" s="42">
        <f t="shared" si="409"/>
        <v>0</v>
      </c>
      <c r="AJ421" s="42">
        <f t="shared" si="412"/>
        <v>1380.6859478244446</v>
      </c>
      <c r="AK421" s="42">
        <f t="shared" si="416"/>
        <v>-13352.86232337147</v>
      </c>
    </row>
    <row r="422" spans="1:37" ht="15" x14ac:dyDescent="0.2">
      <c r="I422" s="2">
        <f t="shared" si="399"/>
        <v>17</v>
      </c>
      <c r="J422" s="11">
        <f t="shared" si="391"/>
        <v>30279.988901588793</v>
      </c>
      <c r="K422" s="11">
        <f t="shared" si="400"/>
        <v>302.79988901588791</v>
      </c>
      <c r="L422" s="24">
        <f t="shared" si="403"/>
        <v>3322.5049462447832</v>
      </c>
      <c r="M422" s="11">
        <f t="shared" si="390"/>
        <v>602229</v>
      </c>
      <c r="N422" s="78">
        <f t="shared" si="392"/>
        <v>0</v>
      </c>
      <c r="O422" s="35">
        <f t="shared" si="393"/>
        <v>0</v>
      </c>
      <c r="P422" s="35">
        <f t="shared" si="408"/>
        <v>6.0222899999999999</v>
      </c>
      <c r="Q422">
        <f t="shared" si="394"/>
        <v>81</v>
      </c>
      <c r="R422" s="45">
        <f>1000*VLOOKUP(Q422, '[1]Mortality (Interventions) H'!$B$392:$AV$512, 43)</f>
        <v>97.326686359804199</v>
      </c>
      <c r="S422" s="46">
        <f>VLOOKUP(I422, '[1]Lapse Rates'!$A$4:$F$24, 6)</f>
        <v>2.7508159999999998E-4</v>
      </c>
      <c r="T422" s="33">
        <f t="shared" si="413"/>
        <v>0.46939593115661915</v>
      </c>
      <c r="U422" s="33">
        <f t="shared" si="404"/>
        <v>4.5684750570248518E-2</v>
      </c>
      <c r="V422" s="39">
        <f t="shared" si="401"/>
        <v>1.2912218377605263E-4</v>
      </c>
      <c r="W422" s="32">
        <f t="shared" si="405"/>
        <v>0.42358205840259455</v>
      </c>
      <c r="X422" s="31"/>
      <c r="Y422" s="5">
        <f t="shared" si="410"/>
        <v>0</v>
      </c>
      <c r="Z422" s="5">
        <f t="shared" si="402"/>
        <v>2.8268384222451961</v>
      </c>
      <c r="AA422" s="5">
        <f t="shared" si="406"/>
        <v>0</v>
      </c>
      <c r="AB422" s="5">
        <f t="shared" si="395"/>
        <v>2.550933994497361</v>
      </c>
      <c r="AC422" s="32"/>
      <c r="AD422" s="5">
        <f t="shared" si="411"/>
        <v>12826.060027342699</v>
      </c>
      <c r="AE422" s="5">
        <f t="shared" si="396"/>
        <v>-128.26060027342697</v>
      </c>
      <c r="AF422" s="5">
        <f t="shared" si="396"/>
        <v>-1407.353484183167</v>
      </c>
      <c r="AG422" s="5">
        <f t="shared" si="414"/>
        <v>-27512.681651170195</v>
      </c>
      <c r="AH422" s="5">
        <f t="shared" si="415"/>
        <v>-16222.23570828409</v>
      </c>
      <c r="AI422" s="42">
        <f t="shared" si="409"/>
        <v>0</v>
      </c>
      <c r="AJ422" s="42">
        <f t="shared" si="412"/>
        <v>1245.9314366447179</v>
      </c>
      <c r="AK422" s="42">
        <f t="shared" si="416"/>
        <v>-14976.304271639372</v>
      </c>
    </row>
    <row r="423" spans="1:37" ht="15" x14ac:dyDescent="0.2">
      <c r="I423" s="2">
        <f t="shared" si="399"/>
        <v>18</v>
      </c>
      <c r="J423" s="11">
        <f t="shared" si="391"/>
        <v>30279.988901588793</v>
      </c>
      <c r="K423" s="11">
        <f t="shared" si="400"/>
        <v>302.79988901588791</v>
      </c>
      <c r="L423" s="24">
        <f t="shared" si="403"/>
        <v>3322.5049462447832</v>
      </c>
      <c r="M423" s="11">
        <f t="shared" si="390"/>
        <v>602229</v>
      </c>
      <c r="N423" s="78">
        <f t="shared" si="392"/>
        <v>0</v>
      </c>
      <c r="O423" s="35">
        <f t="shared" si="393"/>
        <v>0</v>
      </c>
      <c r="P423" s="35">
        <f t="shared" si="408"/>
        <v>6.0222899999999999</v>
      </c>
      <c r="Q423">
        <f t="shared" si="394"/>
        <v>82</v>
      </c>
      <c r="R423" s="45">
        <f>1000*VLOOKUP(Q423, '[1]Mortality (Interventions) H'!$B$392:$AV$512, 43)</f>
        <v>107.82221556107849</v>
      </c>
      <c r="S423" s="46">
        <f>VLOOKUP(I423, '[1]Lapse Rates'!$A$4:$F$24, 6)</f>
        <v>2.0998619999999999E-4</v>
      </c>
      <c r="T423" s="33">
        <f t="shared" si="413"/>
        <v>0.42358205840259455</v>
      </c>
      <c r="U423" s="33">
        <f t="shared" si="404"/>
        <v>4.5671556008889884E-2</v>
      </c>
      <c r="V423" s="39">
        <f t="shared" si="401"/>
        <v>8.8946386832138897E-5</v>
      </c>
      <c r="W423" s="32">
        <f t="shared" si="405"/>
        <v>0.37782155600687251</v>
      </c>
      <c r="X423" s="31"/>
      <c r="Y423" s="5">
        <f t="shared" si="410"/>
        <v>0</v>
      </c>
      <c r="Z423" s="5">
        <f t="shared" si="410"/>
        <v>2.550933994497361</v>
      </c>
      <c r="AA423" s="5">
        <f t="shared" si="406"/>
        <v>0</v>
      </c>
      <c r="AB423" s="5">
        <f t="shared" si="395"/>
        <v>2.275350978524628</v>
      </c>
      <c r="AC423" s="32"/>
      <c r="AD423" s="5">
        <f t="shared" si="411"/>
        <v>11440.432522669107</v>
      </c>
      <c r="AE423" s="5">
        <f t="shared" si="396"/>
        <v>-114.40432522669107</v>
      </c>
      <c r="AF423" s="5">
        <f t="shared" si="396"/>
        <v>-1255.3139886307342</v>
      </c>
      <c r="AG423" s="5">
        <f t="shared" si="414"/>
        <v>-27504.735503677744</v>
      </c>
      <c r="AH423" s="5">
        <f t="shared" si="415"/>
        <v>-17434.021294866063</v>
      </c>
      <c r="AI423" s="42">
        <f t="shared" si="409"/>
        <v>0</v>
      </c>
      <c r="AJ423" s="42">
        <f t="shared" si="412"/>
        <v>1111.3336127939613</v>
      </c>
      <c r="AK423" s="42">
        <f t="shared" si="416"/>
        <v>-16322.687682072101</v>
      </c>
    </row>
    <row r="424" spans="1:37" ht="15" x14ac:dyDescent="0.2">
      <c r="I424" s="2">
        <f t="shared" si="399"/>
        <v>19</v>
      </c>
      <c r="J424" s="11">
        <f t="shared" si="391"/>
        <v>30279.988901588793</v>
      </c>
      <c r="K424" s="11">
        <f t="shared" si="400"/>
        <v>302.79988901588791</v>
      </c>
      <c r="L424" s="24">
        <f t="shared" si="403"/>
        <v>3322.5049462447832</v>
      </c>
      <c r="M424" s="11">
        <f t="shared" si="390"/>
        <v>602229</v>
      </c>
      <c r="N424" s="78">
        <f t="shared" si="392"/>
        <v>0</v>
      </c>
      <c r="O424" s="35">
        <f t="shared" si="393"/>
        <v>0</v>
      </c>
      <c r="P424" s="35">
        <f t="shared" si="408"/>
        <v>6.0222899999999999</v>
      </c>
      <c r="Q424">
        <f t="shared" si="394"/>
        <v>83</v>
      </c>
      <c r="R424" s="45">
        <f>1000*VLOOKUP(Q424, '[1]Mortality (Interventions) H'!$B$392:$AV$512, 43)</f>
        <v>119.47170333492431</v>
      </c>
      <c r="S424" s="46">
        <f>VLOOKUP(I424, '[1]Lapse Rates'!$A$4:$F$24, 6)</f>
        <v>1.6037285799999999E-2</v>
      </c>
      <c r="T424" s="33">
        <f t="shared" si="413"/>
        <v>0.37782155600687251</v>
      </c>
      <c r="U424" s="33">
        <f t="shared" si="404"/>
        <v>4.5138984852792559E-2</v>
      </c>
      <c r="V424" s="39">
        <f t="shared" si="401"/>
        <v>6.0592322750829203E-3</v>
      </c>
      <c r="W424" s="32">
        <f t="shared" si="405"/>
        <v>0.32662333887899703</v>
      </c>
      <c r="X424" s="31"/>
      <c r="Y424" s="5">
        <f t="shared" si="410"/>
        <v>0</v>
      </c>
      <c r="Z424" s="5">
        <f t="shared" si="410"/>
        <v>2.275350978524628</v>
      </c>
      <c r="AA424" s="5">
        <f t="shared" si="406"/>
        <v>0</v>
      </c>
      <c r="AB424" s="5">
        <f t="shared" si="395"/>
        <v>1.9670204674975951</v>
      </c>
      <c r="AC424" s="32"/>
      <c r="AD424" s="5">
        <f t="shared" si="411"/>
        <v>9890.1510762559046</v>
      </c>
      <c r="AE424" s="5">
        <f t="shared" si="396"/>
        <v>-98.901510762559042</v>
      </c>
      <c r="AF424" s="5">
        <f t="shared" si="396"/>
        <v>-1085.2076589844537</v>
      </c>
      <c r="AG424" s="5">
        <f t="shared" si="414"/>
        <v>-27184.005708912409</v>
      </c>
      <c r="AH424" s="5">
        <f t="shared" si="415"/>
        <v>-18477.963802403516</v>
      </c>
      <c r="AI424" s="42">
        <f t="shared" si="409"/>
        <v>0</v>
      </c>
      <c r="AJ424" s="42">
        <f t="shared" si="412"/>
        <v>960.74479430589065</v>
      </c>
      <c r="AK424" s="42">
        <f t="shared" si="416"/>
        <v>-17517.219008097625</v>
      </c>
    </row>
    <row r="425" spans="1:37" ht="15" x14ac:dyDescent="0.2">
      <c r="I425" s="2">
        <f t="shared" si="399"/>
        <v>20</v>
      </c>
      <c r="J425" s="11">
        <f t="shared" si="391"/>
        <v>30279.988901588793</v>
      </c>
      <c r="K425" s="11">
        <f t="shared" si="400"/>
        <v>302.79988901588791</v>
      </c>
      <c r="L425" s="24">
        <f t="shared" si="403"/>
        <v>3322.5049462447832</v>
      </c>
      <c r="M425" s="11">
        <f t="shared" si="390"/>
        <v>602229</v>
      </c>
      <c r="N425" s="78">
        <f t="shared" si="392"/>
        <v>0</v>
      </c>
      <c r="O425" s="35">
        <f t="shared" si="393"/>
        <v>0</v>
      </c>
      <c r="P425" s="35">
        <f t="shared" si="408"/>
        <v>6.0222899999999999</v>
      </c>
      <c r="Q425">
        <f t="shared" si="394"/>
        <v>84</v>
      </c>
      <c r="R425" s="45">
        <f>1000*VLOOKUP(Q425, '[1]Mortality (Interventions) H'!$B$392:$AV$512, 43)</f>
        <v>132.45220849866709</v>
      </c>
      <c r="S425" s="46">
        <f>VLOOKUP(I425, '[1]Lapse Rates'!$A$4:$F$24, 6)</f>
        <v>0</v>
      </c>
      <c r="T425" s="33">
        <f t="shared" si="413"/>
        <v>0.32662333887899703</v>
      </c>
      <c r="U425" s="33">
        <f t="shared" si="404"/>
        <v>4.3261982581731709E-2</v>
      </c>
      <c r="V425" s="39">
        <f t="shared" si="401"/>
        <v>0</v>
      </c>
      <c r="W425" s="32">
        <f t="shared" si="405"/>
        <v>0.28336135629726533</v>
      </c>
      <c r="X425" s="31"/>
      <c r="Y425" s="5">
        <f t="shared" si="410"/>
        <v>0</v>
      </c>
      <c r="Z425" s="5">
        <f t="shared" si="410"/>
        <v>1.9670204674975951</v>
      </c>
      <c r="AA425" s="5">
        <f t="shared" si="406"/>
        <v>0</v>
      </c>
      <c r="AB425" s="5">
        <f t="shared" si="395"/>
        <v>1.7064842624154579</v>
      </c>
      <c r="AC425" s="32"/>
      <c r="AD425" s="5">
        <f>$W425*J425</f>
        <v>8580.1787238203415</v>
      </c>
      <c r="AE425" s="5">
        <f t="shared" si="396"/>
        <v>-85.801787238203417</v>
      </c>
      <c r="AF425" s="5">
        <f t="shared" si="396"/>
        <v>-941.46950787229446</v>
      </c>
      <c r="AG425" s="5">
        <f t="shared" si="414"/>
        <v>-26053.620508213706</v>
      </c>
      <c r="AH425" s="5">
        <f t="shared" si="415"/>
        <v>-18500.713079503861</v>
      </c>
      <c r="AI425" s="42">
        <f t="shared" si="409"/>
        <v>0</v>
      </c>
      <c r="AJ425" s="42">
        <f t="shared" si="412"/>
        <v>833.49134218656911</v>
      </c>
      <c r="AK425" s="42">
        <f t="shared" si="416"/>
        <v>-17667.221737317293</v>
      </c>
    </row>
    <row r="426" spans="1:37" x14ac:dyDescent="0.15">
      <c r="I426" s="2"/>
      <c r="J426" s="31"/>
      <c r="K426" s="31"/>
      <c r="L426" s="31"/>
      <c r="M426" s="31"/>
      <c r="N426" s="31"/>
      <c r="O426" s="31"/>
      <c r="P426" s="31"/>
      <c r="R426" s="31"/>
      <c r="S426" s="31"/>
      <c r="T426" s="31"/>
      <c r="U426" s="31"/>
      <c r="V426" s="31"/>
      <c r="W426" s="31"/>
      <c r="X426" s="31"/>
      <c r="Y426" s="5"/>
      <c r="Z426" s="5"/>
      <c r="AA426" s="5"/>
      <c r="AB426" s="5"/>
    </row>
    <row r="427" spans="1:37" x14ac:dyDescent="0.15">
      <c r="I427" s="2"/>
      <c r="J427" s="31"/>
      <c r="K427" s="31"/>
      <c r="L427" s="31"/>
      <c r="M427" s="31"/>
      <c r="N427" s="31"/>
      <c r="O427" s="31"/>
      <c r="P427" s="31"/>
      <c r="R427" s="31"/>
      <c r="S427" s="31"/>
      <c r="T427" s="31"/>
      <c r="U427" s="31"/>
      <c r="V427" s="31"/>
      <c r="W427" s="31"/>
      <c r="X427" s="31"/>
      <c r="Y427" s="5"/>
      <c r="Z427" s="5"/>
      <c r="AA427" s="5"/>
      <c r="AB427" s="5"/>
    </row>
    <row r="428" spans="1:37" x14ac:dyDescent="0.15">
      <c r="I428" s="2"/>
      <c r="AC428" s="22" t="s">
        <v>56</v>
      </c>
      <c r="AD428" s="21">
        <f>SUM(AD405:AD425)</f>
        <v>437999.43917121232</v>
      </c>
      <c r="AE428" s="21">
        <f t="shared" ref="AE428:AK428" si="417">SUM(AE405:AE425)</f>
        <v>-15893.013319483422</v>
      </c>
      <c r="AF428" s="21">
        <f t="shared" si="417"/>
        <v>-45718.536086474334</v>
      </c>
      <c r="AG428" s="21">
        <f t="shared" si="417"/>
        <v>-422229.10169223585</v>
      </c>
      <c r="AH428" s="21">
        <f t="shared" si="417"/>
        <v>-45841.211926981421</v>
      </c>
      <c r="AI428" s="21">
        <f t="shared" si="417"/>
        <v>0</v>
      </c>
      <c r="AJ428" s="21">
        <f t="shared" si="417"/>
        <v>39634.738540366598</v>
      </c>
      <c r="AK428" s="21">
        <f t="shared" si="417"/>
        <v>-6206.4733866148381</v>
      </c>
    </row>
    <row r="429" spans="1:37" x14ac:dyDescent="0.15">
      <c r="AC429" s="23"/>
    </row>
    <row r="430" spans="1:37" x14ac:dyDescent="0.15">
      <c r="AC430" s="22" t="str">
        <f>"Present Value at "&amp;TEXT($D$6,"0.00%")&amp;":"</f>
        <v>Present Value at 9.81%:</v>
      </c>
      <c r="AD430" s="21">
        <f>AD405+NPV($D$6,AD406:AD425)</f>
        <v>233737.56320291711</v>
      </c>
      <c r="AE430" s="21">
        <f t="shared" ref="AE430:AK430" si="418">AE405+NPV($D$6,AE406:AE425)</f>
        <v>-13876.853842717805</v>
      </c>
      <c r="AF430" s="21">
        <f t="shared" si="418"/>
        <v>-23596.005408728332</v>
      </c>
      <c r="AG430" s="21">
        <f t="shared" si="418"/>
        <v>-159012.23214013918</v>
      </c>
      <c r="AH430" s="21">
        <f t="shared" si="418"/>
        <v>37252.471811331736</v>
      </c>
      <c r="AI430" s="21">
        <f t="shared" si="418"/>
        <v>0</v>
      </c>
      <c r="AJ430" s="21">
        <f t="shared" si="418"/>
        <v>19790.184980109389</v>
      </c>
      <c r="AK430" s="21">
        <f t="shared" si="418"/>
        <v>57042.656791441121</v>
      </c>
    </row>
    <row r="432" spans="1:37" x14ac:dyDescent="0.15">
      <c r="AC432" s="22" t="str">
        <f>"Present Value at "&amp;TEXT($D$7,"0.00%")&amp;":"</f>
        <v>Present Value at 3.64%:</v>
      </c>
      <c r="AD432" s="21">
        <f>AD405+NPV($D$7,AD406:AD425)</f>
        <v>334617.93546920997</v>
      </c>
      <c r="AE432" s="21">
        <f t="shared" ref="AE432:AK432" si="419">AE405+NPV($D$7,AE406:AE425)</f>
        <v>-14869.607493235955</v>
      </c>
      <c r="AF432" s="21">
        <f t="shared" si="419"/>
        <v>-34489.103569923653</v>
      </c>
      <c r="AG432" s="21">
        <f t="shared" si="419"/>
        <v>-281388.68041085056</v>
      </c>
      <c r="AH432" s="21">
        <f t="shared" si="419"/>
        <v>3870.5439951997996</v>
      </c>
      <c r="AI432" s="21">
        <f t="shared" si="419"/>
        <v>0</v>
      </c>
      <c r="AJ432" s="21">
        <f t="shared" si="419"/>
        <v>29591.251066227447</v>
      </c>
      <c r="AK432" s="21">
        <f t="shared" si="419"/>
        <v>33461.795061427256</v>
      </c>
    </row>
    <row r="435" spans="1:39" x14ac:dyDescent="0.15">
      <c r="A435" s="43" t="s">
        <v>40</v>
      </c>
      <c r="B435" s="15">
        <v>1</v>
      </c>
      <c r="C435" s="15"/>
      <c r="D435" s="15"/>
      <c r="G435" t="s">
        <v>12</v>
      </c>
      <c r="H435" s="51">
        <v>26334.489337368934</v>
      </c>
    </row>
    <row r="436" spans="1:39" ht="15" x14ac:dyDescent="0.2">
      <c r="G436" s="58" t="s">
        <v>123</v>
      </c>
      <c r="H436" s="57"/>
      <c r="I436" s="57"/>
      <c r="J436" s="11">
        <f>H$435</f>
        <v>26334.489337368934</v>
      </c>
      <c r="K436" s="11">
        <f>J436*$C$10</f>
        <v>10533.795734947575</v>
      </c>
      <c r="L436" s="24">
        <f>$C$445</f>
        <v>3862.688299301667</v>
      </c>
      <c r="M436" s="11">
        <f t="shared" ref="M436:M456" si="420">$E$11</f>
        <v>602229</v>
      </c>
      <c r="N436" s="78">
        <f>N404</f>
        <v>0</v>
      </c>
      <c r="O436" s="35">
        <f>M436*N436/1000</f>
        <v>0</v>
      </c>
      <c r="P436" s="35">
        <f>$H$14*M436/1000</f>
        <v>6.0222899999999999</v>
      </c>
      <c r="Q436">
        <f>Q4</f>
        <v>0</v>
      </c>
      <c r="T436" s="34">
        <v>1</v>
      </c>
      <c r="U436" s="32"/>
      <c r="V436" s="32"/>
      <c r="W436" s="32">
        <f>T436-SUM(U436:V436)</f>
        <v>1</v>
      </c>
      <c r="X436" s="32"/>
      <c r="Y436" s="5"/>
      <c r="Z436" s="5"/>
      <c r="AA436" s="5">
        <f>O436*W436</f>
        <v>0</v>
      </c>
      <c r="AB436" s="5">
        <f>P436*W436</f>
        <v>6.0222899999999999</v>
      </c>
      <c r="AC436" s="32"/>
      <c r="AD436" s="5">
        <f>$W436*J436</f>
        <v>26334.489337368934</v>
      </c>
      <c r="AE436" s="5">
        <f>-$W436*K436</f>
        <v>-10533.795734947575</v>
      </c>
      <c r="AF436" s="5">
        <f>-$W436*L436</f>
        <v>-3862.688299301667</v>
      </c>
      <c r="AG436" s="5"/>
      <c r="AH436" s="5">
        <f>SUM(AD436:AG436)</f>
        <v>11938.005303119691</v>
      </c>
      <c r="AI436" s="42">
        <f>Y436-AA436</f>
        <v>0</v>
      </c>
      <c r="AJ436" s="42"/>
      <c r="AK436" s="42">
        <f>SUM(AH436:AJ436)</f>
        <v>11938.005303119691</v>
      </c>
      <c r="AL436" s="6" t="s">
        <v>39</v>
      </c>
      <c r="AM436" s="36">
        <f>AK463</f>
        <v>30399.659392038157</v>
      </c>
    </row>
    <row r="437" spans="1:39" ht="15" x14ac:dyDescent="0.2">
      <c r="A437" s="12" t="s">
        <v>42</v>
      </c>
      <c r="B437" s="12"/>
      <c r="C437" s="12"/>
      <c r="D437" s="79">
        <v>9.8100000000000007E-2</v>
      </c>
      <c r="E437" s="7"/>
      <c r="F437" s="7"/>
      <c r="G437" s="8"/>
      <c r="I437" s="2">
        <f>I436+1</f>
        <v>1</v>
      </c>
      <c r="J437" s="11">
        <f t="shared" ref="J437:J456" si="421">H$435</f>
        <v>26334.489337368934</v>
      </c>
      <c r="K437" s="11"/>
      <c r="L437" s="24"/>
      <c r="M437" s="11">
        <f t="shared" si="420"/>
        <v>602229</v>
      </c>
      <c r="N437" s="78">
        <f t="shared" ref="N437:N456" si="422">N405</f>
        <v>0</v>
      </c>
      <c r="O437" s="35">
        <f t="shared" ref="O437:O456" si="423">M437*N437/1000</f>
        <v>0</v>
      </c>
      <c r="P437" s="35">
        <f>$H$14*M437/1000</f>
        <v>6.0222899999999999</v>
      </c>
      <c r="Q437">
        <f t="shared" ref="Q437:Q456" si="424">Q5</f>
        <v>65</v>
      </c>
      <c r="R437" s="45">
        <f>1000*VLOOKUP(Q437, '[1]Mortality (Interventions) H'!$B$392:$AV$512, 46)</f>
        <v>16.819956584023956</v>
      </c>
      <c r="S437" s="46">
        <f>AVERAGE(VLOOKUP(I436,'[1]Lapse Rates'!$A$4:$F$24,6),VLOOKUP(I437,'[1]Lapse Rates'!$A$4:$F$24,6))</f>
        <v>1.1402544E-3</v>
      </c>
      <c r="T437" s="33">
        <f>W436</f>
        <v>1</v>
      </c>
      <c r="U437" s="33">
        <f>T437*R437/1000</f>
        <v>1.6819956584023955E-2</v>
      </c>
      <c r="V437" s="39">
        <f>MIN(S437*T437,T437-U437)</f>
        <v>1.1402544E-3</v>
      </c>
      <c r="W437" s="32">
        <f>T437-SUM(U437:V437)</f>
        <v>0.98203978901597599</v>
      </c>
      <c r="X437" s="32"/>
      <c r="Y437" s="5">
        <f>AA436</f>
        <v>0</v>
      </c>
      <c r="Z437" s="5">
        <f>AB436</f>
        <v>6.0222899999999999</v>
      </c>
      <c r="AA437" s="5">
        <f>O437*W437</f>
        <v>0</v>
      </c>
      <c r="AB437" s="5">
        <f t="shared" ref="AB437:AB456" si="425">P437*W437</f>
        <v>5.9141284009930217</v>
      </c>
      <c r="AC437" s="32"/>
      <c r="AD437" s="5">
        <f>$W437*J437</f>
        <v>25861.516352713257</v>
      </c>
      <c r="AE437" s="5">
        <f t="shared" ref="AE437:AF456" si="426">-$W437*K437</f>
        <v>0</v>
      </c>
      <c r="AF437" s="5">
        <f t="shared" si="426"/>
        <v>0</v>
      </c>
      <c r="AG437" s="5">
        <f t="shared" ref="AG437:AG442" si="427">-U437*M437</f>
        <v>-10129.465633640162</v>
      </c>
      <c r="AH437" s="5">
        <f t="shared" ref="AH437:AH445" si="428">SUM(AD437:AG437)</f>
        <v>15732.050719073095</v>
      </c>
      <c r="AI437" s="42">
        <f>-M437*$W436*(N437-N436)/1000</f>
        <v>0</v>
      </c>
      <c r="AJ437" s="42">
        <f>$D$6*SUM(Y437:Z437,AD437:AE437)</f>
        <v>2537.6055408501707</v>
      </c>
      <c r="AK437" s="42">
        <f>SUM(AH437:AJ437)</f>
        <v>18269.656259923264</v>
      </c>
      <c r="AM437" s="47"/>
    </row>
    <row r="438" spans="1:39" ht="15" x14ac:dyDescent="0.2">
      <c r="A438" s="15" t="s">
        <v>44</v>
      </c>
      <c r="B438" s="15"/>
      <c r="C438" s="50"/>
      <c r="D438" s="9">
        <f xml:space="preserve"> (1+6.7%)/(1+2.95%)-1</f>
        <v>3.6425449247207142E-2</v>
      </c>
      <c r="E438" s="7"/>
      <c r="F438" s="7"/>
      <c r="G438" s="8"/>
      <c r="I438" s="2">
        <f t="shared" ref="I438:I456" si="429">I437+1</f>
        <v>2</v>
      </c>
      <c r="J438" s="11">
        <f t="shared" si="421"/>
        <v>26334.489337368934</v>
      </c>
      <c r="K438" s="11">
        <f t="shared" ref="K438:K456" si="430">J438*$C$11</f>
        <v>263.34489337368933</v>
      </c>
      <c r="L438" s="24">
        <f>$C$446</f>
        <v>3072.6536191805985</v>
      </c>
      <c r="M438" s="11">
        <f t="shared" si="420"/>
        <v>602229</v>
      </c>
      <c r="N438" s="78">
        <f t="shared" si="422"/>
        <v>0</v>
      </c>
      <c r="O438" s="35">
        <f t="shared" si="423"/>
        <v>0</v>
      </c>
      <c r="P438" s="35">
        <f>$H$14*M438/1000</f>
        <v>6.0222899999999999</v>
      </c>
      <c r="Q438">
        <f t="shared" si="424"/>
        <v>66</v>
      </c>
      <c r="R438" s="45">
        <f>1000*VLOOKUP(Q438, '[1]Mortality (Interventions) H'!$B$392:$AV$512, 46)</f>
        <v>18.372681181567849</v>
      </c>
      <c r="S438" s="46">
        <f>VLOOKUP(I438, '[1]Lapse Rates'!$A$4:$F$24, 6)</f>
        <v>1.1150343000000001E-3</v>
      </c>
      <c r="T438" s="33">
        <f>W437</f>
        <v>0.98203978901597599</v>
      </c>
      <c r="U438" s="33">
        <f>T438*R438/1000</f>
        <v>1.8042703951204681E-2</v>
      </c>
      <c r="V438" s="39">
        <f t="shared" ref="V438:V456" si="431">MIN(S438*T438,T438-U438)</f>
        <v>1.0950080487175766E-3</v>
      </c>
      <c r="W438" s="32">
        <f>T438-SUM(U438:V438)</f>
        <v>0.96290207701605368</v>
      </c>
      <c r="X438" s="32"/>
      <c r="Y438" s="5">
        <f t="shared" ref="Y438:Z453" si="432">AA437</f>
        <v>0</v>
      </c>
      <c r="Z438" s="5">
        <f t="shared" si="432"/>
        <v>5.9141284009930217</v>
      </c>
      <c r="AA438" s="5">
        <f>O438*W438</f>
        <v>0</v>
      </c>
      <c r="AB438" s="5">
        <f t="shared" si="425"/>
        <v>5.79887554939301</v>
      </c>
      <c r="AC438" s="32"/>
      <c r="AD438" s="5">
        <f>$W438*J438</f>
        <v>25357.534480109665</v>
      </c>
      <c r="AE438" s="5">
        <f t="shared" si="426"/>
        <v>-253.57534480109666</v>
      </c>
      <c r="AF438" s="5">
        <f t="shared" si="426"/>
        <v>-2958.664551859893</v>
      </c>
      <c r="AG438" s="5">
        <f t="shared" si="427"/>
        <v>-10865.839557830044</v>
      </c>
      <c r="AH438" s="5">
        <f t="shared" si="428"/>
        <v>11279.45502561863</v>
      </c>
      <c r="AI438" s="42">
        <f>-M438*($W437*N438-$W436*N437)/1000</f>
        <v>0</v>
      </c>
      <c r="AJ438" s="42">
        <f>$D$6*SUM(Y438:Z438,AD438:AE438)</f>
        <v>2463.278567169908</v>
      </c>
      <c r="AK438" s="42">
        <f>SUM(AH438:AJ438)</f>
        <v>13742.733592788538</v>
      </c>
      <c r="AL438" s="48" t="s">
        <v>59</v>
      </c>
      <c r="AM438" s="54">
        <f>AK463/AD463</f>
        <v>9.999998493398396E-2</v>
      </c>
    </row>
    <row r="439" spans="1:39" ht="15" x14ac:dyDescent="0.2">
      <c r="A439" s="15" t="s">
        <v>45</v>
      </c>
      <c r="B439" s="16"/>
      <c r="C439" s="50"/>
      <c r="D439" s="1"/>
      <c r="E439" s="1"/>
      <c r="F439" s="1"/>
      <c r="G439" s="8"/>
      <c r="I439" s="2">
        <f t="shared" si="429"/>
        <v>3</v>
      </c>
      <c r="J439" s="11">
        <f t="shared" si="421"/>
        <v>26334.489337368934</v>
      </c>
      <c r="K439" s="11">
        <f t="shared" si="430"/>
        <v>263.34489337368933</v>
      </c>
      <c r="L439" s="24">
        <f t="shared" ref="L439:L456" si="433">$C$446</f>
        <v>3072.6536191805985</v>
      </c>
      <c r="M439" s="11">
        <f t="shared" si="420"/>
        <v>602229</v>
      </c>
      <c r="N439" s="78">
        <f t="shared" si="422"/>
        <v>0</v>
      </c>
      <c r="O439" s="35">
        <f t="shared" si="423"/>
        <v>0</v>
      </c>
      <c r="P439" s="35">
        <f>$H$14*M439/1000</f>
        <v>6.0222899999999999</v>
      </c>
      <c r="Q439">
        <f t="shared" si="424"/>
        <v>67</v>
      </c>
      <c r="R439" s="45">
        <f>1000*VLOOKUP(Q439, '[1]Mortality (Interventions) H'!$B$392:$AV$512, 46)</f>
        <v>20.017002612203171</v>
      </c>
      <c r="S439" s="46">
        <f>VLOOKUP(I439, '[1]Lapse Rates'!$A$4:$F$24, 6)</f>
        <v>9.1335750000000001E-4</v>
      </c>
      <c r="T439" s="33">
        <f>W438</f>
        <v>0.96290207701605368</v>
      </c>
      <c r="U439" s="33">
        <f t="shared" ref="U439:U456" si="434">T439*R439/1000</f>
        <v>1.9274413390926205E-2</v>
      </c>
      <c r="V439" s="39">
        <f t="shared" si="431"/>
        <v>8.7947383380819022E-4</v>
      </c>
      <c r="W439" s="32">
        <f t="shared" ref="W439:W456" si="435">T439-SUM(U439:V439)</f>
        <v>0.94274818979131925</v>
      </c>
      <c r="X439" s="32"/>
      <c r="Y439" s="5">
        <f t="shared" si="432"/>
        <v>0</v>
      </c>
      <c r="Z439" s="5">
        <f t="shared" si="432"/>
        <v>5.79887554939301</v>
      </c>
      <c r="AA439" s="5">
        <f t="shared" ref="AA439:AA456" si="436">O439*W439</f>
        <v>0</v>
      </c>
      <c r="AB439" s="5">
        <f t="shared" si="425"/>
        <v>5.6775029958983643</v>
      </c>
      <c r="AC439" s="32"/>
      <c r="AD439" s="5">
        <f>$W439*J439</f>
        <v>24826.792151883361</v>
      </c>
      <c r="AE439" s="5">
        <f t="shared" si="426"/>
        <v>-248.26792151883359</v>
      </c>
      <c r="AF439" s="5">
        <f>-$W439*L439</f>
        <v>-2896.7386373382546</v>
      </c>
      <c r="AG439" s="5">
        <f t="shared" si="427"/>
        <v>-11607.610702004098</v>
      </c>
      <c r="AH439" s="5">
        <f t="shared" si="428"/>
        <v>10074.174891022176</v>
      </c>
      <c r="AI439" s="42">
        <f>-M439*($W438*N439-$W437*N438)/1000</f>
        <v>0</v>
      </c>
      <c r="AJ439" s="42">
        <f>$D$6*SUM(Y439:Z439,AD439:AE439)</f>
        <v>2411.7220966901559</v>
      </c>
      <c r="AK439" s="42">
        <f t="shared" ref="AK439:AK446" si="437">SUM(AH439:AJ439)</f>
        <v>12485.896987712331</v>
      </c>
    </row>
    <row r="440" spans="1:39" ht="15" x14ac:dyDescent="0.2">
      <c r="A440" s="15"/>
      <c r="B440" s="16" t="s">
        <v>46</v>
      </c>
      <c r="C440" s="16" t="s">
        <v>47</v>
      </c>
      <c r="E440" s="1"/>
      <c r="F440" s="1"/>
      <c r="G440" s="8"/>
      <c r="I440" s="2">
        <f t="shared" si="429"/>
        <v>4</v>
      </c>
      <c r="J440" s="11">
        <f t="shared" si="421"/>
        <v>26334.489337368934</v>
      </c>
      <c r="K440" s="11">
        <f t="shared" si="430"/>
        <v>263.34489337368933</v>
      </c>
      <c r="L440" s="24">
        <f t="shared" si="433"/>
        <v>3072.6536191805985</v>
      </c>
      <c r="M440" s="11">
        <f t="shared" si="420"/>
        <v>602229</v>
      </c>
      <c r="N440" s="78">
        <f t="shared" si="422"/>
        <v>0</v>
      </c>
      <c r="O440" s="35">
        <f t="shared" si="423"/>
        <v>0</v>
      </c>
      <c r="P440" s="35">
        <f t="shared" ref="P440:P456" si="438">$H$14*M440/1000</f>
        <v>6.0222899999999999</v>
      </c>
      <c r="Q440">
        <f t="shared" si="424"/>
        <v>68</v>
      </c>
      <c r="R440" s="45">
        <f>1000*VLOOKUP(Q440, '[1]Mortality (Interventions) H'!$B$392:$AV$512, 46)</f>
        <v>21.750970519104197</v>
      </c>
      <c r="S440" s="46">
        <f>VLOOKUP(I440, '[1]Lapse Rates'!$A$4:$F$24, 6)</f>
        <v>8.7679360000000005E-4</v>
      </c>
      <c r="T440" s="33">
        <f>W439</f>
        <v>0.94274818979131925</v>
      </c>
      <c r="U440" s="33">
        <f t="shared" si="434"/>
        <v>2.0505688083089831E-2</v>
      </c>
      <c r="V440" s="39">
        <f t="shared" si="431"/>
        <v>8.2659557922061414E-4</v>
      </c>
      <c r="W440" s="32">
        <f t="shared" si="435"/>
        <v>0.92141590612900881</v>
      </c>
      <c r="X440" s="32"/>
      <c r="Y440" s="5">
        <f>AA439</f>
        <v>0</v>
      </c>
      <c r="Z440" s="5">
        <f t="shared" si="432"/>
        <v>5.6775029958983643</v>
      </c>
      <c r="AA440" s="5">
        <f t="shared" si="436"/>
        <v>0</v>
      </c>
      <c r="AB440" s="5">
        <f t="shared" si="425"/>
        <v>5.5490337973216688</v>
      </c>
      <c r="AC440" s="32"/>
      <c r="AD440" s="5">
        <f>$W440*J440</f>
        <v>24265.017355236516</v>
      </c>
      <c r="AE440" s="5">
        <f t="shared" si="426"/>
        <v>-242.65017355236517</v>
      </c>
      <c r="AF440" s="5">
        <f t="shared" si="426"/>
        <v>-2831.1919187378694</v>
      </c>
      <c r="AG440" s="5">
        <f t="shared" si="427"/>
        <v>-12349.120028591105</v>
      </c>
      <c r="AH440" s="5">
        <f t="shared" si="428"/>
        <v>8842.0552343551772</v>
      </c>
      <c r="AI440" s="42">
        <f t="shared" ref="AI440:AI456" si="439">-M440*($W439*N440-$W438*N439)/1000</f>
        <v>0</v>
      </c>
      <c r="AJ440" s="42">
        <f>$D$6*SUM(Y440:Z440,AD440:AE440)</f>
        <v>2357.1511835671131</v>
      </c>
      <c r="AK440" s="42">
        <f t="shared" si="437"/>
        <v>11199.206417922291</v>
      </c>
    </row>
    <row r="441" spans="1:39" ht="15" x14ac:dyDescent="0.2">
      <c r="A441" s="15"/>
      <c r="B441" s="16">
        <v>1</v>
      </c>
      <c r="C441" s="50">
        <v>0.4</v>
      </c>
      <c r="D441" s="1"/>
      <c r="E441" s="18" t="s">
        <v>48</v>
      </c>
      <c r="F441" s="16"/>
      <c r="G441" s="8"/>
      <c r="I441" s="2">
        <f t="shared" si="429"/>
        <v>5</v>
      </c>
      <c r="J441" s="11">
        <f t="shared" si="421"/>
        <v>26334.489337368934</v>
      </c>
      <c r="K441" s="11">
        <f t="shared" si="430"/>
        <v>263.34489337368933</v>
      </c>
      <c r="L441" s="24">
        <f t="shared" si="433"/>
        <v>3072.6536191805985</v>
      </c>
      <c r="M441" s="11">
        <f t="shared" si="420"/>
        <v>602229</v>
      </c>
      <c r="N441" s="78">
        <f t="shared" si="422"/>
        <v>0</v>
      </c>
      <c r="O441" s="35">
        <f t="shared" si="423"/>
        <v>0</v>
      </c>
      <c r="P441" s="35">
        <f t="shared" si="438"/>
        <v>6.0222899999999999</v>
      </c>
      <c r="Q441">
        <f t="shared" si="424"/>
        <v>69</v>
      </c>
      <c r="R441" s="45">
        <f>1000*VLOOKUP(Q441, '[1]Mortality (Interventions) H'!$B$392:$AV$512, 46)</f>
        <v>23.692736779021207</v>
      </c>
      <c r="S441" s="46">
        <f>VLOOKUP(I441, '[1]Lapse Rates'!$A$4:$F$24, 6)</f>
        <v>8.7786349999999995E-4</v>
      </c>
      <c r="T441" s="33">
        <f>W440</f>
        <v>0.92141590612900881</v>
      </c>
      <c r="U441" s="33">
        <f t="shared" si="434"/>
        <v>2.1830864527917916E-2</v>
      </c>
      <c r="V441" s="39">
        <f t="shared" si="431"/>
        <v>8.0887739231008313E-4</v>
      </c>
      <c r="W441" s="32">
        <f t="shared" si="435"/>
        <v>0.89877616420878081</v>
      </c>
      <c r="X441" s="32"/>
      <c r="Y441" s="5">
        <f t="shared" ref="Y441:Z456" si="440">AA440</f>
        <v>0</v>
      </c>
      <c r="Z441" s="5">
        <f t="shared" si="432"/>
        <v>5.5490337973216688</v>
      </c>
      <c r="AA441" s="5">
        <f t="shared" si="436"/>
        <v>0</v>
      </c>
      <c r="AB441" s="5">
        <f t="shared" si="425"/>
        <v>5.4126907059528984</v>
      </c>
      <c r="AC441" s="32"/>
      <c r="AD441" s="5">
        <f t="shared" ref="AD441:AD455" si="441">$W441*J441</f>
        <v>23668.811313037488</v>
      </c>
      <c r="AE441" s="5">
        <f t="shared" si="426"/>
        <v>-236.68811313037489</v>
      </c>
      <c r="AF441" s="5">
        <f t="shared" si="426"/>
        <v>-2761.6278337893664</v>
      </c>
      <c r="AG441" s="5">
        <f t="shared" si="427"/>
        <v>-13147.179713783478</v>
      </c>
      <c r="AH441" s="5">
        <f t="shared" si="428"/>
        <v>7523.3156523342677</v>
      </c>
      <c r="AI441" s="42">
        <f t="shared" si="439"/>
        <v>0</v>
      </c>
      <c r="AJ441" s="42">
        <f t="shared" ref="AJ441:AJ456" si="442">$D$6*SUM(Y441:Z441,AD441:AE441)</f>
        <v>2299.2356461264053</v>
      </c>
      <c r="AK441" s="42">
        <f t="shared" si="437"/>
        <v>9822.5512984606721</v>
      </c>
    </row>
    <row r="442" spans="1:39" ht="15" x14ac:dyDescent="0.2">
      <c r="A442" s="15"/>
      <c r="B442" s="17" t="s">
        <v>49</v>
      </c>
      <c r="C442" s="50">
        <v>0.01</v>
      </c>
      <c r="D442" s="1"/>
      <c r="E442" s="80">
        <v>500000</v>
      </c>
      <c r="F442" s="16"/>
      <c r="G442" s="8"/>
      <c r="I442" s="2">
        <f t="shared" si="429"/>
        <v>6</v>
      </c>
      <c r="J442" s="11">
        <f t="shared" si="421"/>
        <v>26334.489337368934</v>
      </c>
      <c r="K442" s="11">
        <f t="shared" si="430"/>
        <v>263.34489337368933</v>
      </c>
      <c r="L442" s="24">
        <f t="shared" si="433"/>
        <v>3072.6536191805985</v>
      </c>
      <c r="M442" s="11">
        <f t="shared" si="420"/>
        <v>602229</v>
      </c>
      <c r="N442" s="78">
        <f t="shared" si="422"/>
        <v>0</v>
      </c>
      <c r="O442" s="35">
        <f t="shared" si="423"/>
        <v>0</v>
      </c>
      <c r="P442" s="35">
        <f t="shared" si="438"/>
        <v>6.0222899999999999</v>
      </c>
      <c r="Q442">
        <f t="shared" si="424"/>
        <v>70</v>
      </c>
      <c r="R442" s="45">
        <f>1000*VLOOKUP(Q442, '[1]Mortality (Interventions) H'!$B$392:$AV$512, 46)</f>
        <v>26.145495586352794</v>
      </c>
      <c r="S442" s="46">
        <f>VLOOKUP(I442, '[1]Lapse Rates'!$A$4:$F$24, 6)</f>
        <v>8.7081910000000003E-4</v>
      </c>
      <c r="T442" s="33">
        <f t="shared" ref="T442:T456" si="443">W441</f>
        <v>0.89877616420878081</v>
      </c>
      <c r="U442" s="33">
        <f t="shared" si="434"/>
        <v>2.3498948234439772E-2</v>
      </c>
      <c r="V442" s="39">
        <f t="shared" si="431"/>
        <v>7.8267145041774279E-4</v>
      </c>
      <c r="W442" s="32">
        <f t="shared" si="435"/>
        <v>0.87449454452392328</v>
      </c>
      <c r="X442" s="32"/>
      <c r="Y442" s="5">
        <f t="shared" si="440"/>
        <v>0</v>
      </c>
      <c r="Z442" s="5">
        <f t="shared" si="432"/>
        <v>5.4126907059528984</v>
      </c>
      <c r="AA442" s="5">
        <f t="shared" si="436"/>
        <v>0</v>
      </c>
      <c r="AB442" s="5">
        <f t="shared" si="425"/>
        <v>5.266459750540978</v>
      </c>
      <c r="AC442" s="32"/>
      <c r="AD442" s="5">
        <f t="shared" si="441"/>
        <v>23029.367258352559</v>
      </c>
      <c r="AE442" s="5">
        <f t="shared" si="426"/>
        <v>-230.29367258352559</v>
      </c>
      <c r="AF442" s="5">
        <f t="shared" si="426"/>
        <v>-2687.0188271851221</v>
      </c>
      <c r="AG442" s="5">
        <f t="shared" si="427"/>
        <v>-14151.74809627843</v>
      </c>
      <c r="AH442" s="5">
        <f t="shared" si="428"/>
        <v>5960.306662305482</v>
      </c>
      <c r="AI442" s="42">
        <f t="shared" si="439"/>
        <v>0</v>
      </c>
      <c r="AJ442" s="42">
        <f t="shared" si="442"/>
        <v>2237.1201037221967</v>
      </c>
      <c r="AK442" s="42">
        <f t="shared" si="437"/>
        <v>8197.4267660276782</v>
      </c>
    </row>
    <row r="443" spans="1:39" ht="15" x14ac:dyDescent="0.2">
      <c r="A443" s="12" t="s">
        <v>50</v>
      </c>
      <c r="B443" s="14"/>
      <c r="C443" s="3"/>
      <c r="D443" s="1"/>
      <c r="E443" s="1"/>
      <c r="F443" s="1"/>
      <c r="G443" s="8"/>
      <c r="I443" s="2">
        <f t="shared" si="429"/>
        <v>7</v>
      </c>
      <c r="J443" s="11">
        <f t="shared" si="421"/>
        <v>26334.489337368934</v>
      </c>
      <c r="K443" s="11">
        <f t="shared" si="430"/>
        <v>263.34489337368933</v>
      </c>
      <c r="L443" s="24">
        <f t="shared" si="433"/>
        <v>3072.6536191805985</v>
      </c>
      <c r="M443" s="11">
        <f t="shared" si="420"/>
        <v>602229</v>
      </c>
      <c r="N443" s="78">
        <f t="shared" si="422"/>
        <v>0</v>
      </c>
      <c r="O443" s="35">
        <f t="shared" si="423"/>
        <v>0</v>
      </c>
      <c r="P443" s="35">
        <f t="shared" si="438"/>
        <v>6.0222899999999999</v>
      </c>
      <c r="Q443">
        <f t="shared" si="424"/>
        <v>71</v>
      </c>
      <c r="R443" s="45">
        <f>1000*VLOOKUP(Q443, '[1]Mortality (Interventions) H'!$B$392:$AV$512, 46)</f>
        <v>28.654514198914686</v>
      </c>
      <c r="S443" s="46">
        <f>VLOOKUP(I443, '[1]Lapse Rates'!$A$4:$F$24, 6)</f>
        <v>7.8743759999999998E-4</v>
      </c>
      <c r="T443" s="33">
        <f t="shared" si="443"/>
        <v>0.87449454452392328</v>
      </c>
      <c r="U443" s="33">
        <f t="shared" si="434"/>
        <v>2.5058216342934193E-2</v>
      </c>
      <c r="V443" s="39">
        <f t="shared" si="431"/>
        <v>6.8860988535301125E-4</v>
      </c>
      <c r="W443" s="32">
        <f t="shared" si="435"/>
        <v>0.84874771829563611</v>
      </c>
      <c r="X443" s="32"/>
      <c r="Y443" s="5">
        <f t="shared" si="440"/>
        <v>0</v>
      </c>
      <c r="Z443" s="5">
        <f t="shared" si="432"/>
        <v>5.266459750540978</v>
      </c>
      <c r="AA443" s="5">
        <f t="shared" si="436"/>
        <v>0</v>
      </c>
      <c r="AB443" s="5">
        <f t="shared" si="425"/>
        <v>5.1114048964146264</v>
      </c>
      <c r="AC443" s="32"/>
      <c r="AD443" s="5">
        <f t="shared" si="441"/>
        <v>22351.337737572641</v>
      </c>
      <c r="AE443" s="5">
        <f t="shared" si="426"/>
        <v>-223.51337737572641</v>
      </c>
      <c r="AF443" s="5">
        <f t="shared" si="426"/>
        <v>-2607.9077483923616</v>
      </c>
      <c r="AG443" s="5">
        <f t="shared" ref="AG443:AG456" si="444">-U443*M443</f>
        <v>-15090.784569988917</v>
      </c>
      <c r="AH443" s="5">
        <f t="shared" si="428"/>
        <v>4429.1320418156374</v>
      </c>
      <c r="AI443" s="42">
        <f t="shared" si="439"/>
        <v>0</v>
      </c>
      <c r="AJ443" s="42">
        <f t="shared" si="442"/>
        <v>2171.2562094368459</v>
      </c>
      <c r="AK443" s="42">
        <f t="shared" si="437"/>
        <v>6600.3882512524833</v>
      </c>
    </row>
    <row r="444" spans="1:39" ht="15" x14ac:dyDescent="0.2">
      <c r="A444" s="12"/>
      <c r="B444" s="13" t="s">
        <v>46</v>
      </c>
      <c r="C444" s="13" t="s">
        <v>47</v>
      </c>
      <c r="D444" s="1"/>
      <c r="E444" s="1"/>
      <c r="F444" s="1"/>
      <c r="G444" s="8"/>
      <c r="I444" s="2">
        <f t="shared" si="429"/>
        <v>8</v>
      </c>
      <c r="J444" s="11">
        <f t="shared" si="421"/>
        <v>26334.489337368934</v>
      </c>
      <c r="K444" s="11">
        <f t="shared" si="430"/>
        <v>263.34489337368933</v>
      </c>
      <c r="L444" s="24">
        <f t="shared" si="433"/>
        <v>3072.6536191805985</v>
      </c>
      <c r="M444" s="11">
        <f t="shared" si="420"/>
        <v>602229</v>
      </c>
      <c r="N444" s="78">
        <f t="shared" si="422"/>
        <v>0</v>
      </c>
      <c r="O444" s="35">
        <f t="shared" si="423"/>
        <v>0</v>
      </c>
      <c r="P444" s="35">
        <f t="shared" si="438"/>
        <v>6.0222899999999999</v>
      </c>
      <c r="Q444">
        <f t="shared" si="424"/>
        <v>72</v>
      </c>
      <c r="R444" s="45">
        <f>1000*VLOOKUP(Q444, '[1]Mortality (Interventions) H'!$B$392:$AV$512, 46)</f>
        <v>31.534685992503544</v>
      </c>
      <c r="S444" s="46">
        <f>VLOOKUP(I444, '[1]Lapse Rates'!$A$4:$F$24, 6)</f>
        <v>7.0183349999999997E-4</v>
      </c>
      <c r="T444" s="33">
        <f t="shared" si="443"/>
        <v>0.84874771829563611</v>
      </c>
      <c r="U444" s="33">
        <f t="shared" si="434"/>
        <v>2.676499278330674E-2</v>
      </c>
      <c r="V444" s="39">
        <f t="shared" si="431"/>
        <v>5.9567958174844033E-4</v>
      </c>
      <c r="W444" s="32">
        <f t="shared" si="435"/>
        <v>0.82138704593058098</v>
      </c>
      <c r="X444" s="32"/>
      <c r="Y444" s="5">
        <f t="shared" si="440"/>
        <v>0</v>
      </c>
      <c r="Z444" s="5">
        <f t="shared" si="432"/>
        <v>5.1114048964146264</v>
      </c>
      <c r="AA444" s="5">
        <f t="shared" si="436"/>
        <v>0</v>
      </c>
      <c r="AB444" s="5">
        <f t="shared" si="425"/>
        <v>4.9466309928372789</v>
      </c>
      <c r="AC444" s="32"/>
      <c r="AD444" s="5">
        <f t="shared" si="441"/>
        <v>21630.808402911851</v>
      </c>
      <c r="AE444" s="5">
        <f t="shared" si="426"/>
        <v>-216.3080840291185</v>
      </c>
      <c r="AF444" s="5">
        <f t="shared" si="426"/>
        <v>-2523.83787942666</v>
      </c>
      <c r="AG444" s="5">
        <f t="shared" si="444"/>
        <v>-16118.654838898035</v>
      </c>
      <c r="AH444" s="5">
        <f t="shared" si="428"/>
        <v>2772.0076005580358</v>
      </c>
      <c r="AI444" s="42">
        <f t="shared" si="439"/>
        <v>0</v>
      </c>
      <c r="AJ444" s="42">
        <f t="shared" si="442"/>
        <v>2101.2639101027344</v>
      </c>
      <c r="AK444" s="42">
        <f t="shared" si="437"/>
        <v>4873.2715106607702</v>
      </c>
    </row>
    <row r="445" spans="1:39" ht="15" x14ac:dyDescent="0.2">
      <c r="A445" s="12"/>
      <c r="B445" s="13">
        <v>1</v>
      </c>
      <c r="C445" s="10">
        <f>$H$435*0.14+$B$448</f>
        <v>3862.688299301667</v>
      </c>
      <c r="D445" s="1"/>
      <c r="E445" s="81" t="s">
        <v>51</v>
      </c>
      <c r="F445" s="13"/>
      <c r="G445" s="8"/>
      <c r="I445" s="2">
        <f t="shared" si="429"/>
        <v>9</v>
      </c>
      <c r="J445" s="11">
        <f t="shared" si="421"/>
        <v>26334.489337368934</v>
      </c>
      <c r="K445" s="11">
        <f t="shared" si="430"/>
        <v>263.34489337368933</v>
      </c>
      <c r="L445" s="24">
        <f t="shared" si="433"/>
        <v>3072.6536191805985</v>
      </c>
      <c r="M445" s="11">
        <f t="shared" si="420"/>
        <v>602229</v>
      </c>
      <c r="N445" s="78">
        <f t="shared" si="422"/>
        <v>0</v>
      </c>
      <c r="O445" s="35">
        <f t="shared" si="423"/>
        <v>0</v>
      </c>
      <c r="P445" s="35">
        <f t="shared" si="438"/>
        <v>6.0222899999999999</v>
      </c>
      <c r="Q445">
        <f t="shared" si="424"/>
        <v>73</v>
      </c>
      <c r="R445" s="45">
        <f>1000*VLOOKUP(Q445, '[1]Mortality (Interventions) H'!$B$392:$AV$512, 46)</f>
        <v>34.840912103057988</v>
      </c>
      <c r="S445" s="46">
        <f>VLOOKUP(I445, '[1]Lapse Rates'!$A$4:$F$24, 6)</f>
        <v>6.5742610000000005E-4</v>
      </c>
      <c r="T445" s="33">
        <f t="shared" si="443"/>
        <v>0.82138704593058098</v>
      </c>
      <c r="U445" s="33">
        <f t="shared" si="434"/>
        <v>2.8617873869857827E-2</v>
      </c>
      <c r="V445" s="39">
        <f t="shared" si="431"/>
        <v>5.4000128219666276E-4</v>
      </c>
      <c r="W445" s="32">
        <f t="shared" si="435"/>
        <v>0.7922291707785265</v>
      </c>
      <c r="X445" s="32"/>
      <c r="Y445" s="5">
        <f t="shared" si="440"/>
        <v>0</v>
      </c>
      <c r="Z445" s="5">
        <f t="shared" si="432"/>
        <v>4.9466309928372789</v>
      </c>
      <c r="AA445" s="5">
        <f t="shared" si="436"/>
        <v>0</v>
      </c>
      <c r="AB445" s="5">
        <f t="shared" si="425"/>
        <v>4.7710338128878123</v>
      </c>
      <c r="AC445" s="32"/>
      <c r="AD445" s="5">
        <f t="shared" si="441"/>
        <v>20862.950650619739</v>
      </c>
      <c r="AE445" s="5">
        <f t="shared" si="426"/>
        <v>-208.62950650619737</v>
      </c>
      <c r="AF445" s="5">
        <f t="shared" si="426"/>
        <v>-2434.2458288130838</v>
      </c>
      <c r="AG445" s="5">
        <f t="shared" si="444"/>
        <v>-17234.513562770608</v>
      </c>
      <c r="AH445" s="5">
        <f t="shared" si="428"/>
        <v>985.56175252985122</v>
      </c>
      <c r="AI445" s="42">
        <f t="shared" si="439"/>
        <v>0</v>
      </c>
      <c r="AJ445" s="42">
        <f t="shared" si="442"/>
        <v>2026.6741687379358</v>
      </c>
      <c r="AK445" s="42">
        <f t="shared" si="437"/>
        <v>3012.235921267787</v>
      </c>
    </row>
    <row r="446" spans="1:39" ht="15" x14ac:dyDescent="0.2">
      <c r="A446" s="12"/>
      <c r="B446" s="70" t="s">
        <v>49</v>
      </c>
      <c r="C446" s="10">
        <f>$H$435*0.11+$B$448</f>
        <v>3072.6536191805985</v>
      </c>
      <c r="D446" s="1"/>
      <c r="E446" s="1"/>
      <c r="F446" s="1"/>
      <c r="I446" s="2">
        <f t="shared" si="429"/>
        <v>10</v>
      </c>
      <c r="J446" s="11">
        <f t="shared" si="421"/>
        <v>26334.489337368934</v>
      </c>
      <c r="K446" s="11">
        <f t="shared" si="430"/>
        <v>263.34489337368933</v>
      </c>
      <c r="L446" s="24">
        <f t="shared" si="433"/>
        <v>3072.6536191805985</v>
      </c>
      <c r="M446" s="11">
        <f t="shared" si="420"/>
        <v>602229</v>
      </c>
      <c r="N446" s="78">
        <f t="shared" si="422"/>
        <v>0</v>
      </c>
      <c r="O446" s="35">
        <f t="shared" si="423"/>
        <v>0</v>
      </c>
      <c r="P446" s="35">
        <f t="shared" si="438"/>
        <v>6.0222899999999999</v>
      </c>
      <c r="Q446">
        <f t="shared" si="424"/>
        <v>74</v>
      </c>
      <c r="R446" s="45">
        <f>1000*VLOOKUP(Q446, '[1]Mortality (Interventions) H'!$B$392:$AV$512, 46)</f>
        <v>38.764835880333209</v>
      </c>
      <c r="S446" s="46">
        <f>VLOOKUP(I446, '[1]Lapse Rates'!$A$4:$F$24, 6)</f>
        <v>5.9033320000000003E-4</v>
      </c>
      <c r="T446" s="33">
        <f t="shared" si="443"/>
        <v>0.7922291707785265</v>
      </c>
      <c r="U446" s="33">
        <f t="shared" si="434"/>
        <v>3.071063378484205E-2</v>
      </c>
      <c r="V446" s="39">
        <f t="shared" si="431"/>
        <v>4.6767918151903405E-4</v>
      </c>
      <c r="W446" s="32">
        <f t="shared" si="435"/>
        <v>0.76105085781216542</v>
      </c>
      <c r="X446" s="32"/>
      <c r="Y446" s="5">
        <f t="shared" si="440"/>
        <v>0</v>
      </c>
      <c r="Z446" s="5">
        <f t="shared" si="432"/>
        <v>4.7710338128878123</v>
      </c>
      <c r="AA446" s="5">
        <f t="shared" si="436"/>
        <v>0</v>
      </c>
      <c r="AB446" s="5">
        <f t="shared" si="425"/>
        <v>4.5832689704936254</v>
      </c>
      <c r="AC446" s="32"/>
      <c r="AD446" s="5">
        <f t="shared" si="441"/>
        <v>20041.88570024995</v>
      </c>
      <c r="AE446" s="5">
        <f t="shared" si="426"/>
        <v>-200.41885700249949</v>
      </c>
      <c r="AF446" s="5">
        <f t="shared" si="426"/>
        <v>-2338.445672637049</v>
      </c>
      <c r="AG446" s="5">
        <f t="shared" si="444"/>
        <v>-18494.834273611643</v>
      </c>
      <c r="AH446" s="5">
        <f>SUM(AD446:AG446)</f>
        <v>-991.81310300124096</v>
      </c>
      <c r="AI446" s="42">
        <f t="shared" si="439"/>
        <v>0</v>
      </c>
      <c r="AJ446" s="42">
        <f t="shared" si="442"/>
        <v>1946.9159357396195</v>
      </c>
      <c r="AK446" s="42">
        <f t="shared" si="437"/>
        <v>955.10283273837854</v>
      </c>
    </row>
    <row r="447" spans="1:39" ht="15" x14ac:dyDescent="0.2">
      <c r="D447" s="1"/>
      <c r="E447" s="1"/>
      <c r="F447" s="1"/>
      <c r="I447" s="2">
        <f t="shared" si="429"/>
        <v>11</v>
      </c>
      <c r="J447" s="11">
        <f t="shared" si="421"/>
        <v>26334.489337368934</v>
      </c>
      <c r="K447" s="11">
        <f t="shared" si="430"/>
        <v>263.34489337368933</v>
      </c>
      <c r="L447" s="24">
        <f t="shared" si="433"/>
        <v>3072.6536191805985</v>
      </c>
      <c r="M447" s="11">
        <f t="shared" si="420"/>
        <v>602229</v>
      </c>
      <c r="N447" s="78">
        <f t="shared" si="422"/>
        <v>0</v>
      </c>
      <c r="O447" s="35">
        <f t="shared" si="423"/>
        <v>0</v>
      </c>
      <c r="P447" s="35">
        <f t="shared" si="438"/>
        <v>6.0222899999999999</v>
      </c>
      <c r="Q447">
        <f t="shared" si="424"/>
        <v>75</v>
      </c>
      <c r="R447" s="45">
        <f>1000*VLOOKUP(Q447, '[1]Mortality (Interventions) H'!$B$392:$AV$512, 46)</f>
        <v>43.263527710093015</v>
      </c>
      <c r="S447" s="46">
        <f>VLOOKUP(I447, '[1]Lapse Rates'!$A$4:$F$24, 6)</f>
        <v>5.0522920000000001E-4</v>
      </c>
      <c r="T447" s="33">
        <f t="shared" si="443"/>
        <v>0.76105085781216542</v>
      </c>
      <c r="U447" s="33">
        <f t="shared" si="434"/>
        <v>3.2925744875746683E-2</v>
      </c>
      <c r="V447" s="39">
        <f t="shared" si="431"/>
        <v>3.8450511605175408E-4</v>
      </c>
      <c r="W447" s="32">
        <f t="shared" si="435"/>
        <v>0.72774060782036698</v>
      </c>
      <c r="X447" s="31"/>
      <c r="Y447" s="5">
        <f t="shared" si="440"/>
        <v>0</v>
      </c>
      <c r="Z447" s="5">
        <f t="shared" si="432"/>
        <v>4.5832689704936254</v>
      </c>
      <c r="AA447" s="5">
        <f t="shared" si="436"/>
        <v>0</v>
      </c>
      <c r="AB447" s="5">
        <f t="shared" si="425"/>
        <v>4.3826649850705177</v>
      </c>
      <c r="AC447" s="32"/>
      <c r="AD447" s="5">
        <f t="shared" si="441"/>
        <v>19164.677277015842</v>
      </c>
      <c r="AE447" s="5">
        <f t="shared" si="426"/>
        <v>-191.64677277015841</v>
      </c>
      <c r="AF447" s="5">
        <f t="shared" si="426"/>
        <v>-2236.0948124439392</v>
      </c>
      <c r="AG447" s="5">
        <f t="shared" si="444"/>
        <v>-19828.83841077605</v>
      </c>
      <c r="AH447" s="5">
        <f t="shared" ref="AH447:AH456" si="445">SUM(AD447:AG447)</f>
        <v>-3091.9027189743065</v>
      </c>
      <c r="AI447" s="42">
        <f t="shared" si="439"/>
        <v>0</v>
      </c>
      <c r="AJ447" s="42">
        <f t="shared" si="442"/>
        <v>1861.7039111525071</v>
      </c>
      <c r="AK447" s="42">
        <f t="shared" ref="AK447:AK456" si="446">SUM(AH447:AJ447)</f>
        <v>-1230.1988078217994</v>
      </c>
    </row>
    <row r="448" spans="1:39" ht="15" x14ac:dyDescent="0.2">
      <c r="A448" s="58" t="s">
        <v>123</v>
      </c>
      <c r="B448" s="65">
        <f>B22+B23+B24+B25</f>
        <v>175.85979207001583</v>
      </c>
      <c r="D448" s="1"/>
      <c r="E448" s="74"/>
      <c r="F448" s="37"/>
      <c r="I448" s="2">
        <f t="shared" si="429"/>
        <v>12</v>
      </c>
      <c r="J448" s="11">
        <f t="shared" si="421"/>
        <v>26334.489337368934</v>
      </c>
      <c r="K448" s="11">
        <f t="shared" si="430"/>
        <v>263.34489337368933</v>
      </c>
      <c r="L448" s="24">
        <f t="shared" si="433"/>
        <v>3072.6536191805985</v>
      </c>
      <c r="M448" s="11">
        <f t="shared" si="420"/>
        <v>602229</v>
      </c>
      <c r="N448" s="78">
        <f t="shared" si="422"/>
        <v>0</v>
      </c>
      <c r="O448" s="35">
        <f t="shared" si="423"/>
        <v>0</v>
      </c>
      <c r="P448" s="35">
        <f t="shared" si="438"/>
        <v>6.0222899999999999</v>
      </c>
      <c r="Q448">
        <f t="shared" si="424"/>
        <v>76</v>
      </c>
      <c r="R448" s="45">
        <f>1000*VLOOKUP(Q448, '[1]Mortality (Interventions) H'!$B$392:$AV$512, 46)</f>
        <v>48.397638959951415</v>
      </c>
      <c r="S448" s="46">
        <f>VLOOKUP(I448, '[1]Lapse Rates'!$A$4:$F$24, 6)</f>
        <v>4.8306569999999999E-4</v>
      </c>
      <c r="T448" s="33">
        <f t="shared" si="443"/>
        <v>0.72774060782036698</v>
      </c>
      <c r="U448" s="33">
        <f t="shared" si="434"/>
        <v>3.5220927193785723E-2</v>
      </c>
      <c r="V448" s="39">
        <f t="shared" si="431"/>
        <v>3.5154652613517102E-4</v>
      </c>
      <c r="W448" s="32">
        <f t="shared" si="435"/>
        <v>0.69216813410044609</v>
      </c>
      <c r="X448" s="31"/>
      <c r="Y448" s="5">
        <f t="shared" si="440"/>
        <v>0</v>
      </c>
      <c r="Z448" s="5">
        <f t="shared" si="432"/>
        <v>4.3826649850705177</v>
      </c>
      <c r="AA448" s="5">
        <f t="shared" si="436"/>
        <v>0</v>
      </c>
      <c r="AB448" s="5">
        <f t="shared" si="425"/>
        <v>4.1684372323117751</v>
      </c>
      <c r="AC448" s="32"/>
      <c r="AD448" s="5">
        <f t="shared" si="441"/>
        <v>18227.894347134748</v>
      </c>
      <c r="AE448" s="5">
        <f t="shared" si="426"/>
        <v>-182.27894347134747</v>
      </c>
      <c r="AF448" s="5">
        <f t="shared" si="426"/>
        <v>-2126.7929223252177</v>
      </c>
      <c r="AG448" s="5">
        <f t="shared" si="444"/>
        <v>-21211.063762986381</v>
      </c>
      <c r="AH448" s="5">
        <f t="shared" si="445"/>
        <v>-5292.2412816481992</v>
      </c>
      <c r="AI448" s="42">
        <f t="shared" si="439"/>
        <v>0</v>
      </c>
      <c r="AJ448" s="42">
        <f t="shared" si="442"/>
        <v>1770.7048105344152</v>
      </c>
      <c r="AK448" s="42">
        <f t="shared" si="446"/>
        <v>-3521.536471113784</v>
      </c>
    </row>
    <row r="449" spans="1:37" ht="15" x14ac:dyDescent="0.2">
      <c r="A449" s="48" t="s">
        <v>53</v>
      </c>
      <c r="D449" s="1"/>
      <c r="E449" s="1"/>
      <c r="F449" s="1"/>
      <c r="I449" s="2">
        <f t="shared" si="429"/>
        <v>13</v>
      </c>
      <c r="J449" s="11">
        <f t="shared" si="421"/>
        <v>26334.489337368934</v>
      </c>
      <c r="K449" s="11">
        <f t="shared" si="430"/>
        <v>263.34489337368933</v>
      </c>
      <c r="L449" s="24">
        <f t="shared" si="433"/>
        <v>3072.6536191805985</v>
      </c>
      <c r="M449" s="11">
        <f t="shared" si="420"/>
        <v>602229</v>
      </c>
      <c r="N449" s="78">
        <f t="shared" si="422"/>
        <v>0</v>
      </c>
      <c r="O449" s="35">
        <f t="shared" si="423"/>
        <v>0</v>
      </c>
      <c r="P449" s="35">
        <f t="shared" si="438"/>
        <v>6.0222899999999999</v>
      </c>
      <c r="Q449">
        <f t="shared" si="424"/>
        <v>77</v>
      </c>
      <c r="R449" s="45">
        <f>1000*VLOOKUP(Q449, '[1]Mortality (Interventions) H'!$B$392:$AV$512, 46)</f>
        <v>54.290982418588193</v>
      </c>
      <c r="S449" s="46">
        <f>VLOOKUP(I449, '[1]Lapse Rates'!$A$4:$F$24, 6)</f>
        <v>4.5965829999999999E-4</v>
      </c>
      <c r="T449" s="33">
        <f t="shared" si="443"/>
        <v>0.69216813410044609</v>
      </c>
      <c r="U449" s="33">
        <f t="shared" si="434"/>
        <v>3.7578487999154316E-2</v>
      </c>
      <c r="V449" s="39">
        <f t="shared" si="431"/>
        <v>3.1816082783478309E-4</v>
      </c>
      <c r="W449" s="32">
        <f t="shared" si="435"/>
        <v>0.65427148527345702</v>
      </c>
      <c r="X449" s="31"/>
      <c r="Y449" s="5">
        <f t="shared" si="440"/>
        <v>0</v>
      </c>
      <c r="Z449" s="5">
        <f t="shared" si="432"/>
        <v>4.1684372323117751</v>
      </c>
      <c r="AA449" s="5">
        <f t="shared" si="436"/>
        <v>0</v>
      </c>
      <c r="AB449" s="5">
        <f t="shared" si="425"/>
        <v>3.9402126230474877</v>
      </c>
      <c r="AC449" s="32"/>
      <c r="AD449" s="5">
        <f t="shared" si="441"/>
        <v>17229.905452678388</v>
      </c>
      <c r="AE449" s="5">
        <f t="shared" si="426"/>
        <v>-172.29905452678389</v>
      </c>
      <c r="AF449" s="5">
        <f t="shared" si="426"/>
        <v>-2010.3496471521535</v>
      </c>
      <c r="AG449" s="5">
        <f t="shared" si="444"/>
        <v>-22630.855249242704</v>
      </c>
      <c r="AH449" s="5">
        <f t="shared" si="445"/>
        <v>-7583.5984982432528</v>
      </c>
      <c r="AI449" s="42">
        <f t="shared" si="439"/>
        <v>0</v>
      </c>
      <c r="AJ449" s="42">
        <f t="shared" si="442"/>
        <v>1673.7601113511623</v>
      </c>
      <c r="AK449" s="42">
        <f t="shared" si="446"/>
        <v>-5909.8383868920901</v>
      </c>
    </row>
    <row r="450" spans="1:37" ht="15" x14ac:dyDescent="0.2">
      <c r="A450" s="48" t="s">
        <v>54</v>
      </c>
      <c r="D450" s="1"/>
      <c r="E450" s="1"/>
      <c r="F450" s="37"/>
      <c r="I450" s="2">
        <f t="shared" si="429"/>
        <v>14</v>
      </c>
      <c r="J450" s="11">
        <f t="shared" si="421"/>
        <v>26334.489337368934</v>
      </c>
      <c r="K450" s="11">
        <f t="shared" si="430"/>
        <v>263.34489337368933</v>
      </c>
      <c r="L450" s="24">
        <f t="shared" si="433"/>
        <v>3072.6536191805985</v>
      </c>
      <c r="M450" s="11">
        <f t="shared" si="420"/>
        <v>602229</v>
      </c>
      <c r="N450" s="78">
        <f t="shared" si="422"/>
        <v>0</v>
      </c>
      <c r="O450" s="35">
        <f t="shared" si="423"/>
        <v>0</v>
      </c>
      <c r="P450" s="35">
        <f t="shared" si="438"/>
        <v>6.0222899999999999</v>
      </c>
      <c r="Q450">
        <f t="shared" si="424"/>
        <v>78</v>
      </c>
      <c r="R450" s="45">
        <f>1000*VLOOKUP(Q450, '[1]Mortality (Interventions) H'!$B$392:$AV$512, 46)</f>
        <v>60.825673720360541</v>
      </c>
      <c r="S450" s="46">
        <f>VLOOKUP(I450, '[1]Lapse Rates'!$A$4:$F$24, 6)</f>
        <v>3.6747819999999998E-4</v>
      </c>
      <c r="T450" s="33">
        <f t="shared" si="443"/>
        <v>0.65427148527345702</v>
      </c>
      <c r="U450" s="33">
        <f t="shared" si="434"/>
        <v>3.9796503887778972E-2</v>
      </c>
      <c r="V450" s="39">
        <f t="shared" si="431"/>
        <v>2.4043050771961649E-4</v>
      </c>
      <c r="W450" s="32">
        <f t="shared" si="435"/>
        <v>0.61423455087795842</v>
      </c>
      <c r="X450" s="31"/>
      <c r="Y450" s="5">
        <f t="shared" si="440"/>
        <v>0</v>
      </c>
      <c r="Z450" s="5">
        <f t="shared" si="432"/>
        <v>3.9402126230474877</v>
      </c>
      <c r="AA450" s="5">
        <f t="shared" si="436"/>
        <v>0</v>
      </c>
      <c r="AB450" s="5">
        <f t="shared" si="425"/>
        <v>3.6990985934068203</v>
      </c>
      <c r="AC450" s="32"/>
      <c r="AD450" s="5">
        <f t="shared" si="441"/>
        <v>16175.553230739191</v>
      </c>
      <c r="AE450" s="5">
        <f t="shared" si="426"/>
        <v>-161.75553230739192</v>
      </c>
      <c r="AF450" s="5">
        <f t="shared" si="426"/>
        <v>-1887.3300157809283</v>
      </c>
      <c r="AG450" s="5">
        <f t="shared" si="444"/>
        <v>-23966.608739833242</v>
      </c>
      <c r="AH450" s="5">
        <f t="shared" si="445"/>
        <v>-9840.1410571823708</v>
      </c>
      <c r="AI450" s="42">
        <f t="shared" si="439"/>
        <v>0</v>
      </c>
      <c r="AJ450" s="42">
        <f t="shared" si="442"/>
        <v>1571.3400890744806</v>
      </c>
      <c r="AK450" s="42">
        <f t="shared" si="446"/>
        <v>-8268.8009681078911</v>
      </c>
    </row>
    <row r="451" spans="1:37" ht="15" x14ac:dyDescent="0.2">
      <c r="A451" s="48" t="s">
        <v>55</v>
      </c>
      <c r="D451" s="1"/>
      <c r="E451" s="1"/>
      <c r="F451" s="1"/>
      <c r="I451" s="2">
        <f t="shared" si="429"/>
        <v>15</v>
      </c>
      <c r="J451" s="11">
        <f t="shared" si="421"/>
        <v>26334.489337368934</v>
      </c>
      <c r="K451" s="11">
        <f t="shared" si="430"/>
        <v>263.34489337368933</v>
      </c>
      <c r="L451" s="24">
        <f t="shared" si="433"/>
        <v>3072.6536191805985</v>
      </c>
      <c r="M451" s="11">
        <f t="shared" si="420"/>
        <v>602229</v>
      </c>
      <c r="N451" s="78">
        <f t="shared" si="422"/>
        <v>0</v>
      </c>
      <c r="O451" s="35">
        <f t="shared" si="423"/>
        <v>0</v>
      </c>
      <c r="P451" s="35">
        <f t="shared" si="438"/>
        <v>6.0222899999999999</v>
      </c>
      <c r="Q451">
        <f t="shared" si="424"/>
        <v>79</v>
      </c>
      <c r="R451" s="45">
        <f>1000*VLOOKUP(Q451, '[1]Mortality (Interventions) H'!$B$392:$AV$512, 46)</f>
        <v>68.03395700769498</v>
      </c>
      <c r="S451" s="46">
        <f>VLOOKUP(I451, '[1]Lapse Rates'!$A$4:$F$24, 6)</f>
        <v>3.9775519999999998E-4</v>
      </c>
      <c r="T451" s="33">
        <f t="shared" si="443"/>
        <v>0.61423455087795842</v>
      </c>
      <c r="U451" s="33">
        <f t="shared" si="434"/>
        <v>4.1788807027071856E-2</v>
      </c>
      <c r="V451" s="39">
        <f t="shared" si="431"/>
        <v>2.443149866313725E-4</v>
      </c>
      <c r="W451" s="32">
        <f t="shared" si="435"/>
        <v>0.57220142886425518</v>
      </c>
      <c r="X451" s="31"/>
      <c r="Y451" s="5">
        <f t="shared" si="440"/>
        <v>0</v>
      </c>
      <c r="Z451" s="5">
        <f t="shared" si="432"/>
        <v>3.6990985934068203</v>
      </c>
      <c r="AA451" s="5">
        <f t="shared" si="436"/>
        <v>0</v>
      </c>
      <c r="AB451" s="5">
        <f t="shared" si="425"/>
        <v>3.4459629430349152</v>
      </c>
      <c r="AC451" s="32"/>
      <c r="AD451" s="5">
        <f t="shared" si="441"/>
        <v>15068.632427252996</v>
      </c>
      <c r="AE451" s="5">
        <f t="shared" si="426"/>
        <v>-150.68632427252996</v>
      </c>
      <c r="AF451" s="5">
        <f t="shared" si="426"/>
        <v>-1758.1767913000635</v>
      </c>
      <c r="AG451" s="5">
        <f t="shared" si="444"/>
        <v>-25166.431467106457</v>
      </c>
      <c r="AH451" s="5">
        <f t="shared" si="445"/>
        <v>-12006.662155426055</v>
      </c>
      <c r="AI451" s="42">
        <f t="shared" si="439"/>
        <v>0</v>
      </c>
      <c r="AJ451" s="42">
        <f t="shared" si="442"/>
        <v>1463.8133942743971</v>
      </c>
      <c r="AK451" s="42">
        <f t="shared" si="446"/>
        <v>-10542.848761151658</v>
      </c>
    </row>
    <row r="452" spans="1:37" ht="15" x14ac:dyDescent="0.2">
      <c r="I452" s="2">
        <f t="shared" si="429"/>
        <v>16</v>
      </c>
      <c r="J452" s="11">
        <f t="shared" si="421"/>
        <v>26334.489337368934</v>
      </c>
      <c r="K452" s="11">
        <f t="shared" si="430"/>
        <v>263.34489337368933</v>
      </c>
      <c r="L452" s="24">
        <f t="shared" si="433"/>
        <v>3072.6536191805985</v>
      </c>
      <c r="M452" s="11">
        <f t="shared" si="420"/>
        <v>602229</v>
      </c>
      <c r="N452" s="78">
        <f t="shared" si="422"/>
        <v>0</v>
      </c>
      <c r="O452" s="35">
        <f t="shared" si="423"/>
        <v>0</v>
      </c>
      <c r="P452" s="35">
        <f t="shared" si="438"/>
        <v>6.0222899999999999</v>
      </c>
      <c r="Q452">
        <f t="shared" si="424"/>
        <v>80</v>
      </c>
      <c r="R452" s="45">
        <f>1000*VLOOKUP(Q452, '[1]Mortality (Interventions) H'!$B$392:$AV$512, 46)</f>
        <v>75.8228628754932</v>
      </c>
      <c r="S452" s="46">
        <f>VLOOKUP(I452, '[1]Lapse Rates'!$A$4:$F$24, 6)</f>
        <v>2.516404E-4</v>
      </c>
      <c r="T452" s="33">
        <f t="shared" si="443"/>
        <v>0.57220142886425518</v>
      </c>
      <c r="U452" s="33">
        <f t="shared" si="434"/>
        <v>4.3385950477935691E-2</v>
      </c>
      <c r="V452" s="39">
        <f t="shared" si="431"/>
        <v>1.4398899643997272E-4</v>
      </c>
      <c r="W452" s="32">
        <f t="shared" si="435"/>
        <v>0.52867148938987951</v>
      </c>
      <c r="X452" s="31"/>
      <c r="Y452" s="5">
        <f t="shared" si="440"/>
        <v>0</v>
      </c>
      <c r="Z452" s="5">
        <f t="shared" si="432"/>
        <v>3.4459629430349152</v>
      </c>
      <c r="AA452" s="5">
        <f t="shared" si="436"/>
        <v>0</v>
      </c>
      <c r="AB452" s="5">
        <f t="shared" si="425"/>
        <v>3.1838130238377773</v>
      </c>
      <c r="AC452" s="32"/>
      <c r="AD452" s="5">
        <f t="shared" si="441"/>
        <v>13922.293700308735</v>
      </c>
      <c r="AE452" s="5">
        <f t="shared" si="426"/>
        <v>-139.22293700308734</v>
      </c>
      <c r="AF452" s="5">
        <f t="shared" si="426"/>
        <v>-1624.4243652314108</v>
      </c>
      <c r="AG452" s="5">
        <f t="shared" si="444"/>
        <v>-26128.277570376733</v>
      </c>
      <c r="AH452" s="5">
        <f t="shared" si="445"/>
        <v>-13969.631172302496</v>
      </c>
      <c r="AI452" s="42">
        <f t="shared" si="439"/>
        <v>0</v>
      </c>
      <c r="AJ452" s="42">
        <f t="shared" si="442"/>
        <v>1352.4572908449959</v>
      </c>
      <c r="AK452" s="42">
        <f t="shared" si="446"/>
        <v>-12617.1738814575</v>
      </c>
    </row>
    <row r="453" spans="1:37" ht="15" x14ac:dyDescent="0.2">
      <c r="I453" s="2">
        <f t="shared" si="429"/>
        <v>17</v>
      </c>
      <c r="J453" s="11">
        <f t="shared" si="421"/>
        <v>26334.489337368934</v>
      </c>
      <c r="K453" s="11">
        <f t="shared" si="430"/>
        <v>263.34489337368933</v>
      </c>
      <c r="L453" s="24">
        <f t="shared" si="433"/>
        <v>3072.6536191805985</v>
      </c>
      <c r="M453" s="11">
        <f t="shared" si="420"/>
        <v>602229</v>
      </c>
      <c r="N453" s="78">
        <f t="shared" si="422"/>
        <v>0</v>
      </c>
      <c r="O453" s="35">
        <f t="shared" si="423"/>
        <v>0</v>
      </c>
      <c r="P453" s="35">
        <f t="shared" si="438"/>
        <v>6.0222899999999999</v>
      </c>
      <c r="Q453">
        <f t="shared" si="424"/>
        <v>81</v>
      </c>
      <c r="R453" s="45">
        <f>1000*VLOOKUP(Q453, '[1]Mortality (Interventions) H'!$B$392:$AV$512, 46)</f>
        <v>84.302085685183258</v>
      </c>
      <c r="S453" s="46">
        <f>VLOOKUP(I453, '[1]Lapse Rates'!$A$4:$F$24, 6)</f>
        <v>2.7508159999999998E-4</v>
      </c>
      <c r="T453" s="33">
        <f t="shared" si="443"/>
        <v>0.52867148938987951</v>
      </c>
      <c r="U453" s="33">
        <f t="shared" si="434"/>
        <v>4.4568109197859071E-2</v>
      </c>
      <c r="V453" s="39">
        <f t="shared" si="431"/>
        <v>1.4542779917575108E-4</v>
      </c>
      <c r="W453" s="32">
        <f t="shared" si="435"/>
        <v>0.48395795239284467</v>
      </c>
      <c r="X453" s="31"/>
      <c r="Y453" s="5">
        <f t="shared" si="440"/>
        <v>0</v>
      </c>
      <c r="Z453" s="5">
        <f t="shared" si="432"/>
        <v>3.1838130238377773</v>
      </c>
      <c r="AA453" s="5">
        <f t="shared" si="436"/>
        <v>0</v>
      </c>
      <c r="AB453" s="5">
        <f t="shared" si="425"/>
        <v>2.9145351371159043</v>
      </c>
      <c r="AC453" s="32"/>
      <c r="AD453" s="5">
        <f t="shared" si="441"/>
        <v>12744.785537024271</v>
      </c>
      <c r="AE453" s="5">
        <f t="shared" si="426"/>
        <v>-127.44785537024269</v>
      </c>
      <c r="AF453" s="5">
        <f t="shared" si="426"/>
        <v>-1487.0351539511059</v>
      </c>
      <c r="AG453" s="5">
        <f t="shared" si="444"/>
        <v>-26840.207834117471</v>
      </c>
      <c r="AH453" s="5">
        <f t="shared" si="445"/>
        <v>-15709.90530641455</v>
      </c>
      <c r="AI453" s="42">
        <f t="shared" si="439"/>
        <v>0</v>
      </c>
      <c r="AJ453" s="42">
        <f t="shared" si="442"/>
        <v>1238.0731586278987</v>
      </c>
      <c r="AK453" s="42">
        <f t="shared" si="446"/>
        <v>-14471.832147786652</v>
      </c>
    </row>
    <row r="454" spans="1:37" ht="15" x14ac:dyDescent="0.2">
      <c r="I454" s="2">
        <f t="shared" si="429"/>
        <v>18</v>
      </c>
      <c r="J454" s="11">
        <f t="shared" si="421"/>
        <v>26334.489337368934</v>
      </c>
      <c r="K454" s="11">
        <f t="shared" si="430"/>
        <v>263.34489337368933</v>
      </c>
      <c r="L454" s="24">
        <f t="shared" si="433"/>
        <v>3072.6536191805985</v>
      </c>
      <c r="M454" s="11">
        <f t="shared" si="420"/>
        <v>602229</v>
      </c>
      <c r="N454" s="78">
        <f t="shared" si="422"/>
        <v>0</v>
      </c>
      <c r="O454" s="35">
        <f t="shared" si="423"/>
        <v>0</v>
      </c>
      <c r="P454" s="35">
        <f t="shared" si="438"/>
        <v>6.0222899999999999</v>
      </c>
      <c r="Q454">
        <f t="shared" si="424"/>
        <v>82</v>
      </c>
      <c r="R454" s="45">
        <f>1000*VLOOKUP(Q454, '[1]Mortality (Interventions) H'!$B$392:$AV$512, 46)</f>
        <v>93.76304431634955</v>
      </c>
      <c r="S454" s="46">
        <f>VLOOKUP(I454, '[1]Lapse Rates'!$A$4:$F$24, 6)</f>
        <v>2.0998619999999999E-4</v>
      </c>
      <c r="T454" s="33">
        <f t="shared" si="443"/>
        <v>0.48395795239284467</v>
      </c>
      <c r="U454" s="33">
        <f t="shared" si="434"/>
        <v>4.5377370937460075E-2</v>
      </c>
      <c r="V454" s="39">
        <f t="shared" si="431"/>
        <v>1.0162449138275435E-4</v>
      </c>
      <c r="W454" s="32">
        <f t="shared" si="435"/>
        <v>0.43847895696400185</v>
      </c>
      <c r="X454" s="31"/>
      <c r="Y454" s="5">
        <f t="shared" si="440"/>
        <v>0</v>
      </c>
      <c r="Z454" s="5">
        <f t="shared" si="440"/>
        <v>2.9145351371159043</v>
      </c>
      <c r="AA454" s="5">
        <f t="shared" si="436"/>
        <v>0</v>
      </c>
      <c r="AB454" s="5">
        <f t="shared" si="425"/>
        <v>2.6406474377347386</v>
      </c>
      <c r="AC454" s="32"/>
      <c r="AD454" s="5">
        <f t="shared" si="441"/>
        <v>11547.119416829159</v>
      </c>
      <c r="AE454" s="5">
        <f t="shared" si="426"/>
        <v>-115.47119416829158</v>
      </c>
      <c r="AF454" s="5">
        <f t="shared" si="426"/>
        <v>-1347.2939540499742</v>
      </c>
      <c r="AG454" s="5">
        <f t="shared" si="444"/>
        <v>-27327.568722295644</v>
      </c>
      <c r="AH454" s="5">
        <f t="shared" si="445"/>
        <v>-17243.214453684748</v>
      </c>
      <c r="AI454" s="42">
        <f t="shared" si="439"/>
        <v>0</v>
      </c>
      <c r="AJ454" s="42">
        <f t="shared" si="442"/>
        <v>1121.7306065399823</v>
      </c>
      <c r="AK454" s="42">
        <f t="shared" si="446"/>
        <v>-16121.483847144766</v>
      </c>
    </row>
    <row r="455" spans="1:37" ht="15" x14ac:dyDescent="0.2">
      <c r="I455" s="2">
        <f t="shared" si="429"/>
        <v>19</v>
      </c>
      <c r="J455" s="11">
        <f t="shared" si="421"/>
        <v>26334.489337368934</v>
      </c>
      <c r="K455" s="11">
        <f t="shared" si="430"/>
        <v>263.34489337368933</v>
      </c>
      <c r="L455" s="24">
        <f t="shared" si="433"/>
        <v>3072.6536191805985</v>
      </c>
      <c r="M455" s="11">
        <f t="shared" si="420"/>
        <v>602229</v>
      </c>
      <c r="N455" s="78">
        <f t="shared" si="422"/>
        <v>0</v>
      </c>
      <c r="O455" s="35">
        <f t="shared" si="423"/>
        <v>0</v>
      </c>
      <c r="P455" s="35">
        <f t="shared" si="438"/>
        <v>6.0222899999999999</v>
      </c>
      <c r="Q455">
        <f t="shared" si="424"/>
        <v>83</v>
      </c>
      <c r="R455" s="45">
        <f>1000*VLOOKUP(Q455, '[1]Mortality (Interventions) H'!$B$392:$AV$512, 46)</f>
        <v>104.30348217622549</v>
      </c>
      <c r="S455" s="46">
        <f>VLOOKUP(I455, '[1]Lapse Rates'!$A$4:$F$24, 6)</f>
        <v>1.6037285799999999E-2</v>
      </c>
      <c r="T455" s="33">
        <f t="shared" si="443"/>
        <v>0.43847895696400185</v>
      </c>
      <c r="U455" s="33">
        <f t="shared" si="434"/>
        <v>4.5734882072344711E-2</v>
      </c>
      <c r="V455" s="39">
        <f t="shared" si="431"/>
        <v>7.0320123501175971E-3</v>
      </c>
      <c r="W455" s="32">
        <f t="shared" si="435"/>
        <v>0.38571206254153956</v>
      </c>
      <c r="X455" s="31"/>
      <c r="Y455" s="5">
        <f t="shared" si="440"/>
        <v>0</v>
      </c>
      <c r="Z455" s="5">
        <f t="shared" si="440"/>
        <v>2.6406474377347386</v>
      </c>
      <c r="AA455" s="5">
        <f t="shared" si="436"/>
        <v>0</v>
      </c>
      <c r="AB455" s="5">
        <f t="shared" si="425"/>
        <v>2.3228698971232884</v>
      </c>
      <c r="AC455" s="32"/>
      <c r="AD455" s="5">
        <f t="shared" si="441"/>
        <v>10157.530198294753</v>
      </c>
      <c r="AE455" s="5">
        <f t="shared" si="426"/>
        <v>-101.57530198294752</v>
      </c>
      <c r="AF455" s="5">
        <f t="shared" si="426"/>
        <v>-1185.1595649298749</v>
      </c>
      <c r="AG455" s="5">
        <f t="shared" si="444"/>
        <v>-27542.872295546083</v>
      </c>
      <c r="AH455" s="5">
        <f t="shared" si="445"/>
        <v>-18672.076964164153</v>
      </c>
      <c r="AI455" s="42">
        <f t="shared" si="439"/>
        <v>0</v>
      </c>
      <c r="AJ455" s="42">
        <f t="shared" si="442"/>
        <v>986.74822284182994</v>
      </c>
      <c r="AK455" s="42">
        <f t="shared" si="446"/>
        <v>-17685.328741322322</v>
      </c>
    </row>
    <row r="456" spans="1:37" ht="15" x14ac:dyDescent="0.2">
      <c r="I456" s="2">
        <f t="shared" si="429"/>
        <v>20</v>
      </c>
      <c r="J456" s="11">
        <f t="shared" si="421"/>
        <v>26334.489337368934</v>
      </c>
      <c r="K456" s="11">
        <f t="shared" si="430"/>
        <v>263.34489337368933</v>
      </c>
      <c r="L456" s="24">
        <f t="shared" si="433"/>
        <v>3072.6536191805985</v>
      </c>
      <c r="M456" s="11">
        <f t="shared" si="420"/>
        <v>602229</v>
      </c>
      <c r="N456" s="78">
        <f t="shared" si="422"/>
        <v>0</v>
      </c>
      <c r="O456" s="35">
        <f t="shared" si="423"/>
        <v>0</v>
      </c>
      <c r="P456" s="35">
        <f t="shared" si="438"/>
        <v>6.0222899999999999</v>
      </c>
      <c r="Q456">
        <f t="shared" si="424"/>
        <v>84</v>
      </c>
      <c r="R456" s="45">
        <f>1000*VLOOKUP(Q456, '[1]Mortality (Interventions) H'!$B$392:$AV$512, 46)</f>
        <v>116.09046509589045</v>
      </c>
      <c r="S456" s="46">
        <f>VLOOKUP(I456, '[1]Lapse Rates'!$A$4:$F$24, 6)</f>
        <v>0</v>
      </c>
      <c r="T456" s="33">
        <f t="shared" si="443"/>
        <v>0.38571206254153956</v>
      </c>
      <c r="U456" s="33">
        <f t="shared" si="434"/>
        <v>4.4777492733542514E-2</v>
      </c>
      <c r="V456" s="39">
        <f t="shared" si="431"/>
        <v>0</v>
      </c>
      <c r="W456" s="32">
        <f t="shared" si="435"/>
        <v>0.34093456980799702</v>
      </c>
      <c r="X456" s="31"/>
      <c r="Y456" s="5">
        <f t="shared" si="440"/>
        <v>0</v>
      </c>
      <c r="Z456" s="5">
        <f t="shared" si="440"/>
        <v>2.3228698971232884</v>
      </c>
      <c r="AA456" s="5">
        <f t="shared" si="436"/>
        <v>0</v>
      </c>
      <c r="AB456" s="5">
        <f t="shared" si="425"/>
        <v>2.0532068504090022</v>
      </c>
      <c r="AC456" s="32"/>
      <c r="AD456" s="5">
        <f>$W456*J456</f>
        <v>8978.3377933491629</v>
      </c>
      <c r="AE456" s="5">
        <f t="shared" si="426"/>
        <v>-89.783377933491622</v>
      </c>
      <c r="AF456" s="5">
        <f t="shared" si="426"/>
        <v>-1047.5738398243225</v>
      </c>
      <c r="AG456" s="5">
        <f t="shared" si="444"/>
        <v>-26966.304671428574</v>
      </c>
      <c r="AH456" s="5">
        <f t="shared" si="445"/>
        <v>-19125.324095837226</v>
      </c>
      <c r="AI456" s="42">
        <f t="shared" si="439"/>
        <v>0</v>
      </c>
      <c r="AJ456" s="42">
        <f t="shared" si="442"/>
        <v>872.1950616891852</v>
      </c>
      <c r="AK456" s="42">
        <f t="shared" si="446"/>
        <v>-18253.129034148042</v>
      </c>
    </row>
    <row r="457" spans="1:37" x14ac:dyDescent="0.15">
      <c r="I457" s="2"/>
      <c r="J457" s="31"/>
      <c r="K457" s="31"/>
      <c r="L457" s="31"/>
      <c r="M457" s="31"/>
      <c r="N457" s="31"/>
      <c r="O457" s="31"/>
      <c r="P457" s="31"/>
      <c r="R457" s="31"/>
      <c r="S457" s="31"/>
      <c r="T457" s="31"/>
      <c r="U457" s="31"/>
      <c r="V457" s="31"/>
      <c r="W457" s="31"/>
      <c r="X457" s="31"/>
      <c r="Y457" s="5"/>
      <c r="Z457" s="5"/>
      <c r="AA457" s="5"/>
      <c r="AB457" s="5"/>
    </row>
    <row r="458" spans="1:37" x14ac:dyDescent="0.15">
      <c r="I458" s="2"/>
      <c r="J458" s="31"/>
      <c r="K458" s="31"/>
      <c r="L458" s="31"/>
      <c r="M458" s="31"/>
      <c r="N458" s="31"/>
      <c r="O458" s="31"/>
      <c r="P458" s="31"/>
      <c r="R458" s="31"/>
      <c r="S458" s="31"/>
      <c r="T458" s="31"/>
      <c r="U458" s="31"/>
      <c r="V458" s="31"/>
      <c r="W458" s="31"/>
      <c r="X458" s="31"/>
      <c r="Y458" s="5"/>
      <c r="Z458" s="5"/>
      <c r="AA458" s="5"/>
      <c r="AB458" s="5"/>
    </row>
    <row r="459" spans="1:37" x14ac:dyDescent="0.15">
      <c r="I459" s="2"/>
      <c r="AC459" s="22" t="s">
        <v>56</v>
      </c>
      <c r="AD459" s="21">
        <f>SUM(AD436:AD456)</f>
        <v>401447.24012068316</v>
      </c>
      <c r="AE459" s="21">
        <f t="shared" ref="AE459:AK459" si="447">SUM(AE436:AE456)</f>
        <v>-14026.308079253584</v>
      </c>
      <c r="AF459" s="21">
        <f t="shared" si="447"/>
        <v>-44612.598264470311</v>
      </c>
      <c r="AG459" s="21">
        <f t="shared" si="447"/>
        <v>-386798.77970110584</v>
      </c>
      <c r="AH459" s="21">
        <f t="shared" si="447"/>
        <v>-43990.445924146552</v>
      </c>
      <c r="AI459" s="21">
        <f t="shared" si="447"/>
        <v>0</v>
      </c>
      <c r="AJ459" s="21">
        <f t="shared" si="447"/>
        <v>36464.750019073937</v>
      </c>
      <c r="AK459" s="21">
        <f t="shared" si="447"/>
        <v>-7525.6959050726073</v>
      </c>
    </row>
    <row r="460" spans="1:37" x14ac:dyDescent="0.15">
      <c r="AC460" s="23"/>
    </row>
    <row r="461" spans="1:37" x14ac:dyDescent="0.15">
      <c r="AC461" s="22" t="str">
        <f>"Present Value at "&amp;TEXT($D$6,"0.00%")&amp;":"</f>
        <v>Present Value at 9.81%:</v>
      </c>
      <c r="AD461" s="21">
        <f>AD436+NPV($D$6,AD437:AD456)</f>
        <v>209899.22987454044</v>
      </c>
      <c r="AE461" s="21">
        <f t="shared" ref="AE461:AK461" si="448">AE436+NPV($D$6,AE437:AE456)</f>
        <v>-12133.931653635807</v>
      </c>
      <c r="AF461" s="21">
        <f t="shared" si="448"/>
        <v>-22532.74245813235</v>
      </c>
      <c r="AG461" s="21">
        <f t="shared" si="448"/>
        <v>-140466.54082255883</v>
      </c>
      <c r="AH461" s="21">
        <f t="shared" si="448"/>
        <v>34766.014940213543</v>
      </c>
      <c r="AI461" s="21">
        <f t="shared" si="448"/>
        <v>0</v>
      </c>
      <c r="AJ461" s="21">
        <f t="shared" si="448"/>
        <v>17854.987685811262</v>
      </c>
      <c r="AK461" s="21">
        <f t="shared" si="448"/>
        <v>52621.002626024798</v>
      </c>
    </row>
    <row r="463" spans="1:37" x14ac:dyDescent="0.15">
      <c r="AC463" s="22" t="str">
        <f>"Present Value at "&amp;TEXT($D$7,"0.00%")&amp;":"</f>
        <v>Present Value at 3.64%:</v>
      </c>
      <c r="AD463" s="21">
        <f>AD436+NPV($D$7,AD437:AD456)</f>
        <v>303996.63972056407</v>
      </c>
      <c r="AE463" s="21">
        <f t="shared" ref="AE463:AK463" si="449">AE436+NPV($D$7,AE437:AE456)</f>
        <v>-13060.891174251707</v>
      </c>
      <c r="AF463" s="21">
        <f t="shared" si="449"/>
        <v>-33348.313967288952</v>
      </c>
      <c r="AG463" s="21">
        <f t="shared" si="449"/>
        <v>-254185.00922025356</v>
      </c>
      <c r="AH463" s="21">
        <f t="shared" si="449"/>
        <v>3402.4253587699186</v>
      </c>
      <c r="AI463" s="21">
        <f t="shared" si="449"/>
        <v>0</v>
      </c>
      <c r="AJ463" s="21">
        <f t="shared" si="449"/>
        <v>26997.234033268262</v>
      </c>
      <c r="AK463" s="21">
        <f t="shared" si="449"/>
        <v>30399.659392038157</v>
      </c>
    </row>
  </sheetData>
  <mergeCells count="3">
    <mergeCell ref="AD1:AK1"/>
    <mergeCell ref="R2:W2"/>
    <mergeCell ref="Y2:AB2"/>
  </mergeCell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FF06A-2316-8545-977A-44C239619AFF}">
  <sheetPr codeName="Sheet17"/>
  <dimension ref="A1:R222"/>
  <sheetViews>
    <sheetView workbookViewId="0">
      <selection activeCell="B19" sqref="B19:P66"/>
    </sheetView>
  </sheetViews>
  <sheetFormatPr baseColWidth="10" defaultColWidth="11.5" defaultRowHeight="13" outlineLevelRow="1" x14ac:dyDescent="0.15"/>
  <cols>
    <col min="1" max="1" width="11" bestFit="1" customWidth="1"/>
    <col min="2" max="3" width="11.6640625" style="60" bestFit="1" customWidth="1"/>
    <col min="4" max="4" width="13" style="60" customWidth="1"/>
    <col min="5" max="8" width="11.6640625" style="60" bestFit="1" customWidth="1"/>
    <col min="9" max="12" width="10.83203125" style="60"/>
    <col min="13" max="13" width="13.1640625" style="60" customWidth="1"/>
    <col min="14" max="14" width="10.83203125" style="60"/>
    <col min="15" max="15" width="11.6640625" style="60" bestFit="1" customWidth="1"/>
    <col min="16" max="16" width="13" style="60" customWidth="1"/>
    <col min="17" max="18" width="10.83203125" style="60"/>
  </cols>
  <sheetData>
    <row r="1" spans="1:17" s="60" customFormat="1" ht="80" x14ac:dyDescent="0.2">
      <c r="A1"/>
      <c r="B1" s="59" t="s">
        <v>124</v>
      </c>
      <c r="C1" s="61" t="s">
        <v>109</v>
      </c>
      <c r="D1" s="61" t="s">
        <v>111</v>
      </c>
      <c r="E1" s="61" t="s">
        <v>112</v>
      </c>
      <c r="F1" s="62" t="s">
        <v>113</v>
      </c>
      <c r="G1" s="62" t="s">
        <v>114</v>
      </c>
      <c r="H1" s="62" t="s">
        <v>115</v>
      </c>
      <c r="I1" s="62" t="s">
        <v>116</v>
      </c>
      <c r="J1" s="62" t="s">
        <v>117</v>
      </c>
      <c r="K1" s="62" t="s">
        <v>118</v>
      </c>
      <c r="L1" s="62" t="s">
        <v>119</v>
      </c>
      <c r="M1" s="62" t="s">
        <v>120</v>
      </c>
      <c r="N1" s="62" t="s">
        <v>121</v>
      </c>
      <c r="O1" s="62" t="s">
        <v>122</v>
      </c>
      <c r="P1" s="62" t="s">
        <v>123</v>
      </c>
    </row>
    <row r="2" spans="1:17" s="60" customFormat="1" ht="15" hidden="1" outlineLevel="1" x14ac:dyDescent="0.2">
      <c r="A2">
        <v>1</v>
      </c>
      <c r="B2" s="59"/>
      <c r="C2" s="61"/>
      <c r="D2" s="61"/>
      <c r="E2" s="61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</row>
    <row r="3" spans="1:17" s="60" customFormat="1" hidden="1" outlineLevel="1" x14ac:dyDescent="0.15">
      <c r="A3">
        <f>A2+1</f>
        <v>2</v>
      </c>
    </row>
    <row r="4" spans="1:17" s="60" customFormat="1" hidden="1" outlineLevel="1" x14ac:dyDescent="0.15">
      <c r="A4">
        <f t="shared" ref="A4:A66" si="0">A3+1</f>
        <v>3</v>
      </c>
    </row>
    <row r="5" spans="1:17" s="60" customFormat="1" hidden="1" outlineLevel="1" x14ac:dyDescent="0.15">
      <c r="A5">
        <f t="shared" si="0"/>
        <v>4</v>
      </c>
    </row>
    <row r="6" spans="1:17" s="60" customFormat="1" hidden="1" outlineLevel="1" x14ac:dyDescent="0.15">
      <c r="A6">
        <f t="shared" si="0"/>
        <v>5</v>
      </c>
    </row>
    <row r="7" spans="1:17" s="60" customFormat="1" hidden="1" outlineLevel="1" x14ac:dyDescent="0.15">
      <c r="A7">
        <f t="shared" si="0"/>
        <v>6</v>
      </c>
    </row>
    <row r="8" spans="1:17" s="60" customFormat="1" hidden="1" outlineLevel="1" x14ac:dyDescent="0.15">
      <c r="A8">
        <f t="shared" si="0"/>
        <v>7</v>
      </c>
    </row>
    <row r="9" spans="1:17" s="60" customFormat="1" hidden="1" outlineLevel="1" x14ac:dyDescent="0.15">
      <c r="A9">
        <f t="shared" si="0"/>
        <v>8</v>
      </c>
    </row>
    <row r="10" spans="1:17" s="60" customFormat="1" hidden="1" outlineLevel="1" x14ac:dyDescent="0.15">
      <c r="A10">
        <f t="shared" si="0"/>
        <v>9</v>
      </c>
    </row>
    <row r="11" spans="1:17" s="60" customFormat="1" hidden="1" outlineLevel="1" x14ac:dyDescent="0.15">
      <c r="A11">
        <f t="shared" si="0"/>
        <v>10</v>
      </c>
    </row>
    <row r="12" spans="1:17" s="60" customFormat="1" hidden="1" outlineLevel="1" x14ac:dyDescent="0.15">
      <c r="A12">
        <f t="shared" si="0"/>
        <v>11</v>
      </c>
    </row>
    <row r="13" spans="1:17" s="60" customFormat="1" hidden="1" outlineLevel="1" x14ac:dyDescent="0.15">
      <c r="A13">
        <f t="shared" si="0"/>
        <v>12</v>
      </c>
    </row>
    <row r="14" spans="1:17" s="60" customFormat="1" hidden="1" outlineLevel="1" x14ac:dyDescent="0.15">
      <c r="A14">
        <f t="shared" si="0"/>
        <v>13</v>
      </c>
    </row>
    <row r="15" spans="1:17" s="60" customFormat="1" hidden="1" outlineLevel="1" x14ac:dyDescent="0.15">
      <c r="A15">
        <f t="shared" si="0"/>
        <v>14</v>
      </c>
    </row>
    <row r="16" spans="1:17" s="60" customFormat="1" hidden="1" outlineLevel="1" x14ac:dyDescent="0.15">
      <c r="A16">
        <f t="shared" si="0"/>
        <v>15</v>
      </c>
    </row>
    <row r="17" spans="1:16" s="60" customFormat="1" hidden="1" outlineLevel="1" x14ac:dyDescent="0.15">
      <c r="A17">
        <f t="shared" si="0"/>
        <v>16</v>
      </c>
    </row>
    <row r="18" spans="1:16" s="60" customFormat="1" hidden="1" outlineLevel="1" x14ac:dyDescent="0.15">
      <c r="A18">
        <f t="shared" si="0"/>
        <v>17</v>
      </c>
    </row>
    <row r="19" spans="1:16" s="60" customFormat="1" collapsed="1" x14ac:dyDescent="0.15">
      <c r="A19">
        <f t="shared" si="0"/>
        <v>18</v>
      </c>
      <c r="B19" s="60">
        <v>693.79061373821378</v>
      </c>
      <c r="C19" s="60">
        <v>688.05155306995175</v>
      </c>
      <c r="D19" s="60">
        <v>642.63669548872838</v>
      </c>
      <c r="E19" s="60">
        <v>661.06110110299858</v>
      </c>
      <c r="F19" s="60">
        <v>673.73464491822165</v>
      </c>
      <c r="G19" s="60">
        <v>641.93330122879547</v>
      </c>
      <c r="H19" s="60">
        <v>655.71468096307967</v>
      </c>
      <c r="I19" s="60">
        <v>617.1167470069953</v>
      </c>
      <c r="J19" s="60">
        <v>635.03092686836567</v>
      </c>
      <c r="K19" s="60">
        <v>592.85056872896496</v>
      </c>
      <c r="L19" s="60">
        <v>623.51263872557661</v>
      </c>
      <c r="M19" s="60">
        <v>636.94491545021822</v>
      </c>
      <c r="N19" s="60">
        <v>607.36111641825107</v>
      </c>
      <c r="O19" s="60">
        <v>569.02555042516565</v>
      </c>
      <c r="P19" s="60">
        <v>590.10479173966587</v>
      </c>
    </row>
    <row r="20" spans="1:16" s="60" customFormat="1" x14ac:dyDescent="0.15">
      <c r="A20">
        <f t="shared" si="0"/>
        <v>19</v>
      </c>
      <c r="B20" s="60">
        <v>736.21077153220961</v>
      </c>
      <c r="C20" s="60">
        <v>744.54196309613508</v>
      </c>
      <c r="D20" s="60">
        <v>695.93992012513536</v>
      </c>
      <c r="E20" s="60">
        <v>715.21249070159797</v>
      </c>
      <c r="F20" s="60">
        <v>714.67168827433125</v>
      </c>
      <c r="G20" s="60">
        <v>680.55697616828979</v>
      </c>
      <c r="H20" s="60">
        <v>694.9555360988935</v>
      </c>
      <c r="I20" s="60">
        <v>668.55719952460709</v>
      </c>
      <c r="J20" s="60">
        <v>687.28905135976197</v>
      </c>
      <c r="K20" s="60">
        <v>642.16108837823219</v>
      </c>
      <c r="L20" s="60">
        <v>660.78589785206862</v>
      </c>
      <c r="M20" s="60">
        <v>674.81392538642581</v>
      </c>
      <c r="N20" s="60">
        <v>643.09071774882193</v>
      </c>
      <c r="O20" s="60">
        <v>616.61223002817178</v>
      </c>
      <c r="P20" s="60">
        <v>624.58505299158992</v>
      </c>
    </row>
    <row r="21" spans="1:16" s="60" customFormat="1" x14ac:dyDescent="0.15">
      <c r="A21">
        <f t="shared" si="0"/>
        <v>20</v>
      </c>
      <c r="B21" s="60">
        <v>780.20071519509088</v>
      </c>
      <c r="C21" s="60">
        <v>802.51044939173369</v>
      </c>
      <c r="D21" s="60">
        <v>750.69111777347632</v>
      </c>
      <c r="E21" s="60">
        <v>770.78201121657787</v>
      </c>
      <c r="F21" s="60">
        <v>757.1243782742381</v>
      </c>
      <c r="G21" s="60">
        <v>720.64465865480292</v>
      </c>
      <c r="H21" s="60">
        <v>735.65105467675346</v>
      </c>
      <c r="I21" s="60">
        <v>721.39523138941217</v>
      </c>
      <c r="J21" s="60">
        <v>740.9167364406627</v>
      </c>
      <c r="K21" s="60">
        <v>692.81228764583057</v>
      </c>
      <c r="L21" s="60">
        <v>699.4725586930881</v>
      </c>
      <c r="M21" s="60">
        <v>714.08715385598407</v>
      </c>
      <c r="N21" s="60">
        <v>680.17597080535052</v>
      </c>
      <c r="O21" s="60">
        <v>665.49331619115185</v>
      </c>
      <c r="P21" s="60">
        <v>660.37407659160624</v>
      </c>
    </row>
    <row r="22" spans="1:16" s="60" customFormat="1" x14ac:dyDescent="0.15">
      <c r="A22">
        <f t="shared" si="0"/>
        <v>21</v>
      </c>
      <c r="B22" s="60">
        <v>825.99690984944084</v>
      </c>
      <c r="C22" s="60">
        <v>862.25910704101</v>
      </c>
      <c r="D22" s="60">
        <v>807.74818101546305</v>
      </c>
      <c r="E22" s="60">
        <v>828.05970847159972</v>
      </c>
      <c r="F22" s="60">
        <v>801.32099193758131</v>
      </c>
      <c r="G22" s="60">
        <v>762.83010765895381</v>
      </c>
      <c r="H22" s="60">
        <v>778.01922293298355</v>
      </c>
      <c r="I22" s="60">
        <v>776.46003221289004</v>
      </c>
      <c r="J22" s="60">
        <v>796.19420972010437</v>
      </c>
      <c r="K22" s="60">
        <v>745.59972188701499</v>
      </c>
      <c r="L22" s="60">
        <v>740.18443399070713</v>
      </c>
      <c r="M22" s="60">
        <v>754.97525082649872</v>
      </c>
      <c r="N22" s="60">
        <v>719.20344676955187</v>
      </c>
      <c r="O22" s="60">
        <v>716.43724588869281</v>
      </c>
      <c r="P22" s="60">
        <v>698.03808959887886</v>
      </c>
    </row>
    <row r="23" spans="1:16" s="60" customFormat="1" x14ac:dyDescent="0.15">
      <c r="A23">
        <f t="shared" si="0"/>
        <v>22</v>
      </c>
      <c r="B23" s="60">
        <v>873.86492165875256</v>
      </c>
      <c r="C23" s="60">
        <v>924.068092196012</v>
      </c>
      <c r="D23" s="60">
        <v>866.89368838665337</v>
      </c>
      <c r="E23" s="60">
        <v>887.31512899365418</v>
      </c>
      <c r="F23" s="60">
        <v>847.51827545226968</v>
      </c>
      <c r="G23" s="60">
        <v>807.00630754402482</v>
      </c>
      <c r="H23" s="60">
        <v>822.30662784291405</v>
      </c>
      <c r="I23" s="60">
        <v>833.54233451083076</v>
      </c>
      <c r="J23" s="60">
        <v>853.38237155580396</v>
      </c>
      <c r="K23" s="60">
        <v>800.32338902778088</v>
      </c>
      <c r="L23" s="60">
        <v>782.81853943124997</v>
      </c>
      <c r="M23" s="60">
        <v>797.71658048886593</v>
      </c>
      <c r="N23" s="60">
        <v>760.07474002726963</v>
      </c>
      <c r="O23" s="60">
        <v>769.2514828908196</v>
      </c>
      <c r="P23" s="60">
        <v>737.48237524358933</v>
      </c>
    </row>
    <row r="24" spans="1:16" s="60" customFormat="1" x14ac:dyDescent="0.15">
      <c r="A24">
        <f t="shared" si="0"/>
        <v>23</v>
      </c>
      <c r="B24" s="60">
        <v>924.10368469201046</v>
      </c>
      <c r="C24" s="60">
        <v>988.34076300822119</v>
      </c>
      <c r="D24" s="60">
        <v>928.50087510700337</v>
      </c>
      <c r="E24" s="60">
        <v>948.93520467963458</v>
      </c>
      <c r="F24" s="60">
        <v>896.00486981086101</v>
      </c>
      <c r="G24" s="60">
        <v>853.44116085953715</v>
      </c>
      <c r="H24" s="60">
        <v>868.79013187876569</v>
      </c>
      <c r="I24" s="60">
        <v>893.0025294232513</v>
      </c>
      <c r="J24" s="60">
        <v>912.85484001830378</v>
      </c>
      <c r="K24" s="60">
        <v>857.32898185917702</v>
      </c>
      <c r="L24" s="60">
        <v>827.63354104502446</v>
      </c>
      <c r="M24" s="60">
        <v>842.57846020487329</v>
      </c>
      <c r="N24" s="60">
        <v>803.03794811592911</v>
      </c>
      <c r="O24" s="60">
        <v>824.26980810667919</v>
      </c>
      <c r="P24" s="60">
        <v>778.9464674529986</v>
      </c>
    </row>
    <row r="25" spans="1:16" s="60" customFormat="1" x14ac:dyDescent="0.15">
      <c r="A25">
        <f t="shared" si="0"/>
        <v>24</v>
      </c>
      <c r="B25" s="60">
        <v>977.39091555262621</v>
      </c>
      <c r="C25" s="60">
        <v>1055.9443278304022</v>
      </c>
      <c r="D25" s="60">
        <v>993.40013381402616</v>
      </c>
      <c r="E25" s="60">
        <v>1013.7521058160843</v>
      </c>
      <c r="F25" s="60">
        <v>947.43524165803262</v>
      </c>
      <c r="G25" s="60">
        <v>902.76161111186377</v>
      </c>
      <c r="H25" s="60">
        <v>918.09758175078298</v>
      </c>
      <c r="I25" s="60">
        <v>955.64264385612898</v>
      </c>
      <c r="J25" s="60">
        <v>975.41537717792858</v>
      </c>
      <c r="K25" s="60">
        <v>917.38603821473282</v>
      </c>
      <c r="L25" s="60">
        <v>875.2348317213573</v>
      </c>
      <c r="M25" s="60">
        <v>890.16716459322527</v>
      </c>
      <c r="N25" s="60">
        <v>848.67379364019246</v>
      </c>
      <c r="O25" s="60">
        <v>882.23542314380802</v>
      </c>
      <c r="P25" s="60">
        <v>822.99109955991935</v>
      </c>
    </row>
    <row r="26" spans="1:16" s="60" customFormat="1" x14ac:dyDescent="0.15">
      <c r="A26">
        <f t="shared" si="0"/>
        <v>25</v>
      </c>
      <c r="B26" s="60">
        <v>1035.0392929541399</v>
      </c>
      <c r="C26" s="60">
        <v>1128.6748200266009</v>
      </c>
      <c r="D26" s="60">
        <v>1063.2825286387508</v>
      </c>
      <c r="E26" s="60">
        <v>1083.4875812156235</v>
      </c>
      <c r="F26" s="60">
        <v>1003.0762802327656</v>
      </c>
      <c r="G26" s="60">
        <v>956.16210750089942</v>
      </c>
      <c r="H26" s="60">
        <v>971.44352515244395</v>
      </c>
      <c r="I26" s="60">
        <v>1023.0946835945515</v>
      </c>
      <c r="J26" s="60">
        <v>1042.725593718621</v>
      </c>
      <c r="K26" s="60">
        <v>982.05906141540822</v>
      </c>
      <c r="L26" s="60">
        <v>926.77518844453482</v>
      </c>
      <c r="M26" s="60">
        <v>941.65486412211169</v>
      </c>
      <c r="N26" s="60">
        <v>898.08741897435334</v>
      </c>
      <c r="O26" s="60">
        <v>944.65818393646111</v>
      </c>
      <c r="P26" s="60">
        <v>870.68284812238676</v>
      </c>
    </row>
    <row r="27" spans="1:16" s="60" customFormat="1" x14ac:dyDescent="0.15">
      <c r="A27">
        <f t="shared" si="0"/>
        <v>26</v>
      </c>
      <c r="B27" s="60">
        <v>1097.5897626813457</v>
      </c>
      <c r="C27" s="60">
        <v>1207.178640280131</v>
      </c>
      <c r="D27" s="60">
        <v>1138.7709684603835</v>
      </c>
      <c r="E27" s="60">
        <v>1158.7621260482133</v>
      </c>
      <c r="F27" s="60">
        <v>1063.4504787853889</v>
      </c>
      <c r="G27" s="60">
        <v>1014.145708225404</v>
      </c>
      <c r="H27" s="60">
        <v>1029.3293269110368</v>
      </c>
      <c r="I27" s="60">
        <v>1095.960426347398</v>
      </c>
      <c r="J27" s="60">
        <v>1115.384957764076</v>
      </c>
      <c r="K27" s="60">
        <v>1051.9256234400639</v>
      </c>
      <c r="L27" s="60">
        <v>982.74046301660383</v>
      </c>
      <c r="M27" s="60">
        <v>997.52578695158013</v>
      </c>
      <c r="N27" s="60">
        <v>951.74497843224287</v>
      </c>
      <c r="O27" s="60">
        <v>1012.0960210798138</v>
      </c>
      <c r="P27" s="60">
        <v>922.47189477707957</v>
      </c>
    </row>
    <row r="28" spans="1:16" s="60" customFormat="1" x14ac:dyDescent="0.15">
      <c r="A28">
        <f t="shared" si="0"/>
        <v>27</v>
      </c>
      <c r="B28" s="60">
        <v>1165.0304623457198</v>
      </c>
      <c r="C28" s="60">
        <v>1291.3136621915228</v>
      </c>
      <c r="D28" s="60">
        <v>1219.7518957414948</v>
      </c>
      <c r="E28" s="60">
        <v>1239.4408889778874</v>
      </c>
      <c r="F28" s="60">
        <v>1128.547122176353</v>
      </c>
      <c r="G28" s="60">
        <v>1076.7173568604696</v>
      </c>
      <c r="H28" s="60">
        <v>1091.7455544317077</v>
      </c>
      <c r="I28" s="60">
        <v>1174.1313544663517</v>
      </c>
      <c r="J28" s="60">
        <v>1193.2644432406669</v>
      </c>
      <c r="K28" s="60">
        <v>1126.8828443839302</v>
      </c>
      <c r="L28" s="60">
        <v>1043.1360326394865</v>
      </c>
      <c r="M28" s="60">
        <v>1057.771456484907</v>
      </c>
      <c r="N28" s="60">
        <v>1009.6522742276478</v>
      </c>
      <c r="O28" s="60">
        <v>1084.4505677925822</v>
      </c>
      <c r="P28" s="60">
        <v>978.36440770508148</v>
      </c>
    </row>
    <row r="29" spans="1:16" s="60" customFormat="1" x14ac:dyDescent="0.15">
      <c r="A29">
        <f t="shared" si="0"/>
        <v>28</v>
      </c>
      <c r="B29" s="60">
        <v>1240.8156621904475</v>
      </c>
      <c r="C29" s="60">
        <v>1385.7843999856102</v>
      </c>
      <c r="D29" s="60">
        <v>1310.6460672225023</v>
      </c>
      <c r="E29" s="60">
        <v>1330.0329268759665</v>
      </c>
      <c r="F29" s="60">
        <v>1201.6995513163477</v>
      </c>
      <c r="G29" s="60">
        <v>1147.0124033890618</v>
      </c>
      <c r="H29" s="60">
        <v>1161.8871860397064</v>
      </c>
      <c r="I29" s="60">
        <v>1261.8731737246094</v>
      </c>
      <c r="J29" s="60">
        <v>1280.7149271704634</v>
      </c>
      <c r="K29" s="60">
        <v>1211.0192702292848</v>
      </c>
      <c r="L29" s="60">
        <v>1110.9875000713946</v>
      </c>
      <c r="M29" s="60">
        <v>1125.4750053327293</v>
      </c>
      <c r="N29" s="60">
        <v>1074.7094888018285</v>
      </c>
      <c r="O29" s="60">
        <v>1165.6669938854659</v>
      </c>
      <c r="P29" s="60">
        <v>1041.1589067887328</v>
      </c>
    </row>
    <row r="30" spans="1:16" s="60" customFormat="1" x14ac:dyDescent="0.15">
      <c r="A30">
        <f t="shared" si="0"/>
        <v>29</v>
      </c>
      <c r="B30" s="60">
        <v>1326.1226552963951</v>
      </c>
      <c r="C30" s="60">
        <v>1491.9948996376772</v>
      </c>
      <c r="D30" s="60">
        <v>1412.8010281444131</v>
      </c>
      <c r="E30" s="60">
        <v>1431.8856330718415</v>
      </c>
      <c r="F30" s="60">
        <v>1284.0447394490316</v>
      </c>
      <c r="G30" s="60">
        <v>1226.1210276974525</v>
      </c>
      <c r="H30" s="60">
        <v>1240.8452018043761</v>
      </c>
      <c r="I30" s="60">
        <v>1360.4874434990927</v>
      </c>
      <c r="J30" s="60">
        <v>1379.037854682553</v>
      </c>
      <c r="K30" s="60">
        <v>1305.5837981113816</v>
      </c>
      <c r="L30" s="60">
        <v>1187.3476291764582</v>
      </c>
      <c r="M30" s="60">
        <v>1201.6899833114769</v>
      </c>
      <c r="N30" s="60">
        <v>1147.9265589925042</v>
      </c>
      <c r="O30" s="60">
        <v>1256.951494060316</v>
      </c>
      <c r="P30" s="60">
        <v>1111.8307624725201</v>
      </c>
    </row>
    <row r="31" spans="1:16" s="60" customFormat="1" x14ac:dyDescent="0.15">
      <c r="A31">
        <f t="shared" si="0"/>
        <v>30</v>
      </c>
      <c r="B31" s="60">
        <v>1421.740244796641</v>
      </c>
      <c r="C31" s="60">
        <v>1610.8510691989702</v>
      </c>
      <c r="D31" s="60">
        <v>1527.086802609268</v>
      </c>
      <c r="E31" s="60">
        <v>1545.8682683033485</v>
      </c>
      <c r="F31" s="60">
        <v>1376.3444768453762</v>
      </c>
      <c r="G31" s="60">
        <v>1314.7742290015856</v>
      </c>
      <c r="H31" s="60">
        <v>1329.3504119353565</v>
      </c>
      <c r="I31" s="60">
        <v>1470.8144043139812</v>
      </c>
      <c r="J31" s="60">
        <v>1489.0727683374723</v>
      </c>
      <c r="K31" s="60">
        <v>1411.3825756507983</v>
      </c>
      <c r="L31" s="60">
        <v>1272.9223217950907</v>
      </c>
      <c r="M31" s="60">
        <v>1287.1221333112474</v>
      </c>
      <c r="N31" s="60">
        <v>1229.9806636000144</v>
      </c>
      <c r="O31" s="60">
        <v>1359.0825719929517</v>
      </c>
      <c r="P31" s="60">
        <v>1191.0338204822942</v>
      </c>
    </row>
    <row r="32" spans="1:16" s="60" customFormat="1" x14ac:dyDescent="0.15">
      <c r="A32">
        <f t="shared" si="0"/>
        <v>31</v>
      </c>
      <c r="B32" s="60">
        <v>1528.5500886813738</v>
      </c>
      <c r="C32" s="60">
        <v>1743.3325641335498</v>
      </c>
      <c r="D32" s="60">
        <v>1655.145175110142</v>
      </c>
      <c r="E32" s="60">
        <v>1672.9214831822646</v>
      </c>
      <c r="F32" s="60">
        <v>1479.4505305461341</v>
      </c>
      <c r="G32" s="60">
        <v>1414.3743636739241</v>
      </c>
      <c r="H32" s="60">
        <v>1428.2203380983483</v>
      </c>
      <c r="I32" s="60">
        <v>1594.4413682007298</v>
      </c>
      <c r="J32" s="60">
        <v>1611.7286464437059</v>
      </c>
      <c r="K32" s="60">
        <v>1529.9403911515353</v>
      </c>
      <c r="L32" s="60">
        <v>1369.0666342707277</v>
      </c>
      <c r="M32" s="60">
        <v>1382.5611916875262</v>
      </c>
      <c r="N32" s="60">
        <v>1322.1726401777378</v>
      </c>
      <c r="O32" s="60">
        <v>1473.534208995243</v>
      </c>
      <c r="P32" s="60">
        <v>1280.0249152709059</v>
      </c>
    </row>
    <row r="33" spans="1:16" s="60" customFormat="1" x14ac:dyDescent="0.15">
      <c r="A33">
        <f t="shared" si="0"/>
        <v>32</v>
      </c>
      <c r="B33" s="60">
        <v>1646.9595430515353</v>
      </c>
      <c r="C33" s="60">
        <v>1889.7585537995849</v>
      </c>
      <c r="D33" s="60">
        <v>1796.7426035387514</v>
      </c>
      <c r="E33" s="60">
        <v>1813.3532323196932</v>
      </c>
      <c r="F33" s="60">
        <v>1593.7571919071922</v>
      </c>
      <c r="G33" s="60">
        <v>1524.8427190625466</v>
      </c>
      <c r="H33" s="60">
        <v>1537.8342324633647</v>
      </c>
      <c r="I33" s="60">
        <v>1731.1432009295968</v>
      </c>
      <c r="J33" s="60">
        <v>1747.3042419898115</v>
      </c>
      <c r="K33" s="60">
        <v>1661.0416975706178</v>
      </c>
      <c r="L33" s="60">
        <v>1475.7049072171076</v>
      </c>
      <c r="M33" s="60">
        <v>1488.3741578678596</v>
      </c>
      <c r="N33" s="60">
        <v>1424.4302916927877</v>
      </c>
      <c r="O33" s="60">
        <v>1600.0986019200059</v>
      </c>
      <c r="P33" s="60">
        <v>1378.7346319135884</v>
      </c>
    </row>
    <row r="34" spans="1:16" s="60" customFormat="1" x14ac:dyDescent="0.15">
      <c r="A34">
        <f t="shared" si="0"/>
        <v>33</v>
      </c>
      <c r="B34" s="60">
        <v>1778.4386877058282</v>
      </c>
      <c r="C34" s="60">
        <v>2051.808602278074</v>
      </c>
      <c r="D34" s="60">
        <v>1953.4963883379596</v>
      </c>
      <c r="E34" s="60">
        <v>1968.7768604277628</v>
      </c>
      <c r="F34" s="60">
        <v>1720.6849786067976</v>
      </c>
      <c r="G34" s="60">
        <v>1647.5465418870469</v>
      </c>
      <c r="H34" s="60">
        <v>1659.5559807008242</v>
      </c>
      <c r="I34" s="60">
        <v>1882.4832619760159</v>
      </c>
      <c r="J34" s="60">
        <v>1897.359095146782</v>
      </c>
      <c r="K34" s="60">
        <v>1806.1879663766947</v>
      </c>
      <c r="L34" s="60">
        <v>1594.1582343648204</v>
      </c>
      <c r="M34" s="60">
        <v>1605.8788767903616</v>
      </c>
      <c r="N34" s="60">
        <v>1538.0218106593863</v>
      </c>
      <c r="O34" s="60">
        <v>1740.2269530231963</v>
      </c>
      <c r="P34" s="60">
        <v>1488.3882325602685</v>
      </c>
    </row>
    <row r="35" spans="1:16" s="60" customFormat="1" x14ac:dyDescent="0.15">
      <c r="A35">
        <f t="shared" si="0"/>
        <v>34</v>
      </c>
      <c r="B35" s="60">
        <v>1925.0851851870996</v>
      </c>
      <c r="C35" s="60">
        <v>2231.9829753205304</v>
      </c>
      <c r="D35" s="60">
        <v>2127.8224789708597</v>
      </c>
      <c r="E35" s="60">
        <v>2141.5925669447552</v>
      </c>
      <c r="F35" s="60">
        <v>1862.2605784959317</v>
      </c>
      <c r="G35" s="60">
        <v>1784.4436793778607</v>
      </c>
      <c r="H35" s="60">
        <v>1795.330394997698</v>
      </c>
      <c r="I35" s="60">
        <v>2050.7957663130578</v>
      </c>
      <c r="J35" s="60">
        <v>2064.2121883166742</v>
      </c>
      <c r="K35" s="60">
        <v>1967.6197550885556</v>
      </c>
      <c r="L35" s="60">
        <v>1726.3178264398025</v>
      </c>
      <c r="M35" s="60">
        <v>1736.9539570908462</v>
      </c>
      <c r="N35" s="60">
        <v>1664.7620861688822</v>
      </c>
      <c r="O35" s="60">
        <v>1896.0838198925546</v>
      </c>
      <c r="P35" s="60">
        <v>1610.7387024061106</v>
      </c>
    </row>
    <row r="36" spans="1:16" s="60" customFormat="1" x14ac:dyDescent="0.15">
      <c r="A36">
        <f t="shared" si="0"/>
        <v>35</v>
      </c>
      <c r="B36" s="60">
        <v>2088.1800423040613</v>
      </c>
      <c r="C36" s="60">
        <v>2431.6523286102456</v>
      </c>
      <c r="D36" s="60">
        <v>2321.067732908321</v>
      </c>
      <c r="E36" s="60">
        <v>2333.1186353464204</v>
      </c>
      <c r="F36" s="60">
        <v>2019.7225168621783</v>
      </c>
      <c r="G36" s="60">
        <v>1936.7465889163414</v>
      </c>
      <c r="H36" s="60">
        <v>1946.3479058660646</v>
      </c>
      <c r="I36" s="60">
        <v>2237.3839237949642</v>
      </c>
      <c r="J36" s="60">
        <v>2249.1391431462098</v>
      </c>
      <c r="K36" s="60">
        <v>2146.590076079543</v>
      </c>
      <c r="L36" s="60">
        <v>1873.3560140604864</v>
      </c>
      <c r="M36" s="60">
        <v>1882.7504592082882</v>
      </c>
      <c r="N36" s="60">
        <v>1805.7773807222545</v>
      </c>
      <c r="O36" s="60">
        <v>2068.8813516346254</v>
      </c>
      <c r="P36" s="60">
        <v>1746.8748627355833</v>
      </c>
    </row>
    <row r="37" spans="1:16" s="60" customFormat="1" x14ac:dyDescent="0.15">
      <c r="A37">
        <f t="shared" si="0"/>
        <v>36</v>
      </c>
      <c r="B37" s="60">
        <v>2270.1581632308198</v>
      </c>
      <c r="C37" s="60">
        <v>2653.6580939654045</v>
      </c>
      <c r="D37" s="60">
        <v>2535.9848464566317</v>
      </c>
      <c r="E37" s="60">
        <v>2546.0844656672216</v>
      </c>
      <c r="F37" s="60">
        <v>2195.4242027555288</v>
      </c>
      <c r="G37" s="60">
        <v>2106.7337183528884</v>
      </c>
      <c r="H37" s="60">
        <v>2114.8680434111989</v>
      </c>
      <c r="I37" s="60">
        <v>2444.9086086080433</v>
      </c>
      <c r="J37" s="60">
        <v>2454.7783247323941</v>
      </c>
      <c r="K37" s="60">
        <v>2345.6544665651809</v>
      </c>
      <c r="L37" s="60">
        <v>2037.4745434317647</v>
      </c>
      <c r="M37" s="60">
        <v>2045.4518507428354</v>
      </c>
      <c r="N37" s="60">
        <v>1963.1815124374693</v>
      </c>
      <c r="O37" s="60">
        <v>2261.0895182661957</v>
      </c>
      <c r="P37" s="60">
        <v>1898.8391560468099</v>
      </c>
    </row>
    <row r="38" spans="1:16" s="60" customFormat="1" x14ac:dyDescent="0.15">
      <c r="A38">
        <f t="shared" si="0"/>
        <v>37</v>
      </c>
      <c r="B38" s="60">
        <v>2473.2565590073459</v>
      </c>
      <c r="C38" s="60">
        <v>2900.5022055933355</v>
      </c>
      <c r="D38" s="60">
        <v>2775.0144099610052</v>
      </c>
      <c r="E38" s="60">
        <v>2782.8960234116043</v>
      </c>
      <c r="F38" s="60">
        <v>2391.5290023462794</v>
      </c>
      <c r="G38" s="60">
        <v>2296.5111234392493</v>
      </c>
      <c r="H38" s="60">
        <v>2302.9697074126325</v>
      </c>
      <c r="I38" s="60">
        <v>2675.7310498343818</v>
      </c>
      <c r="J38" s="60">
        <v>2683.4575356098539</v>
      </c>
      <c r="K38" s="60">
        <v>2567.0829302316929</v>
      </c>
      <c r="L38" s="60">
        <v>2220.709804104436</v>
      </c>
      <c r="M38" s="60">
        <v>2227.0682988290755</v>
      </c>
      <c r="N38" s="60">
        <v>2138.9308993762265</v>
      </c>
      <c r="O38" s="60">
        <v>2474.9040678233805</v>
      </c>
      <c r="P38" s="60">
        <v>2068.5229923265692</v>
      </c>
    </row>
    <row r="39" spans="1:16" s="60" customFormat="1" x14ac:dyDescent="0.15">
      <c r="A39">
        <f t="shared" si="0"/>
        <v>38</v>
      </c>
      <c r="B39" s="60">
        <v>2697.673841699112</v>
      </c>
      <c r="C39" s="60">
        <v>3172.0492579779307</v>
      </c>
      <c r="D39" s="60">
        <v>3038.0813306056007</v>
      </c>
      <c r="E39" s="60">
        <v>3043.4307668695296</v>
      </c>
      <c r="F39" s="60">
        <v>2608.23306029793</v>
      </c>
      <c r="G39" s="60">
        <v>2506.3075407806032</v>
      </c>
      <c r="H39" s="60">
        <v>2510.845826554299</v>
      </c>
      <c r="I39" s="60">
        <v>2929.7844064687879</v>
      </c>
      <c r="J39" s="60">
        <v>2935.0641948470798</v>
      </c>
      <c r="K39" s="60">
        <v>2810.8175560732811</v>
      </c>
      <c r="L39" s="60">
        <v>2423.286353731502</v>
      </c>
      <c r="M39" s="60">
        <v>2427.7898224334704</v>
      </c>
      <c r="N39" s="60">
        <v>2333.2449815176428</v>
      </c>
      <c r="O39" s="60">
        <v>2710.2739342385221</v>
      </c>
      <c r="P39" s="60">
        <v>2256.1414091778838</v>
      </c>
    </row>
    <row r="40" spans="1:16" s="60" customFormat="1" x14ac:dyDescent="0.15">
      <c r="A40">
        <f t="shared" si="0"/>
        <v>39</v>
      </c>
      <c r="B40" s="60">
        <v>2944.6368827781066</v>
      </c>
      <c r="C40" s="60">
        <v>3469.4868789186871</v>
      </c>
      <c r="D40" s="60">
        <v>3326.3739820808</v>
      </c>
      <c r="E40" s="60">
        <v>3328.8357529381506</v>
      </c>
      <c r="F40" s="60">
        <v>2846.7257543427213</v>
      </c>
      <c r="G40" s="60">
        <v>2737.3010036878122</v>
      </c>
      <c r="H40" s="60">
        <v>2739.6424428704163</v>
      </c>
      <c r="I40" s="60">
        <v>3208.2221713996373</v>
      </c>
      <c r="J40" s="60">
        <v>3210.711988147857</v>
      </c>
      <c r="K40" s="60">
        <v>3077.9713735178707</v>
      </c>
      <c r="L40" s="60">
        <v>2646.3456382800446</v>
      </c>
      <c r="M40" s="60">
        <v>2648.7270200048197</v>
      </c>
      <c r="N40" s="60">
        <v>2547.2229742679033</v>
      </c>
      <c r="O40" s="60">
        <v>2968.2789436986332</v>
      </c>
      <c r="P40" s="60">
        <v>2462.7591282501448</v>
      </c>
    </row>
    <row r="41" spans="1:16" s="60" customFormat="1" x14ac:dyDescent="0.15">
      <c r="A41">
        <f t="shared" si="0"/>
        <v>40</v>
      </c>
      <c r="B41" s="60">
        <v>3216.8452950514034</v>
      </c>
      <c r="C41" s="60">
        <v>3795.8689201470743</v>
      </c>
      <c r="D41" s="60">
        <v>3642.863007948617</v>
      </c>
      <c r="E41" s="60">
        <v>3642.0485701501639</v>
      </c>
      <c r="F41" s="60">
        <v>3109.6188673170986</v>
      </c>
      <c r="G41" s="60">
        <v>2992.0291718165618</v>
      </c>
      <c r="H41" s="60">
        <v>2991.8703703540127</v>
      </c>
      <c r="I41" s="60">
        <v>3513.9189895486652</v>
      </c>
      <c r="J41" s="60">
        <v>3513.2436885012953</v>
      </c>
      <c r="K41" s="60">
        <v>3371.3086213977067</v>
      </c>
      <c r="L41" s="60">
        <v>2892.3421589837039</v>
      </c>
      <c r="M41" s="60">
        <v>2892.3085323964779</v>
      </c>
      <c r="N41" s="60">
        <v>2783.2238459937671</v>
      </c>
      <c r="O41" s="60">
        <v>3251.5934858231549</v>
      </c>
      <c r="P41" s="60">
        <v>2690.657405178365</v>
      </c>
    </row>
    <row r="42" spans="1:16" s="60" customFormat="1" x14ac:dyDescent="0.15">
      <c r="A42">
        <f t="shared" si="0"/>
        <v>41</v>
      </c>
      <c r="B42" s="60">
        <v>3519.2881373753912</v>
      </c>
      <c r="C42" s="60">
        <v>4156.9405761830631</v>
      </c>
      <c r="D42" s="60">
        <v>3995.136242257207</v>
      </c>
      <c r="E42" s="60">
        <v>3988.5964774023346</v>
      </c>
      <c r="F42" s="60">
        <v>3401.7393426192039</v>
      </c>
      <c r="G42" s="60">
        <v>3276.9127922251082</v>
      </c>
      <c r="H42" s="60">
        <v>3272.1701743263411</v>
      </c>
      <c r="I42" s="60">
        <v>3854.223358571363</v>
      </c>
      <c r="J42" s="60">
        <v>3848.009063153163</v>
      </c>
      <c r="K42" s="60">
        <v>3697.9021908777218</v>
      </c>
      <c r="L42" s="60">
        <v>3167.4890797375688</v>
      </c>
      <c r="M42" s="60">
        <v>3163.0232236445181</v>
      </c>
      <c r="N42" s="60">
        <v>3047.222010194881</v>
      </c>
      <c r="O42" s="60">
        <v>3567.0653255708316</v>
      </c>
      <c r="P42" s="60">
        <v>2945.6162488424961</v>
      </c>
    </row>
    <row r="43" spans="1:16" s="60" customFormat="1" x14ac:dyDescent="0.15">
      <c r="A43">
        <f t="shared" si="0"/>
        <v>42</v>
      </c>
      <c r="B43" s="60">
        <v>3853.7354310970372</v>
      </c>
      <c r="C43" s="60">
        <v>4554.4103087563808</v>
      </c>
      <c r="D43" s="60">
        <v>4383.187951949074</v>
      </c>
      <c r="E43" s="60">
        <v>4370.1333944880944</v>
      </c>
      <c r="F43" s="60">
        <v>3724.8057777725621</v>
      </c>
      <c r="G43" s="60">
        <v>3592.1849130881278</v>
      </c>
      <c r="H43" s="60">
        <v>3582.2007610373362</v>
      </c>
      <c r="I43" s="60">
        <v>4229.1354509590801</v>
      </c>
      <c r="J43" s="60">
        <v>4216.6167304208502</v>
      </c>
      <c r="K43" s="60">
        <v>4057.7580418199896</v>
      </c>
      <c r="L43" s="60">
        <v>3472.0160286902178</v>
      </c>
      <c r="M43" s="60">
        <v>3462.4809722404661</v>
      </c>
      <c r="N43" s="60">
        <v>3339.4427642750052</v>
      </c>
      <c r="O43" s="60">
        <v>3914.7051032737477</v>
      </c>
      <c r="P43" s="60">
        <v>3227.8571333993855</v>
      </c>
    </row>
    <row r="44" spans="1:16" s="60" customFormat="1" x14ac:dyDescent="0.15">
      <c r="A44">
        <f t="shared" si="0"/>
        <v>43</v>
      </c>
      <c r="B44" s="60">
        <v>4221.4036061009174</v>
      </c>
      <c r="C44" s="60">
        <v>4989.5010739384188</v>
      </c>
      <c r="D44" s="60">
        <v>4808.166617246914</v>
      </c>
      <c r="E44" s="60">
        <v>4787.8373137488261</v>
      </c>
      <c r="F44" s="60">
        <v>4079.9969526703303</v>
      </c>
      <c r="G44" s="60">
        <v>3938.9616564846456</v>
      </c>
      <c r="H44" s="60">
        <v>3923.0975448184713</v>
      </c>
      <c r="I44" s="60">
        <v>4639.7681123706934</v>
      </c>
      <c r="J44" s="60">
        <v>4620.2080738585637</v>
      </c>
      <c r="K44" s="60">
        <v>4451.9481699651851</v>
      </c>
      <c r="L44" s="60">
        <v>3807.0045458563909</v>
      </c>
      <c r="M44" s="60">
        <v>3791.781747921023</v>
      </c>
      <c r="N44" s="60">
        <v>3660.9277313804309</v>
      </c>
      <c r="O44" s="60">
        <v>4295.5512648173126</v>
      </c>
      <c r="P44" s="60">
        <v>3538.3890700413399</v>
      </c>
    </row>
    <row r="45" spans="1:16" s="60" customFormat="1" x14ac:dyDescent="0.15">
      <c r="A45">
        <f t="shared" si="0"/>
        <v>44</v>
      </c>
      <c r="B45" s="60">
        <v>4625.1818044127103</v>
      </c>
      <c r="C45" s="60">
        <v>5465.2301483589563</v>
      </c>
      <c r="D45" s="60">
        <v>5273.0664401128515</v>
      </c>
      <c r="E45" s="60">
        <v>5244.6211632646273</v>
      </c>
      <c r="F45" s="60">
        <v>4470.1148358760483</v>
      </c>
      <c r="G45" s="60">
        <v>4320.0139023682696</v>
      </c>
      <c r="H45" s="60">
        <v>4297.5615533948858</v>
      </c>
      <c r="I45" s="60">
        <v>5089.0275236089201</v>
      </c>
      <c r="J45" s="60">
        <v>5061.6106759020104</v>
      </c>
      <c r="K45" s="60">
        <v>4883.2766660031957</v>
      </c>
      <c r="L45" s="60">
        <v>4175.1407308410207</v>
      </c>
      <c r="M45" s="60">
        <v>4153.5438817024706</v>
      </c>
      <c r="N45" s="60">
        <v>4014.2650476123949</v>
      </c>
      <c r="O45" s="60">
        <v>4712.3241509732798</v>
      </c>
      <c r="P45" s="60">
        <v>3879.7200774596236</v>
      </c>
    </row>
    <row r="46" spans="1:16" s="60" customFormat="1" x14ac:dyDescent="0.15">
      <c r="A46">
        <f t="shared" si="0"/>
        <v>45</v>
      </c>
      <c r="B46" s="60">
        <v>5067.7252626305535</v>
      </c>
      <c r="C46" s="60">
        <v>5984.3782772815448</v>
      </c>
      <c r="D46" s="60">
        <v>5780.6384857401945</v>
      </c>
      <c r="E46" s="60">
        <v>5743.1679545203851</v>
      </c>
      <c r="F46" s="60">
        <v>4897.7341532088021</v>
      </c>
      <c r="G46" s="60">
        <v>4737.8826658323833</v>
      </c>
      <c r="H46" s="60">
        <v>4708.0739890555487</v>
      </c>
      <c r="I46" s="60">
        <v>5579.5825921920405</v>
      </c>
      <c r="J46" s="60">
        <v>5543.4263276046358</v>
      </c>
      <c r="K46" s="60">
        <v>5354.3169656966684</v>
      </c>
      <c r="L46" s="60">
        <v>4578.8874272132798</v>
      </c>
      <c r="M46" s="60">
        <v>4550.172314128984</v>
      </c>
      <c r="N46" s="60">
        <v>4401.8275478641181</v>
      </c>
      <c r="O46" s="60">
        <v>5167.5191229397433</v>
      </c>
      <c r="P46" s="60">
        <v>4254.1492943091398</v>
      </c>
    </row>
    <row r="47" spans="1:16" s="60" customFormat="1" x14ac:dyDescent="0.15">
      <c r="A47">
        <f t="shared" si="0"/>
        <v>46</v>
      </c>
      <c r="B47" s="60">
        <v>5553.2336543320816</v>
      </c>
      <c r="C47" s="60">
        <v>6551.4751539592062</v>
      </c>
      <c r="D47" s="60">
        <v>6335.3553622224499</v>
      </c>
      <c r="E47" s="60">
        <v>6287.8475545286901</v>
      </c>
      <c r="F47" s="60">
        <v>5366.9261725029401</v>
      </c>
      <c r="G47" s="60">
        <v>5196.5799607944418</v>
      </c>
      <c r="H47" s="60">
        <v>5158.558893269018</v>
      </c>
      <c r="I47" s="60">
        <v>6115.7713222396624</v>
      </c>
      <c r="J47" s="60">
        <v>6069.8947425298466</v>
      </c>
      <c r="K47" s="60">
        <v>5869.2523943286633</v>
      </c>
      <c r="L47" s="60">
        <v>5022.1334550157499</v>
      </c>
      <c r="M47" s="60">
        <v>4985.4701570811176</v>
      </c>
      <c r="N47" s="60">
        <v>4827.3607967028547</v>
      </c>
      <c r="O47" s="60">
        <v>5665.1923965556489</v>
      </c>
      <c r="P47" s="60">
        <v>4665.3057802136946</v>
      </c>
    </row>
    <row r="48" spans="1:16" s="60" customFormat="1" x14ac:dyDescent="0.15">
      <c r="A48">
        <f t="shared" si="0"/>
        <v>47</v>
      </c>
      <c r="B48" s="60">
        <v>6083.8689753421331</v>
      </c>
      <c r="C48" s="60">
        <v>7168.6871658520859</v>
      </c>
      <c r="D48" s="60">
        <v>6939.3748708030889</v>
      </c>
      <c r="E48" s="60">
        <v>6880.7505901930872</v>
      </c>
      <c r="F48" s="60">
        <v>5879.789224002121</v>
      </c>
      <c r="G48" s="60">
        <v>5698.1871284617091</v>
      </c>
      <c r="H48" s="60">
        <v>5651.0397574350545</v>
      </c>
      <c r="I48" s="60">
        <v>6699.687744720437</v>
      </c>
      <c r="J48" s="60">
        <v>6643.0438403885009</v>
      </c>
      <c r="K48" s="60">
        <v>6430.1019354865357</v>
      </c>
      <c r="L48" s="60">
        <v>5506.8968170994813</v>
      </c>
      <c r="M48" s="60">
        <v>5461.3999658892517</v>
      </c>
      <c r="N48" s="60">
        <v>5292.8110122487342</v>
      </c>
      <c r="O48" s="60">
        <v>6207.3018771129509</v>
      </c>
      <c r="P48" s="60">
        <v>5115.0760443483769</v>
      </c>
    </row>
    <row r="49" spans="1:16" s="60" customFormat="1" x14ac:dyDescent="0.15">
      <c r="A49">
        <f t="shared" si="0"/>
        <v>48</v>
      </c>
      <c r="B49" s="60">
        <v>6661.3034109082173</v>
      </c>
      <c r="C49" s="60">
        <v>7837.4080343859387</v>
      </c>
      <c r="D49" s="60">
        <v>7594.1539336451988</v>
      </c>
      <c r="E49" s="60">
        <v>7523.2358496281568</v>
      </c>
      <c r="F49" s="60">
        <v>6437.9537191285699</v>
      </c>
      <c r="G49" s="60">
        <v>6244.3674130319259</v>
      </c>
      <c r="H49" s="60">
        <v>6187.0979041002474</v>
      </c>
      <c r="I49" s="60">
        <v>7332.7551530084065</v>
      </c>
      <c r="J49" s="60">
        <v>7264.2028023766616</v>
      </c>
      <c r="K49" s="60">
        <v>7038.2494187332632</v>
      </c>
      <c r="L49" s="60">
        <v>6034.7975479603028</v>
      </c>
      <c r="M49" s="60">
        <v>5979.5021619462223</v>
      </c>
      <c r="N49" s="60">
        <v>5799.7465393830107</v>
      </c>
      <c r="O49" s="60">
        <v>6795.1982506138174</v>
      </c>
      <c r="P49" s="60">
        <v>5604.9860027576078</v>
      </c>
    </row>
    <row r="50" spans="1:16" s="60" customFormat="1" x14ac:dyDescent="0.15">
      <c r="A50">
        <f t="shared" si="0"/>
        <v>49</v>
      </c>
      <c r="B50" s="60">
        <v>7287.1590261584906</v>
      </c>
      <c r="C50" s="60">
        <v>8558.9645683261442</v>
      </c>
      <c r="D50" s="60">
        <v>8301.0958806573217</v>
      </c>
      <c r="E50" s="60">
        <v>8216.5976060389985</v>
      </c>
      <c r="F50" s="60">
        <v>7043.002254371826</v>
      </c>
      <c r="G50" s="60">
        <v>6836.7461708842757</v>
      </c>
      <c r="H50" s="60">
        <v>6768.2697909289782</v>
      </c>
      <c r="I50" s="60">
        <v>8016.3456355295721</v>
      </c>
      <c r="J50" s="60">
        <v>7934.6390285813786</v>
      </c>
      <c r="K50" s="60">
        <v>7695.0298274901879</v>
      </c>
      <c r="L50" s="60">
        <v>6607.4191720507288</v>
      </c>
      <c r="M50" s="60">
        <v>6541.27450471263</v>
      </c>
      <c r="N50" s="60">
        <v>6349.7019277374557</v>
      </c>
      <c r="O50" s="60">
        <v>7430.1850777221507</v>
      </c>
      <c r="P50" s="60">
        <v>6136.5297838516071</v>
      </c>
    </row>
    <row r="51" spans="1:16" s="60" customFormat="1" x14ac:dyDescent="0.15">
      <c r="A51">
        <f t="shared" si="0"/>
        <v>50</v>
      </c>
      <c r="B51" s="60">
        <v>7967.0523984102092</v>
      </c>
      <c r="C51" s="60">
        <v>9339.4216656042936</v>
      </c>
      <c r="D51" s="60">
        <v>9066.214030064255</v>
      </c>
      <c r="E51" s="60">
        <v>8966.6893520570611</v>
      </c>
      <c r="F51" s="60">
        <v>7700.3837722483249</v>
      </c>
      <c r="G51" s="60">
        <v>7480.7112935544546</v>
      </c>
      <c r="H51" s="60">
        <v>7399.8100809168873</v>
      </c>
      <c r="I51" s="60">
        <v>8756.2927321915158</v>
      </c>
      <c r="J51" s="60">
        <v>8660.0316064195522</v>
      </c>
      <c r="K51" s="60">
        <v>8406.0685720024285</v>
      </c>
      <c r="L51" s="60">
        <v>7229.9856533623706</v>
      </c>
      <c r="M51" s="60">
        <v>7151.8125967629658</v>
      </c>
      <c r="N51" s="60">
        <v>6947.7119565661296</v>
      </c>
      <c r="O51" s="60">
        <v>8117.7173993651295</v>
      </c>
      <c r="P51" s="60">
        <v>6714.5872183003303</v>
      </c>
    </row>
    <row r="52" spans="1:16" s="60" customFormat="1" x14ac:dyDescent="0.15">
      <c r="A52">
        <f t="shared" si="0"/>
        <v>51</v>
      </c>
      <c r="B52" s="60">
        <v>8706.6873356541546</v>
      </c>
      <c r="C52" s="60">
        <v>10184.778602390952</v>
      </c>
      <c r="D52" s="60">
        <v>9899.163952361303</v>
      </c>
      <c r="E52" s="60">
        <v>9779.3137081143104</v>
      </c>
      <c r="F52" s="60">
        <v>8415.6400313346057</v>
      </c>
      <c r="G52" s="60">
        <v>8185.3124925411357</v>
      </c>
      <c r="H52" s="60">
        <v>8087.0721741509542</v>
      </c>
      <c r="I52" s="60">
        <v>9562.0152180019177</v>
      </c>
      <c r="J52" s="60">
        <v>9446.0207898119043</v>
      </c>
      <c r="K52" s="60">
        <v>9180.504757786226</v>
      </c>
      <c r="L52" s="60">
        <v>7911.3029001111181</v>
      </c>
      <c r="M52" s="60">
        <v>7816.3149132579501</v>
      </c>
      <c r="N52" s="60">
        <v>7602.2975426867188</v>
      </c>
      <c r="O52" s="60">
        <v>8866.7015506995376</v>
      </c>
      <c r="P52" s="60">
        <v>7347.4437295755588</v>
      </c>
    </row>
    <row r="53" spans="1:16" s="60" customFormat="1" x14ac:dyDescent="0.15">
      <c r="A53">
        <f t="shared" si="0"/>
        <v>52</v>
      </c>
      <c r="B53" s="60">
        <v>9513.7430496205816</v>
      </c>
      <c r="C53" s="60">
        <v>11103.255866317992</v>
      </c>
      <c r="D53" s="60">
        <v>10804.71818730887</v>
      </c>
      <c r="E53" s="60">
        <v>10662.419710045288</v>
      </c>
      <c r="F53" s="60">
        <v>9196.2320818106637</v>
      </c>
      <c r="G53" s="60">
        <v>8954.7461464720127</v>
      </c>
      <c r="H53" s="60">
        <v>8837.2636062469392</v>
      </c>
      <c r="I53" s="60">
        <v>10438.130781837606</v>
      </c>
      <c r="J53" s="60">
        <v>10300.332821746142</v>
      </c>
      <c r="K53" s="60">
        <v>10022.779854537515</v>
      </c>
      <c r="L53" s="60">
        <v>8655.4368741575345</v>
      </c>
      <c r="M53" s="60">
        <v>8541.7805033143213</v>
      </c>
      <c r="N53" s="60">
        <v>8317.3743241769062</v>
      </c>
      <c r="O53" s="60">
        <v>9681.4350377539577</v>
      </c>
      <c r="P53" s="60">
        <v>8038.8922450723076</v>
      </c>
    </row>
    <row r="54" spans="1:16" s="60" customFormat="1" x14ac:dyDescent="0.15">
      <c r="A54">
        <f t="shared" si="0"/>
        <v>53</v>
      </c>
      <c r="B54" s="60">
        <v>10395.490676771184</v>
      </c>
      <c r="C54" s="60">
        <v>12102.218753353041</v>
      </c>
      <c r="D54" s="60">
        <v>11790.170963492912</v>
      </c>
      <c r="E54" s="60">
        <v>11623.171882271114</v>
      </c>
      <c r="F54" s="60">
        <v>10049.25073674436</v>
      </c>
      <c r="G54" s="60">
        <v>9796.018096318383</v>
      </c>
      <c r="H54" s="60">
        <v>9657.262490869176</v>
      </c>
      <c r="I54" s="60">
        <v>11391.764660466235</v>
      </c>
      <c r="J54" s="60">
        <v>11229.963885058763</v>
      </c>
      <c r="K54" s="60">
        <v>10939.817458947193</v>
      </c>
      <c r="L54" s="60">
        <v>9469.2149493768302</v>
      </c>
      <c r="M54" s="60">
        <v>9334.9107322342388</v>
      </c>
      <c r="N54" s="60">
        <v>9099.5601724812295</v>
      </c>
      <c r="O54" s="60">
        <v>10568.673402918042</v>
      </c>
      <c r="P54" s="60">
        <v>8795.3767197477646</v>
      </c>
    </row>
    <row r="55" spans="1:16" s="60" customFormat="1" x14ac:dyDescent="0.15">
      <c r="A55">
        <f t="shared" si="0"/>
        <v>54</v>
      </c>
      <c r="B55" s="60">
        <v>11360.002698106815</v>
      </c>
      <c r="C55" s="60">
        <v>13189.76547456054</v>
      </c>
      <c r="D55" s="60">
        <v>12863.676687322768</v>
      </c>
      <c r="E55" s="60">
        <v>12669.470499152832</v>
      </c>
      <c r="F55" s="60">
        <v>10982.58244398946</v>
      </c>
      <c r="G55" s="60">
        <v>10717.033714799441</v>
      </c>
      <c r="H55" s="60">
        <v>10554.736080876139</v>
      </c>
      <c r="I55" s="60">
        <v>12430.898355821588</v>
      </c>
      <c r="J55" s="60">
        <v>12242.6455320485</v>
      </c>
      <c r="K55" s="60">
        <v>11939.393013688476</v>
      </c>
      <c r="L55" s="60">
        <v>10360.354076254171</v>
      </c>
      <c r="M55" s="60">
        <v>10203.189068330537</v>
      </c>
      <c r="N55" s="60">
        <v>9956.3496698338804</v>
      </c>
      <c r="O55" s="60">
        <v>11536.018013074367</v>
      </c>
      <c r="P55" s="60">
        <v>9624.205667027627</v>
      </c>
    </row>
    <row r="56" spans="1:16" s="60" customFormat="1" x14ac:dyDescent="0.15">
      <c r="A56">
        <f t="shared" si="0"/>
        <v>55</v>
      </c>
      <c r="B56" s="60">
        <v>12419.798884838865</v>
      </c>
      <c r="C56" s="60">
        <v>14378.867774128425</v>
      </c>
      <c r="D56" s="60">
        <v>14038.215933910749</v>
      </c>
      <c r="E56" s="60">
        <v>13813.955675265408</v>
      </c>
      <c r="F56" s="60">
        <v>12008.455639525282</v>
      </c>
      <c r="G56" s="60">
        <v>11729.993468657862</v>
      </c>
      <c r="H56" s="60">
        <v>11541.567032429653</v>
      </c>
      <c r="I56" s="60">
        <v>13568.227718187034</v>
      </c>
      <c r="J56" s="60">
        <v>13350.737505445359</v>
      </c>
      <c r="K56" s="60">
        <v>13033.863698739406</v>
      </c>
      <c r="L56" s="60">
        <v>11340.760364930104</v>
      </c>
      <c r="M56" s="60">
        <v>11158.208731068013</v>
      </c>
      <c r="N56" s="60">
        <v>10899.301128544317</v>
      </c>
      <c r="O56" s="60">
        <v>12595.54141071465</v>
      </c>
      <c r="P56" s="60">
        <v>10536.648605719882</v>
      </c>
    </row>
    <row r="57" spans="1:16" s="60" customFormat="1" x14ac:dyDescent="0.15">
      <c r="A57">
        <f t="shared" si="0"/>
        <v>56</v>
      </c>
      <c r="B57" s="60">
        <v>13584.645011942101</v>
      </c>
      <c r="C57" s="60">
        <v>15679.008209141139</v>
      </c>
      <c r="D57" s="60">
        <v>15323.405608478104</v>
      </c>
      <c r="E57" s="60">
        <v>15065.958696820449</v>
      </c>
      <c r="F57" s="60">
        <v>13136.467290196515</v>
      </c>
      <c r="G57" s="60">
        <v>12844.562639498623</v>
      </c>
      <c r="H57" s="60">
        <v>12627.146030399703</v>
      </c>
      <c r="I57" s="60">
        <v>14813.231013373692</v>
      </c>
      <c r="J57" s="60">
        <v>14563.43582452828</v>
      </c>
      <c r="K57" s="60">
        <v>14232.534195761604</v>
      </c>
      <c r="L57" s="60">
        <v>12419.918294051678</v>
      </c>
      <c r="M57" s="60">
        <v>12209.182858256239</v>
      </c>
      <c r="N57" s="60">
        <v>11937.680253306155</v>
      </c>
      <c r="O57" s="60">
        <v>13756.39571800593</v>
      </c>
      <c r="P57" s="60">
        <v>11541.783517918417</v>
      </c>
    </row>
    <row r="58" spans="1:16" s="60" customFormat="1" x14ac:dyDescent="0.15">
      <c r="A58">
        <f t="shared" si="0"/>
        <v>57</v>
      </c>
      <c r="B58" s="60">
        <v>14864.487980257041</v>
      </c>
      <c r="C58" s="60">
        <v>17099.60516087323</v>
      </c>
      <c r="D58" s="60">
        <v>16728.861337642407</v>
      </c>
      <c r="E58" s="60">
        <v>16434.809156746956</v>
      </c>
      <c r="F58" s="60">
        <v>14376.435666321739</v>
      </c>
      <c r="G58" s="60">
        <v>14070.672443034631</v>
      </c>
      <c r="H58" s="60">
        <v>13821.127358770109</v>
      </c>
      <c r="I58" s="60">
        <v>16175.435726978229</v>
      </c>
      <c r="J58" s="60">
        <v>15889.984112305674</v>
      </c>
      <c r="K58" s="60">
        <v>15544.811819149483</v>
      </c>
      <c r="L58" s="60">
        <v>13607.610250618458</v>
      </c>
      <c r="M58" s="60">
        <v>13365.619551657466</v>
      </c>
      <c r="N58" s="60">
        <v>13081.084109466234</v>
      </c>
      <c r="O58" s="60">
        <v>15027.876565927685</v>
      </c>
      <c r="P58" s="60">
        <v>12649.044251225318</v>
      </c>
    </row>
    <row r="59" spans="1:16" s="60" customFormat="1" x14ac:dyDescent="0.15">
      <c r="A59">
        <f t="shared" si="0"/>
        <v>58</v>
      </c>
      <c r="B59" s="60">
        <v>16274.121963614951</v>
      </c>
      <c r="C59" s="60">
        <v>18655.73256661123</v>
      </c>
      <c r="D59" s="60">
        <v>18269.732369760084</v>
      </c>
      <c r="E59" s="60">
        <v>17935.3139308789</v>
      </c>
      <c r="F59" s="60">
        <v>15742.9037364744</v>
      </c>
      <c r="G59" s="60">
        <v>15422.88365579538</v>
      </c>
      <c r="H59" s="60">
        <v>15137.746463092399</v>
      </c>
      <c r="I59" s="60">
        <v>17669.752450948909</v>
      </c>
      <c r="J59" s="60">
        <v>17344.953002070873</v>
      </c>
      <c r="K59" s="60">
        <v>16985.315932674155</v>
      </c>
      <c r="L59" s="60">
        <v>14918.130744486049</v>
      </c>
      <c r="M59" s="60">
        <v>14641.490086559124</v>
      </c>
      <c r="N59" s="60">
        <v>14343.483343732551</v>
      </c>
      <c r="O59" s="60">
        <v>16424.349992138381</v>
      </c>
      <c r="P59" s="60">
        <v>13872.126442246412</v>
      </c>
    </row>
    <row r="60" spans="1:16" s="60" customFormat="1" x14ac:dyDescent="0.15">
      <c r="A60">
        <f t="shared" si="0"/>
        <v>59</v>
      </c>
      <c r="B60" s="60">
        <v>17824.157724298522</v>
      </c>
      <c r="C60" s="60">
        <v>20357.596622524205</v>
      </c>
      <c r="D60" s="60">
        <v>19956.453660677915</v>
      </c>
      <c r="E60" s="60">
        <v>19577.62143113292</v>
      </c>
      <c r="F60" s="60">
        <v>17246.391674726452</v>
      </c>
      <c r="G60" s="60">
        <v>16911.858408387885</v>
      </c>
      <c r="H60" s="60">
        <v>16587.402568663787</v>
      </c>
      <c r="I60" s="60">
        <v>19306.549712743818</v>
      </c>
      <c r="J60" s="60">
        <v>18938.42705677067</v>
      </c>
      <c r="K60" s="60">
        <v>18564.318033867665</v>
      </c>
      <c r="L60" s="60">
        <v>16362.024635172662</v>
      </c>
      <c r="M60" s="60">
        <v>16047.078555269412</v>
      </c>
      <c r="N60" s="60">
        <v>15735.273405246431</v>
      </c>
      <c r="O60" s="60">
        <v>17955.994105941223</v>
      </c>
      <c r="P60" s="60">
        <v>15221.288231016844</v>
      </c>
    </row>
    <row r="61" spans="1:16" s="60" customFormat="1" x14ac:dyDescent="0.15">
      <c r="A61">
        <f t="shared" si="0"/>
        <v>60</v>
      </c>
      <c r="B61" s="60">
        <v>19523.164096790795</v>
      </c>
      <c r="C61" s="60">
        <v>22212.809701037364</v>
      </c>
      <c r="D61" s="60">
        <v>21797.077605306986</v>
      </c>
      <c r="E61" s="60">
        <v>21369.447786355599</v>
      </c>
      <c r="F61" s="60">
        <v>18895.500849418378</v>
      </c>
      <c r="G61" s="60">
        <v>18546.497042319574</v>
      </c>
      <c r="H61" s="60">
        <v>18178.708109772295</v>
      </c>
      <c r="I61" s="60">
        <v>21093.938978128292</v>
      </c>
      <c r="J61" s="60">
        <v>20678.191065159688</v>
      </c>
      <c r="K61" s="60">
        <v>20289.977046701504</v>
      </c>
      <c r="L61" s="60">
        <v>17948.1825290587</v>
      </c>
      <c r="M61" s="60">
        <v>17590.990052784924</v>
      </c>
      <c r="N61" s="60">
        <v>17265.310379055263</v>
      </c>
      <c r="O61" s="60">
        <v>19630.988817778612</v>
      </c>
      <c r="P61" s="60">
        <v>16705.342281204834</v>
      </c>
    </row>
    <row r="62" spans="1:16" s="60" customFormat="1" x14ac:dyDescent="0.15">
      <c r="A62">
        <f t="shared" si="0"/>
        <v>61</v>
      </c>
      <c r="B62" s="60">
        <v>21370.60157944373</v>
      </c>
      <c r="C62" s="60">
        <v>24218.000218629786</v>
      </c>
      <c r="D62" s="60">
        <v>23779.172916356536</v>
      </c>
      <c r="E62" s="60">
        <v>23308.055767818008</v>
      </c>
      <c r="F62" s="60">
        <v>20690.093253304425</v>
      </c>
      <c r="G62" s="60">
        <v>20319.768405059614</v>
      </c>
      <c r="H62" s="60">
        <v>19911.963358821144</v>
      </c>
      <c r="I62" s="60">
        <v>23020.40880032198</v>
      </c>
      <c r="J62" s="60">
        <v>22561.997996497903</v>
      </c>
      <c r="K62" s="60">
        <v>22151.801548824074</v>
      </c>
      <c r="L62" s="60">
        <v>19670.223409726979</v>
      </c>
      <c r="M62" s="60">
        <v>19273.857979230277</v>
      </c>
      <c r="N62" s="60">
        <v>18927.929947694112</v>
      </c>
      <c r="O62" s="60">
        <v>21439.642964897892</v>
      </c>
      <c r="P62" s="60">
        <v>18319.181403116174</v>
      </c>
    </row>
    <row r="63" spans="1:16" s="60" customFormat="1" x14ac:dyDescent="0.15">
      <c r="A63">
        <f t="shared" si="0"/>
        <v>62</v>
      </c>
      <c r="B63" s="60">
        <v>23373.312171937807</v>
      </c>
      <c r="C63" s="60">
        <v>26378.963703394285</v>
      </c>
      <c r="D63" s="60">
        <v>25916.800394495898</v>
      </c>
      <c r="E63" s="60">
        <v>25399.483726928142</v>
      </c>
      <c r="F63" s="60">
        <v>22637.170861361647</v>
      </c>
      <c r="G63" s="60">
        <v>22244.965368016885</v>
      </c>
      <c r="H63" s="60">
        <v>21794.329968682432</v>
      </c>
      <c r="I63" s="60">
        <v>25099.87614990216</v>
      </c>
      <c r="J63" s="60">
        <v>24596.068475589658</v>
      </c>
      <c r="K63" s="60">
        <v>24163.529876957255</v>
      </c>
      <c r="L63" s="60">
        <v>21541.316212688645</v>
      </c>
      <c r="M63" s="60">
        <v>21102.954869260946</v>
      </c>
      <c r="N63" s="60">
        <v>20736.138537028233</v>
      </c>
      <c r="O63" s="60">
        <v>23395.537754323897</v>
      </c>
      <c r="P63" s="60">
        <v>20075.6647219552</v>
      </c>
    </row>
    <row r="64" spans="1:16" s="60" customFormat="1" x14ac:dyDescent="0.15">
      <c r="A64">
        <f t="shared" si="0"/>
        <v>63</v>
      </c>
      <c r="B64" s="60">
        <v>25547.333423337201</v>
      </c>
      <c r="C64" s="60">
        <v>28712.342792241234</v>
      </c>
      <c r="D64" s="60">
        <v>28226.654763268376</v>
      </c>
      <c r="E64" s="60">
        <v>27660.201292949641</v>
      </c>
      <c r="F64" s="60">
        <v>24752.661679371537</v>
      </c>
      <c r="G64" s="60">
        <v>24338.052652977814</v>
      </c>
      <c r="H64" s="60">
        <v>23841.588629161015</v>
      </c>
      <c r="I64" s="60">
        <v>27348.881764744761</v>
      </c>
      <c r="J64" s="60">
        <v>26796.719305500075</v>
      </c>
      <c r="K64" s="60">
        <v>26341.512742794413</v>
      </c>
      <c r="L64" s="60">
        <v>23577.292230926247</v>
      </c>
      <c r="M64" s="60">
        <v>23093.925513113791</v>
      </c>
      <c r="N64" s="60">
        <v>22705.594713174469</v>
      </c>
      <c r="O64" s="60">
        <v>25514.856919164395</v>
      </c>
      <c r="P64" s="60">
        <v>21990.292880083427</v>
      </c>
    </row>
    <row r="65" spans="1:16" s="60" customFormat="1" x14ac:dyDescent="0.15">
      <c r="A65">
        <f t="shared" si="0"/>
        <v>64</v>
      </c>
      <c r="B65" s="60">
        <v>27900.879055368878</v>
      </c>
      <c r="C65" s="60">
        <v>31225.058094443644</v>
      </c>
      <c r="D65" s="60">
        <v>30716.084050005364</v>
      </c>
      <c r="E65" s="60">
        <v>30097.481471166229</v>
      </c>
      <c r="F65" s="60">
        <v>27045.041117457458</v>
      </c>
      <c r="G65" s="60">
        <v>26607.83395132596</v>
      </c>
      <c r="H65" s="60">
        <v>26062.493267702434</v>
      </c>
      <c r="I65" s="60">
        <v>29775.044462752452</v>
      </c>
      <c r="J65" s="60">
        <v>29171.494167331464</v>
      </c>
      <c r="K65" s="60">
        <v>28693.664755209596</v>
      </c>
      <c r="L65" s="60">
        <v>25787.167257947942</v>
      </c>
      <c r="M65" s="60">
        <v>25255.727907192282</v>
      </c>
      <c r="N65" s="60">
        <v>24845.534045522087</v>
      </c>
      <c r="O65" s="60">
        <v>27805.740256923131</v>
      </c>
      <c r="P65" s="60">
        <v>24072.459073049657</v>
      </c>
    </row>
    <row r="66" spans="1:16" s="60" customFormat="1" x14ac:dyDescent="0.15">
      <c r="A66">
        <f t="shared" si="0"/>
        <v>65</v>
      </c>
      <c r="B66" s="60">
        <v>30445.418716506967</v>
      </c>
      <c r="C66" s="60">
        <v>33928.159741708179</v>
      </c>
      <c r="D66" s="60">
        <v>33396.53295330119</v>
      </c>
      <c r="E66" s="60">
        <v>32722.536703509297</v>
      </c>
      <c r="F66" s="60">
        <v>29525.950969238613</v>
      </c>
      <c r="G66" s="60">
        <v>29066.273421059672</v>
      </c>
      <c r="H66" s="60">
        <v>28468.867294362775</v>
      </c>
      <c r="I66" s="60">
        <v>32389.930285253027</v>
      </c>
      <c r="J66" s="60">
        <v>31731.743271023537</v>
      </c>
      <c r="K66" s="60">
        <v>31231.684963392156</v>
      </c>
      <c r="L66" s="60">
        <v>28183.03905744246</v>
      </c>
      <c r="M66" s="60">
        <v>27600.319780647176</v>
      </c>
      <c r="N66" s="60">
        <v>27168.189380295982</v>
      </c>
      <c r="O66" s="60">
        <v>30279.988901588793</v>
      </c>
      <c r="P66" s="60">
        <v>26334.489337368934</v>
      </c>
    </row>
    <row r="67" spans="1:16" s="60" customFormat="1" x14ac:dyDescent="0.15">
      <c r="A67"/>
    </row>
    <row r="68" spans="1:16" s="60" customFormat="1" x14ac:dyDescent="0.15">
      <c r="A68"/>
    </row>
    <row r="69" spans="1:16" s="60" customFormat="1" x14ac:dyDescent="0.15">
      <c r="A69"/>
    </row>
    <row r="70" spans="1:16" s="60" customFormat="1" x14ac:dyDescent="0.15">
      <c r="A70"/>
    </row>
    <row r="71" spans="1:16" s="60" customFormat="1" x14ac:dyDescent="0.15">
      <c r="A71"/>
    </row>
    <row r="72" spans="1:16" s="60" customFormat="1" x14ac:dyDescent="0.15">
      <c r="A72"/>
    </row>
    <row r="73" spans="1:16" s="60" customFormat="1" x14ac:dyDescent="0.15">
      <c r="A73"/>
    </row>
    <row r="74" spans="1:16" s="60" customFormat="1" x14ac:dyDescent="0.15">
      <c r="A74"/>
    </row>
    <row r="75" spans="1:16" s="60" customFormat="1" x14ac:dyDescent="0.15">
      <c r="A75"/>
    </row>
    <row r="76" spans="1:16" s="60" customFormat="1" x14ac:dyDescent="0.15">
      <c r="A76"/>
    </row>
    <row r="77" spans="1:16" s="60" customFormat="1" x14ac:dyDescent="0.15">
      <c r="A77"/>
    </row>
    <row r="78" spans="1:16" s="60" customFormat="1" x14ac:dyDescent="0.15">
      <c r="A78"/>
    </row>
    <row r="79" spans="1:16" s="60" customFormat="1" x14ac:dyDescent="0.15">
      <c r="A79"/>
    </row>
    <row r="80" spans="1:16" s="60" customFormat="1" x14ac:dyDescent="0.15">
      <c r="A80"/>
    </row>
    <row r="81" spans="1:1" s="60" customFormat="1" x14ac:dyDescent="0.15">
      <c r="A81"/>
    </row>
    <row r="82" spans="1:1" s="60" customFormat="1" x14ac:dyDescent="0.15">
      <c r="A82"/>
    </row>
    <row r="83" spans="1:1" s="60" customFormat="1" x14ac:dyDescent="0.15">
      <c r="A83"/>
    </row>
    <row r="84" spans="1:1" s="60" customFormat="1" x14ac:dyDescent="0.15">
      <c r="A84"/>
    </row>
    <row r="85" spans="1:1" s="60" customFormat="1" x14ac:dyDescent="0.15">
      <c r="A85"/>
    </row>
    <row r="86" spans="1:1" s="60" customFormat="1" x14ac:dyDescent="0.15">
      <c r="A86"/>
    </row>
    <row r="87" spans="1:1" s="60" customFormat="1" x14ac:dyDescent="0.15">
      <c r="A87"/>
    </row>
    <row r="88" spans="1:1" s="60" customFormat="1" x14ac:dyDescent="0.15">
      <c r="A88"/>
    </row>
    <row r="89" spans="1:1" s="60" customFormat="1" x14ac:dyDescent="0.15">
      <c r="A89"/>
    </row>
    <row r="90" spans="1:1" s="60" customFormat="1" x14ac:dyDescent="0.15">
      <c r="A90"/>
    </row>
    <row r="91" spans="1:1" s="60" customFormat="1" x14ac:dyDescent="0.15">
      <c r="A91"/>
    </row>
    <row r="92" spans="1:1" s="60" customFormat="1" x14ac:dyDescent="0.15">
      <c r="A92"/>
    </row>
    <row r="93" spans="1:1" s="60" customFormat="1" x14ac:dyDescent="0.15">
      <c r="A93"/>
    </row>
    <row r="94" spans="1:1" s="60" customFormat="1" x14ac:dyDescent="0.15">
      <c r="A94"/>
    </row>
    <row r="95" spans="1:1" s="60" customFormat="1" x14ac:dyDescent="0.15">
      <c r="A95"/>
    </row>
    <row r="96" spans="1:1" s="60" customFormat="1" x14ac:dyDescent="0.15">
      <c r="A96"/>
    </row>
    <row r="97" spans="1:16" s="60" customFormat="1" x14ac:dyDescent="0.15">
      <c r="A97"/>
    </row>
    <row r="98" spans="1:16" s="60" customFormat="1" x14ac:dyDescent="0.15">
      <c r="A98"/>
    </row>
    <row r="99" spans="1:16" s="60" customFormat="1" x14ac:dyDescent="0.15">
      <c r="A99"/>
    </row>
    <row r="100" spans="1:16" s="60" customFormat="1" x14ac:dyDescent="0.15">
      <c r="A100"/>
    </row>
    <row r="101" spans="1:16" s="60" customFormat="1" x14ac:dyDescent="0.15">
      <c r="A101"/>
    </row>
    <row r="102" spans="1:16" s="60" customFormat="1" x14ac:dyDescent="0.15">
      <c r="A102"/>
      <c r="M102" s="63"/>
      <c r="P102" s="63"/>
    </row>
    <row r="222" spans="8:8" s="60" customFormat="1" x14ac:dyDescent="0.15">
      <c r="H222" s="60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388C8-0B6D-4D4F-8C2F-94EEE2D8A75A}">
  <sheetPr codeName="Sheet18"/>
  <dimension ref="A1:A419"/>
  <sheetViews>
    <sheetView workbookViewId="0">
      <selection activeCell="E21" sqref="E21"/>
    </sheetView>
  </sheetViews>
  <sheetFormatPr baseColWidth="10" defaultColWidth="11.5" defaultRowHeight="13" x14ac:dyDescent="0.15"/>
  <sheetData>
    <row r="1" spans="1:1" x14ac:dyDescent="0.15">
      <c r="A1" t="s">
        <v>324</v>
      </c>
    </row>
    <row r="2" spans="1:1" x14ac:dyDescent="0.15">
      <c r="A2" t="s">
        <v>64</v>
      </c>
    </row>
    <row r="3" spans="1:1" x14ac:dyDescent="0.15">
      <c r="A3" t="s">
        <v>65</v>
      </c>
    </row>
    <row r="4" spans="1:1" x14ac:dyDescent="0.15">
      <c r="A4" t="s">
        <v>66</v>
      </c>
    </row>
    <row r="5" spans="1:1" x14ac:dyDescent="0.15">
      <c r="A5" t="s">
        <v>67</v>
      </c>
    </row>
    <row r="7" spans="1:1" x14ac:dyDescent="0.15">
      <c r="A7" t="s">
        <v>69</v>
      </c>
    </row>
    <row r="8" spans="1:1" x14ac:dyDescent="0.15">
      <c r="A8" t="s">
        <v>68</v>
      </c>
    </row>
    <row r="9" spans="1:1" x14ac:dyDescent="0.15">
      <c r="A9" t="s">
        <v>325</v>
      </c>
    </row>
    <row r="11" spans="1:1" x14ac:dyDescent="0.15">
      <c r="A11" t="s">
        <v>71</v>
      </c>
    </row>
    <row r="12" spans="1:1" x14ac:dyDescent="0.15">
      <c r="A12" t="s">
        <v>68</v>
      </c>
    </row>
    <row r="13" spans="1:1" x14ac:dyDescent="0.15">
      <c r="A13" t="s">
        <v>72</v>
      </c>
    </row>
    <row r="14" spans="1:1" x14ac:dyDescent="0.15">
      <c r="A14" t="s">
        <v>326</v>
      </c>
    </row>
    <row r="15" spans="1:1" x14ac:dyDescent="0.15">
      <c r="A15" t="s">
        <v>74</v>
      </c>
    </row>
    <row r="16" spans="1:1" x14ac:dyDescent="0.15">
      <c r="A16" t="s">
        <v>327</v>
      </c>
    </row>
    <row r="17" spans="1:1" x14ac:dyDescent="0.15">
      <c r="A17" t="s">
        <v>74</v>
      </c>
    </row>
    <row r="18" spans="1:1" x14ac:dyDescent="0.15">
      <c r="A18" t="s">
        <v>328</v>
      </c>
    </row>
    <row r="19" spans="1:1" x14ac:dyDescent="0.15">
      <c r="A19" t="s">
        <v>74</v>
      </c>
    </row>
    <row r="20" spans="1:1" x14ac:dyDescent="0.15">
      <c r="A20" t="s">
        <v>77</v>
      </c>
    </row>
    <row r="21" spans="1:1" x14ac:dyDescent="0.15">
      <c r="A21" t="s">
        <v>78</v>
      </c>
    </row>
    <row r="23" spans="1:1" x14ac:dyDescent="0.15">
      <c r="A23" t="s">
        <v>329</v>
      </c>
    </row>
    <row r="24" spans="1:1" x14ac:dyDescent="0.15">
      <c r="A24" t="s">
        <v>80</v>
      </c>
    </row>
    <row r="25" spans="1:1" x14ac:dyDescent="0.15">
      <c r="A25" t="s">
        <v>81</v>
      </c>
    </row>
    <row r="26" spans="1:1" x14ac:dyDescent="0.15">
      <c r="A26" t="s">
        <v>82</v>
      </c>
    </row>
    <row r="27" spans="1:1" x14ac:dyDescent="0.15">
      <c r="A27" t="s">
        <v>78</v>
      </c>
    </row>
    <row r="29" spans="1:1" x14ac:dyDescent="0.15">
      <c r="A29" t="s">
        <v>330</v>
      </c>
    </row>
    <row r="30" spans="1:1" x14ac:dyDescent="0.15">
      <c r="A30" t="s">
        <v>64</v>
      </c>
    </row>
    <row r="31" spans="1:1" x14ac:dyDescent="0.15">
      <c r="A31" t="s">
        <v>65</v>
      </c>
    </row>
    <row r="32" spans="1:1" x14ac:dyDescent="0.15">
      <c r="A32" t="s">
        <v>66</v>
      </c>
    </row>
    <row r="33" spans="1:1" x14ac:dyDescent="0.15">
      <c r="A33" t="s">
        <v>67</v>
      </c>
    </row>
    <row r="35" spans="1:1" x14ac:dyDescent="0.15">
      <c r="A35" t="s">
        <v>69</v>
      </c>
    </row>
    <row r="36" spans="1:1" x14ac:dyDescent="0.15">
      <c r="A36" t="s">
        <v>68</v>
      </c>
    </row>
    <row r="37" spans="1:1" x14ac:dyDescent="0.15">
      <c r="A37" t="s">
        <v>325</v>
      </c>
    </row>
    <row r="39" spans="1:1" x14ac:dyDescent="0.15">
      <c r="A39" t="s">
        <v>71</v>
      </c>
    </row>
    <row r="40" spans="1:1" x14ac:dyDescent="0.15">
      <c r="A40" t="s">
        <v>68</v>
      </c>
    </row>
    <row r="41" spans="1:1" x14ac:dyDescent="0.15">
      <c r="A41" t="s">
        <v>72</v>
      </c>
    </row>
    <row r="42" spans="1:1" x14ac:dyDescent="0.15">
      <c r="A42" t="s">
        <v>326</v>
      </c>
    </row>
    <row r="43" spans="1:1" x14ac:dyDescent="0.15">
      <c r="A43" t="s">
        <v>74</v>
      </c>
    </row>
    <row r="44" spans="1:1" x14ac:dyDescent="0.15">
      <c r="A44" t="s">
        <v>331</v>
      </c>
    </row>
    <row r="45" spans="1:1" x14ac:dyDescent="0.15">
      <c r="A45" t="s">
        <v>74</v>
      </c>
    </row>
    <row r="46" spans="1:1" x14ac:dyDescent="0.15">
      <c r="A46" t="s">
        <v>332</v>
      </c>
    </row>
    <row r="47" spans="1:1" x14ac:dyDescent="0.15">
      <c r="A47" t="s">
        <v>74</v>
      </c>
    </row>
    <row r="48" spans="1:1" x14ac:dyDescent="0.15">
      <c r="A48" t="s">
        <v>77</v>
      </c>
    </row>
    <row r="49" spans="1:1" x14ac:dyDescent="0.15">
      <c r="A49" t="s">
        <v>78</v>
      </c>
    </row>
    <row r="51" spans="1:1" x14ac:dyDescent="0.15">
      <c r="A51" t="s">
        <v>333</v>
      </c>
    </row>
    <row r="52" spans="1:1" x14ac:dyDescent="0.15">
      <c r="A52" t="s">
        <v>80</v>
      </c>
    </row>
    <row r="53" spans="1:1" x14ac:dyDescent="0.15">
      <c r="A53" t="s">
        <v>87</v>
      </c>
    </row>
    <row r="54" spans="1:1" x14ac:dyDescent="0.15">
      <c r="A54" t="s">
        <v>82</v>
      </c>
    </row>
    <row r="55" spans="1:1" x14ac:dyDescent="0.15">
      <c r="A55" t="s">
        <v>78</v>
      </c>
    </row>
    <row r="57" spans="1:1" x14ac:dyDescent="0.15">
      <c r="A57" t="s">
        <v>334</v>
      </c>
    </row>
    <row r="58" spans="1:1" x14ac:dyDescent="0.15">
      <c r="A58" t="s">
        <v>64</v>
      </c>
    </row>
    <row r="59" spans="1:1" x14ac:dyDescent="0.15">
      <c r="A59" t="s">
        <v>65</v>
      </c>
    </row>
    <row r="60" spans="1:1" x14ac:dyDescent="0.15">
      <c r="A60" t="s">
        <v>66</v>
      </c>
    </row>
    <row r="61" spans="1:1" x14ac:dyDescent="0.15">
      <c r="A61" t="s">
        <v>67</v>
      </c>
    </row>
    <row r="63" spans="1:1" x14ac:dyDescent="0.15">
      <c r="A63" t="s">
        <v>69</v>
      </c>
    </row>
    <row r="64" spans="1:1" x14ac:dyDescent="0.15">
      <c r="A64" t="s">
        <v>68</v>
      </c>
    </row>
    <row r="65" spans="1:1" x14ac:dyDescent="0.15">
      <c r="A65" t="s">
        <v>325</v>
      </c>
    </row>
    <row r="67" spans="1:1" x14ac:dyDescent="0.15">
      <c r="A67" t="s">
        <v>71</v>
      </c>
    </row>
    <row r="68" spans="1:1" x14ac:dyDescent="0.15">
      <c r="A68" t="s">
        <v>68</v>
      </c>
    </row>
    <row r="69" spans="1:1" x14ac:dyDescent="0.15">
      <c r="A69" t="s">
        <v>72</v>
      </c>
    </row>
    <row r="70" spans="1:1" x14ac:dyDescent="0.15">
      <c r="A70" t="s">
        <v>326</v>
      </c>
    </row>
    <row r="71" spans="1:1" x14ac:dyDescent="0.15">
      <c r="A71" t="s">
        <v>74</v>
      </c>
    </row>
    <row r="72" spans="1:1" x14ac:dyDescent="0.15">
      <c r="A72" t="s">
        <v>335</v>
      </c>
    </row>
    <row r="73" spans="1:1" x14ac:dyDescent="0.15">
      <c r="A73" t="s">
        <v>74</v>
      </c>
    </row>
    <row r="74" spans="1:1" x14ac:dyDescent="0.15">
      <c r="A74" t="s">
        <v>336</v>
      </c>
    </row>
    <row r="75" spans="1:1" x14ac:dyDescent="0.15">
      <c r="A75" t="s">
        <v>74</v>
      </c>
    </row>
    <row r="76" spans="1:1" x14ac:dyDescent="0.15">
      <c r="A76" t="s">
        <v>77</v>
      </c>
    </row>
    <row r="77" spans="1:1" x14ac:dyDescent="0.15">
      <c r="A77" t="s">
        <v>78</v>
      </c>
    </row>
    <row r="79" spans="1:1" x14ac:dyDescent="0.15">
      <c r="A79" t="s">
        <v>337</v>
      </c>
    </row>
    <row r="80" spans="1:1" x14ac:dyDescent="0.15">
      <c r="A80" t="s">
        <v>80</v>
      </c>
    </row>
    <row r="81" spans="1:1" x14ac:dyDescent="0.15">
      <c r="A81" t="s">
        <v>92</v>
      </c>
    </row>
    <row r="82" spans="1:1" x14ac:dyDescent="0.15">
      <c r="A82" t="s">
        <v>82</v>
      </c>
    </row>
    <row r="83" spans="1:1" x14ac:dyDescent="0.15">
      <c r="A83" t="s">
        <v>78</v>
      </c>
    </row>
    <row r="85" spans="1:1" x14ac:dyDescent="0.15">
      <c r="A85" t="s">
        <v>338</v>
      </c>
    </row>
    <row r="86" spans="1:1" x14ac:dyDescent="0.15">
      <c r="A86" t="s">
        <v>64</v>
      </c>
    </row>
    <row r="87" spans="1:1" x14ac:dyDescent="0.15">
      <c r="A87" t="s">
        <v>65</v>
      </c>
    </row>
    <row r="88" spans="1:1" x14ac:dyDescent="0.15">
      <c r="A88" t="s">
        <v>66</v>
      </c>
    </row>
    <row r="89" spans="1:1" x14ac:dyDescent="0.15">
      <c r="A89" t="s">
        <v>67</v>
      </c>
    </row>
    <row r="91" spans="1:1" x14ac:dyDescent="0.15">
      <c r="A91" t="s">
        <v>69</v>
      </c>
    </row>
    <row r="92" spans="1:1" x14ac:dyDescent="0.15">
      <c r="A92" t="s">
        <v>68</v>
      </c>
    </row>
    <row r="93" spans="1:1" x14ac:dyDescent="0.15">
      <c r="A93" t="s">
        <v>325</v>
      </c>
    </row>
    <row r="95" spans="1:1" x14ac:dyDescent="0.15">
      <c r="A95" t="s">
        <v>71</v>
      </c>
    </row>
    <row r="96" spans="1:1" x14ac:dyDescent="0.15">
      <c r="A96" t="s">
        <v>68</v>
      </c>
    </row>
    <row r="97" spans="1:1" x14ac:dyDescent="0.15">
      <c r="A97" t="s">
        <v>72</v>
      </c>
    </row>
    <row r="98" spans="1:1" x14ac:dyDescent="0.15">
      <c r="A98" t="s">
        <v>326</v>
      </c>
    </row>
    <row r="99" spans="1:1" x14ac:dyDescent="0.15">
      <c r="A99" t="s">
        <v>74</v>
      </c>
    </row>
    <row r="100" spans="1:1" x14ac:dyDescent="0.15">
      <c r="A100" t="s">
        <v>339</v>
      </c>
    </row>
    <row r="101" spans="1:1" x14ac:dyDescent="0.15">
      <c r="A101" t="s">
        <v>74</v>
      </c>
    </row>
    <row r="102" spans="1:1" x14ac:dyDescent="0.15">
      <c r="A102" t="s">
        <v>340</v>
      </c>
    </row>
    <row r="103" spans="1:1" x14ac:dyDescent="0.15">
      <c r="A103" t="s">
        <v>74</v>
      </c>
    </row>
    <row r="104" spans="1:1" x14ac:dyDescent="0.15">
      <c r="A104" t="s">
        <v>77</v>
      </c>
    </row>
    <row r="105" spans="1:1" x14ac:dyDescent="0.15">
      <c r="A105" t="s">
        <v>78</v>
      </c>
    </row>
    <row r="107" spans="1:1" x14ac:dyDescent="0.15">
      <c r="A107" t="s">
        <v>341</v>
      </c>
    </row>
    <row r="108" spans="1:1" x14ac:dyDescent="0.15">
      <c r="A108" t="s">
        <v>80</v>
      </c>
    </row>
    <row r="109" spans="1:1" x14ac:dyDescent="0.15">
      <c r="A109" t="s">
        <v>97</v>
      </c>
    </row>
    <row r="110" spans="1:1" x14ac:dyDescent="0.15">
      <c r="A110" t="s">
        <v>82</v>
      </c>
    </row>
    <row r="111" spans="1:1" x14ac:dyDescent="0.15">
      <c r="A111" t="s">
        <v>78</v>
      </c>
    </row>
    <row r="113" spans="1:1" x14ac:dyDescent="0.15">
      <c r="A113" t="s">
        <v>342</v>
      </c>
    </row>
    <row r="114" spans="1:1" x14ac:dyDescent="0.15">
      <c r="A114" t="s">
        <v>64</v>
      </c>
    </row>
    <row r="115" spans="1:1" x14ac:dyDescent="0.15">
      <c r="A115" t="s">
        <v>65</v>
      </c>
    </row>
    <row r="116" spans="1:1" x14ac:dyDescent="0.15">
      <c r="A116" t="s">
        <v>66</v>
      </c>
    </row>
    <row r="117" spans="1:1" x14ac:dyDescent="0.15">
      <c r="A117" t="s">
        <v>67</v>
      </c>
    </row>
    <row r="119" spans="1:1" x14ac:dyDescent="0.15">
      <c r="A119" t="s">
        <v>69</v>
      </c>
    </row>
    <row r="120" spans="1:1" x14ac:dyDescent="0.15">
      <c r="A120" t="s">
        <v>68</v>
      </c>
    </row>
    <row r="121" spans="1:1" x14ac:dyDescent="0.15">
      <c r="A121" t="s">
        <v>325</v>
      </c>
    </row>
    <row r="123" spans="1:1" x14ac:dyDescent="0.15">
      <c r="A123" t="s">
        <v>71</v>
      </c>
    </row>
    <row r="124" spans="1:1" x14ac:dyDescent="0.15">
      <c r="A124" t="s">
        <v>68</v>
      </c>
    </row>
    <row r="125" spans="1:1" x14ac:dyDescent="0.15">
      <c r="A125" t="s">
        <v>72</v>
      </c>
    </row>
    <row r="126" spans="1:1" x14ac:dyDescent="0.15">
      <c r="A126" t="s">
        <v>326</v>
      </c>
    </row>
    <row r="127" spans="1:1" x14ac:dyDescent="0.15">
      <c r="A127" t="s">
        <v>74</v>
      </c>
    </row>
    <row r="128" spans="1:1" x14ac:dyDescent="0.15">
      <c r="A128" t="s">
        <v>343</v>
      </c>
    </row>
    <row r="129" spans="1:1" x14ac:dyDescent="0.15">
      <c r="A129" t="s">
        <v>74</v>
      </c>
    </row>
    <row r="130" spans="1:1" x14ac:dyDescent="0.15">
      <c r="A130" t="s">
        <v>344</v>
      </c>
    </row>
    <row r="131" spans="1:1" x14ac:dyDescent="0.15">
      <c r="A131" t="s">
        <v>74</v>
      </c>
    </row>
    <row r="132" spans="1:1" x14ac:dyDescent="0.15">
      <c r="A132" t="s">
        <v>77</v>
      </c>
    </row>
    <row r="133" spans="1:1" x14ac:dyDescent="0.15">
      <c r="A133" t="s">
        <v>78</v>
      </c>
    </row>
    <row r="135" spans="1:1" x14ac:dyDescent="0.15">
      <c r="A135" t="s">
        <v>345</v>
      </c>
    </row>
    <row r="136" spans="1:1" x14ac:dyDescent="0.15">
      <c r="A136" t="s">
        <v>80</v>
      </c>
    </row>
    <row r="137" spans="1:1" x14ac:dyDescent="0.15">
      <c r="A137" t="s">
        <v>147</v>
      </c>
    </row>
    <row r="138" spans="1:1" x14ac:dyDescent="0.15">
      <c r="A138" t="s">
        <v>82</v>
      </c>
    </row>
    <row r="139" spans="1:1" x14ac:dyDescent="0.15">
      <c r="A139" t="s">
        <v>78</v>
      </c>
    </row>
    <row r="141" spans="1:1" x14ac:dyDescent="0.15">
      <c r="A141" t="s">
        <v>346</v>
      </c>
    </row>
    <row r="142" spans="1:1" x14ac:dyDescent="0.15">
      <c r="A142" t="s">
        <v>64</v>
      </c>
    </row>
    <row r="143" spans="1:1" x14ac:dyDescent="0.15">
      <c r="A143" t="s">
        <v>65</v>
      </c>
    </row>
    <row r="144" spans="1:1" x14ac:dyDescent="0.15">
      <c r="A144" t="s">
        <v>66</v>
      </c>
    </row>
    <row r="145" spans="1:1" x14ac:dyDescent="0.15">
      <c r="A145" t="s">
        <v>67</v>
      </c>
    </row>
    <row r="147" spans="1:1" x14ac:dyDescent="0.15">
      <c r="A147" t="s">
        <v>69</v>
      </c>
    </row>
    <row r="148" spans="1:1" x14ac:dyDescent="0.15">
      <c r="A148" t="s">
        <v>68</v>
      </c>
    </row>
    <row r="149" spans="1:1" x14ac:dyDescent="0.15">
      <c r="A149" t="s">
        <v>325</v>
      </c>
    </row>
    <row r="151" spans="1:1" x14ac:dyDescent="0.15">
      <c r="A151" t="s">
        <v>71</v>
      </c>
    </row>
    <row r="152" spans="1:1" x14ac:dyDescent="0.15">
      <c r="A152" t="s">
        <v>68</v>
      </c>
    </row>
    <row r="153" spans="1:1" x14ac:dyDescent="0.15">
      <c r="A153" t="s">
        <v>72</v>
      </c>
    </row>
    <row r="154" spans="1:1" x14ac:dyDescent="0.15">
      <c r="A154" t="s">
        <v>326</v>
      </c>
    </row>
    <row r="155" spans="1:1" x14ac:dyDescent="0.15">
      <c r="A155" t="s">
        <v>74</v>
      </c>
    </row>
    <row r="156" spans="1:1" x14ac:dyDescent="0.15">
      <c r="A156" t="s">
        <v>347</v>
      </c>
    </row>
    <row r="157" spans="1:1" x14ac:dyDescent="0.15">
      <c r="A157" t="s">
        <v>74</v>
      </c>
    </row>
    <row r="158" spans="1:1" x14ac:dyDescent="0.15">
      <c r="A158" t="s">
        <v>348</v>
      </c>
    </row>
    <row r="159" spans="1:1" x14ac:dyDescent="0.15">
      <c r="A159" t="s">
        <v>74</v>
      </c>
    </row>
    <row r="160" spans="1:1" x14ac:dyDescent="0.15">
      <c r="A160" t="s">
        <v>77</v>
      </c>
    </row>
    <row r="161" spans="1:1" x14ac:dyDescent="0.15">
      <c r="A161" t="s">
        <v>78</v>
      </c>
    </row>
    <row r="163" spans="1:1" x14ac:dyDescent="0.15">
      <c r="A163" t="s">
        <v>349</v>
      </c>
    </row>
    <row r="164" spans="1:1" x14ac:dyDescent="0.15">
      <c r="A164" t="s">
        <v>80</v>
      </c>
    </row>
    <row r="165" spans="1:1" x14ac:dyDescent="0.15">
      <c r="A165" t="s">
        <v>152</v>
      </c>
    </row>
    <row r="166" spans="1:1" x14ac:dyDescent="0.15">
      <c r="A166" t="s">
        <v>82</v>
      </c>
    </row>
    <row r="167" spans="1:1" x14ac:dyDescent="0.15">
      <c r="A167" t="s">
        <v>78</v>
      </c>
    </row>
    <row r="169" spans="1:1" x14ac:dyDescent="0.15">
      <c r="A169" t="s">
        <v>350</v>
      </c>
    </row>
    <row r="170" spans="1:1" x14ac:dyDescent="0.15">
      <c r="A170" t="s">
        <v>64</v>
      </c>
    </row>
    <row r="171" spans="1:1" x14ac:dyDescent="0.15">
      <c r="A171" t="s">
        <v>65</v>
      </c>
    </row>
    <row r="172" spans="1:1" x14ac:dyDescent="0.15">
      <c r="A172" t="s">
        <v>66</v>
      </c>
    </row>
    <row r="173" spans="1:1" x14ac:dyDescent="0.15">
      <c r="A173" t="s">
        <v>67</v>
      </c>
    </row>
    <row r="175" spans="1:1" x14ac:dyDescent="0.15">
      <c r="A175" t="s">
        <v>69</v>
      </c>
    </row>
    <row r="176" spans="1:1" x14ac:dyDescent="0.15">
      <c r="A176" t="s">
        <v>68</v>
      </c>
    </row>
    <row r="177" spans="1:1" x14ac:dyDescent="0.15">
      <c r="A177" t="s">
        <v>325</v>
      </c>
    </row>
    <row r="179" spans="1:1" x14ac:dyDescent="0.15">
      <c r="A179" t="s">
        <v>71</v>
      </c>
    </row>
    <row r="180" spans="1:1" x14ac:dyDescent="0.15">
      <c r="A180" t="s">
        <v>68</v>
      </c>
    </row>
    <row r="181" spans="1:1" x14ac:dyDescent="0.15">
      <c r="A181" t="s">
        <v>72</v>
      </c>
    </row>
    <row r="182" spans="1:1" x14ac:dyDescent="0.15">
      <c r="A182" t="s">
        <v>326</v>
      </c>
    </row>
    <row r="183" spans="1:1" x14ac:dyDescent="0.15">
      <c r="A183" t="s">
        <v>74</v>
      </c>
    </row>
    <row r="184" spans="1:1" x14ac:dyDescent="0.15">
      <c r="A184" t="s">
        <v>351</v>
      </c>
    </row>
    <row r="185" spans="1:1" x14ac:dyDescent="0.15">
      <c r="A185" t="s">
        <v>74</v>
      </c>
    </row>
    <row r="186" spans="1:1" x14ac:dyDescent="0.15">
      <c r="A186" t="s">
        <v>352</v>
      </c>
    </row>
    <row r="187" spans="1:1" x14ac:dyDescent="0.15">
      <c r="A187" t="s">
        <v>74</v>
      </c>
    </row>
    <row r="188" spans="1:1" x14ac:dyDescent="0.15">
      <c r="A188" t="s">
        <v>77</v>
      </c>
    </row>
    <row r="189" spans="1:1" x14ac:dyDescent="0.15">
      <c r="A189" t="s">
        <v>78</v>
      </c>
    </row>
    <row r="191" spans="1:1" x14ac:dyDescent="0.15">
      <c r="A191" t="s">
        <v>353</v>
      </c>
    </row>
    <row r="192" spans="1:1" x14ac:dyDescent="0.15">
      <c r="A192" t="s">
        <v>80</v>
      </c>
    </row>
    <row r="193" spans="1:1" x14ac:dyDescent="0.15">
      <c r="A193" t="s">
        <v>157</v>
      </c>
    </row>
    <row r="194" spans="1:1" x14ac:dyDescent="0.15">
      <c r="A194" t="s">
        <v>82</v>
      </c>
    </row>
    <row r="195" spans="1:1" x14ac:dyDescent="0.15">
      <c r="A195" t="s">
        <v>78</v>
      </c>
    </row>
    <row r="197" spans="1:1" x14ac:dyDescent="0.15">
      <c r="A197" t="s">
        <v>354</v>
      </c>
    </row>
    <row r="198" spans="1:1" x14ac:dyDescent="0.15">
      <c r="A198" t="s">
        <v>64</v>
      </c>
    </row>
    <row r="199" spans="1:1" x14ac:dyDescent="0.15">
      <c r="A199" t="s">
        <v>65</v>
      </c>
    </row>
    <row r="200" spans="1:1" x14ac:dyDescent="0.15">
      <c r="A200" t="s">
        <v>66</v>
      </c>
    </row>
    <row r="201" spans="1:1" x14ac:dyDescent="0.15">
      <c r="A201" t="s">
        <v>67</v>
      </c>
    </row>
    <row r="203" spans="1:1" x14ac:dyDescent="0.15">
      <c r="A203" t="s">
        <v>69</v>
      </c>
    </row>
    <row r="204" spans="1:1" x14ac:dyDescent="0.15">
      <c r="A204" t="s">
        <v>68</v>
      </c>
    </row>
    <row r="205" spans="1:1" x14ac:dyDescent="0.15">
      <c r="A205" t="s">
        <v>325</v>
      </c>
    </row>
    <row r="207" spans="1:1" x14ac:dyDescent="0.15">
      <c r="A207" t="s">
        <v>71</v>
      </c>
    </row>
    <row r="208" spans="1:1" x14ac:dyDescent="0.15">
      <c r="A208" t="s">
        <v>68</v>
      </c>
    </row>
    <row r="209" spans="1:1" x14ac:dyDescent="0.15">
      <c r="A209" t="s">
        <v>72</v>
      </c>
    </row>
    <row r="210" spans="1:1" x14ac:dyDescent="0.15">
      <c r="A210" t="s">
        <v>326</v>
      </c>
    </row>
    <row r="211" spans="1:1" x14ac:dyDescent="0.15">
      <c r="A211" t="s">
        <v>74</v>
      </c>
    </row>
    <row r="212" spans="1:1" x14ac:dyDescent="0.15">
      <c r="A212" t="s">
        <v>355</v>
      </c>
    </row>
    <row r="213" spans="1:1" x14ac:dyDescent="0.15">
      <c r="A213" t="s">
        <v>74</v>
      </c>
    </row>
    <row r="214" spans="1:1" x14ac:dyDescent="0.15">
      <c r="A214" t="s">
        <v>356</v>
      </c>
    </row>
    <row r="215" spans="1:1" x14ac:dyDescent="0.15">
      <c r="A215" t="s">
        <v>74</v>
      </c>
    </row>
    <row r="216" spans="1:1" x14ac:dyDescent="0.15">
      <c r="A216" t="s">
        <v>77</v>
      </c>
    </row>
    <row r="217" spans="1:1" x14ac:dyDescent="0.15">
      <c r="A217" t="s">
        <v>78</v>
      </c>
    </row>
    <row r="219" spans="1:1" x14ac:dyDescent="0.15">
      <c r="A219" t="s">
        <v>357</v>
      </c>
    </row>
    <row r="220" spans="1:1" x14ac:dyDescent="0.15">
      <c r="A220" t="s">
        <v>80</v>
      </c>
    </row>
    <row r="221" spans="1:1" x14ac:dyDescent="0.15">
      <c r="A221" t="s">
        <v>162</v>
      </c>
    </row>
    <row r="222" spans="1:1" x14ac:dyDescent="0.15">
      <c r="A222" t="s">
        <v>82</v>
      </c>
    </row>
    <row r="223" spans="1:1" x14ac:dyDescent="0.15">
      <c r="A223" t="s">
        <v>78</v>
      </c>
    </row>
    <row r="225" spans="1:1" x14ac:dyDescent="0.15">
      <c r="A225" t="s">
        <v>358</v>
      </c>
    </row>
    <row r="226" spans="1:1" x14ac:dyDescent="0.15">
      <c r="A226" t="s">
        <v>64</v>
      </c>
    </row>
    <row r="227" spans="1:1" x14ac:dyDescent="0.15">
      <c r="A227" t="s">
        <v>65</v>
      </c>
    </row>
    <row r="228" spans="1:1" x14ac:dyDescent="0.15">
      <c r="A228" t="s">
        <v>66</v>
      </c>
    </row>
    <row r="229" spans="1:1" x14ac:dyDescent="0.15">
      <c r="A229" t="s">
        <v>67</v>
      </c>
    </row>
    <row r="231" spans="1:1" x14ac:dyDescent="0.15">
      <c r="A231" t="s">
        <v>69</v>
      </c>
    </row>
    <row r="232" spans="1:1" x14ac:dyDescent="0.15">
      <c r="A232" t="s">
        <v>68</v>
      </c>
    </row>
    <row r="233" spans="1:1" x14ac:dyDescent="0.15">
      <c r="A233" t="s">
        <v>325</v>
      </c>
    </row>
    <row r="235" spans="1:1" x14ac:dyDescent="0.15">
      <c r="A235" t="s">
        <v>71</v>
      </c>
    </row>
    <row r="236" spans="1:1" x14ac:dyDescent="0.15">
      <c r="A236" t="s">
        <v>68</v>
      </c>
    </row>
    <row r="237" spans="1:1" x14ac:dyDescent="0.15">
      <c r="A237" t="s">
        <v>72</v>
      </c>
    </row>
    <row r="238" spans="1:1" x14ac:dyDescent="0.15">
      <c r="A238" t="s">
        <v>326</v>
      </c>
    </row>
    <row r="239" spans="1:1" x14ac:dyDescent="0.15">
      <c r="A239" t="s">
        <v>74</v>
      </c>
    </row>
    <row r="240" spans="1:1" x14ac:dyDescent="0.15">
      <c r="A240" t="s">
        <v>359</v>
      </c>
    </row>
    <row r="241" spans="1:1" x14ac:dyDescent="0.15">
      <c r="A241" t="s">
        <v>74</v>
      </c>
    </row>
    <row r="242" spans="1:1" x14ac:dyDescent="0.15">
      <c r="A242" t="s">
        <v>360</v>
      </c>
    </row>
    <row r="243" spans="1:1" x14ac:dyDescent="0.15">
      <c r="A243" t="s">
        <v>74</v>
      </c>
    </row>
    <row r="244" spans="1:1" x14ac:dyDescent="0.15">
      <c r="A244" t="s">
        <v>77</v>
      </c>
    </row>
    <row r="245" spans="1:1" x14ac:dyDescent="0.15">
      <c r="A245" t="s">
        <v>78</v>
      </c>
    </row>
    <row r="247" spans="1:1" x14ac:dyDescent="0.15">
      <c r="A247" t="s">
        <v>361</v>
      </c>
    </row>
    <row r="248" spans="1:1" x14ac:dyDescent="0.15">
      <c r="A248" t="s">
        <v>80</v>
      </c>
    </row>
    <row r="249" spans="1:1" x14ac:dyDescent="0.15">
      <c r="A249" t="s">
        <v>167</v>
      </c>
    </row>
    <row r="250" spans="1:1" x14ac:dyDescent="0.15">
      <c r="A250" t="s">
        <v>82</v>
      </c>
    </row>
    <row r="251" spans="1:1" x14ac:dyDescent="0.15">
      <c r="A251" t="s">
        <v>78</v>
      </c>
    </row>
    <row r="253" spans="1:1" x14ac:dyDescent="0.15">
      <c r="A253" t="s">
        <v>362</v>
      </c>
    </row>
    <row r="254" spans="1:1" x14ac:dyDescent="0.15">
      <c r="A254" t="s">
        <v>64</v>
      </c>
    </row>
    <row r="255" spans="1:1" x14ac:dyDescent="0.15">
      <c r="A255" t="s">
        <v>65</v>
      </c>
    </row>
    <row r="256" spans="1:1" x14ac:dyDescent="0.15">
      <c r="A256" t="s">
        <v>66</v>
      </c>
    </row>
    <row r="257" spans="1:1" x14ac:dyDescent="0.15">
      <c r="A257" t="s">
        <v>67</v>
      </c>
    </row>
    <row r="259" spans="1:1" x14ac:dyDescent="0.15">
      <c r="A259" t="s">
        <v>69</v>
      </c>
    </row>
    <row r="260" spans="1:1" x14ac:dyDescent="0.15">
      <c r="A260" t="s">
        <v>68</v>
      </c>
    </row>
    <row r="261" spans="1:1" x14ac:dyDescent="0.15">
      <c r="A261" t="s">
        <v>325</v>
      </c>
    </row>
    <row r="263" spans="1:1" x14ac:dyDescent="0.15">
      <c r="A263" t="s">
        <v>71</v>
      </c>
    </row>
    <row r="264" spans="1:1" x14ac:dyDescent="0.15">
      <c r="A264" t="s">
        <v>68</v>
      </c>
    </row>
    <row r="265" spans="1:1" x14ac:dyDescent="0.15">
      <c r="A265" t="s">
        <v>72</v>
      </c>
    </row>
    <row r="266" spans="1:1" x14ac:dyDescent="0.15">
      <c r="A266" t="s">
        <v>326</v>
      </c>
    </row>
    <row r="267" spans="1:1" x14ac:dyDescent="0.15">
      <c r="A267" t="s">
        <v>74</v>
      </c>
    </row>
    <row r="268" spans="1:1" x14ac:dyDescent="0.15">
      <c r="A268" t="s">
        <v>363</v>
      </c>
    </row>
    <row r="269" spans="1:1" x14ac:dyDescent="0.15">
      <c r="A269" t="s">
        <v>74</v>
      </c>
    </row>
    <row r="270" spans="1:1" x14ac:dyDescent="0.15">
      <c r="A270" t="s">
        <v>364</v>
      </c>
    </row>
    <row r="271" spans="1:1" x14ac:dyDescent="0.15">
      <c r="A271" t="s">
        <v>74</v>
      </c>
    </row>
    <row r="272" spans="1:1" x14ac:dyDescent="0.15">
      <c r="A272" t="s">
        <v>77</v>
      </c>
    </row>
    <row r="273" spans="1:1" x14ac:dyDescent="0.15">
      <c r="A273" t="s">
        <v>78</v>
      </c>
    </row>
    <row r="275" spans="1:1" x14ac:dyDescent="0.15">
      <c r="A275" t="s">
        <v>365</v>
      </c>
    </row>
    <row r="276" spans="1:1" x14ac:dyDescent="0.15">
      <c r="A276" t="s">
        <v>80</v>
      </c>
    </row>
    <row r="277" spans="1:1" x14ac:dyDescent="0.15">
      <c r="A277" t="s">
        <v>172</v>
      </c>
    </row>
    <row r="278" spans="1:1" x14ac:dyDescent="0.15">
      <c r="A278" t="s">
        <v>82</v>
      </c>
    </row>
    <row r="279" spans="1:1" x14ac:dyDescent="0.15">
      <c r="A279" t="s">
        <v>78</v>
      </c>
    </row>
    <row r="281" spans="1:1" x14ac:dyDescent="0.15">
      <c r="A281" t="s">
        <v>366</v>
      </c>
    </row>
    <row r="282" spans="1:1" x14ac:dyDescent="0.15">
      <c r="A282" t="s">
        <v>64</v>
      </c>
    </row>
    <row r="283" spans="1:1" x14ac:dyDescent="0.15">
      <c r="A283" t="s">
        <v>65</v>
      </c>
    </row>
    <row r="284" spans="1:1" x14ac:dyDescent="0.15">
      <c r="A284" t="s">
        <v>66</v>
      </c>
    </row>
    <row r="285" spans="1:1" x14ac:dyDescent="0.15">
      <c r="A285" t="s">
        <v>67</v>
      </c>
    </row>
    <row r="287" spans="1:1" x14ac:dyDescent="0.15">
      <c r="A287" t="s">
        <v>69</v>
      </c>
    </row>
    <row r="288" spans="1:1" x14ac:dyDescent="0.15">
      <c r="A288" t="s">
        <v>68</v>
      </c>
    </row>
    <row r="289" spans="1:1" x14ac:dyDescent="0.15">
      <c r="A289" t="s">
        <v>325</v>
      </c>
    </row>
    <row r="291" spans="1:1" x14ac:dyDescent="0.15">
      <c r="A291" t="s">
        <v>71</v>
      </c>
    </row>
    <row r="292" spans="1:1" x14ac:dyDescent="0.15">
      <c r="A292" t="s">
        <v>68</v>
      </c>
    </row>
    <row r="293" spans="1:1" x14ac:dyDescent="0.15">
      <c r="A293" t="s">
        <v>72</v>
      </c>
    </row>
    <row r="294" spans="1:1" x14ac:dyDescent="0.15">
      <c r="A294" t="s">
        <v>326</v>
      </c>
    </row>
    <row r="295" spans="1:1" x14ac:dyDescent="0.15">
      <c r="A295" t="s">
        <v>74</v>
      </c>
    </row>
    <row r="296" spans="1:1" x14ac:dyDescent="0.15">
      <c r="A296" t="s">
        <v>367</v>
      </c>
    </row>
    <row r="297" spans="1:1" x14ac:dyDescent="0.15">
      <c r="A297" t="s">
        <v>74</v>
      </c>
    </row>
    <row r="298" spans="1:1" x14ac:dyDescent="0.15">
      <c r="A298" t="s">
        <v>368</v>
      </c>
    </row>
    <row r="299" spans="1:1" x14ac:dyDescent="0.15">
      <c r="A299" t="s">
        <v>74</v>
      </c>
    </row>
    <row r="300" spans="1:1" x14ac:dyDescent="0.15">
      <c r="A300" t="s">
        <v>77</v>
      </c>
    </row>
    <row r="301" spans="1:1" x14ac:dyDescent="0.15">
      <c r="A301" t="s">
        <v>78</v>
      </c>
    </row>
    <row r="303" spans="1:1" x14ac:dyDescent="0.15">
      <c r="A303" t="s">
        <v>369</v>
      </c>
    </row>
    <row r="304" spans="1:1" x14ac:dyDescent="0.15">
      <c r="A304" t="s">
        <v>80</v>
      </c>
    </row>
    <row r="305" spans="1:1" x14ac:dyDescent="0.15">
      <c r="A305" t="s">
        <v>177</v>
      </c>
    </row>
    <row r="306" spans="1:1" x14ac:dyDescent="0.15">
      <c r="A306" t="s">
        <v>82</v>
      </c>
    </row>
    <row r="307" spans="1:1" x14ac:dyDescent="0.15">
      <c r="A307" t="s">
        <v>78</v>
      </c>
    </row>
    <row r="309" spans="1:1" x14ac:dyDescent="0.15">
      <c r="A309" t="s">
        <v>370</v>
      </c>
    </row>
    <row r="310" spans="1:1" x14ac:dyDescent="0.15">
      <c r="A310" t="s">
        <v>64</v>
      </c>
    </row>
    <row r="311" spans="1:1" x14ac:dyDescent="0.15">
      <c r="A311" t="s">
        <v>65</v>
      </c>
    </row>
    <row r="312" spans="1:1" x14ac:dyDescent="0.15">
      <c r="A312" t="s">
        <v>66</v>
      </c>
    </row>
    <row r="313" spans="1:1" x14ac:dyDescent="0.15">
      <c r="A313" t="s">
        <v>67</v>
      </c>
    </row>
    <row r="315" spans="1:1" x14ac:dyDescent="0.15">
      <c r="A315" t="s">
        <v>69</v>
      </c>
    </row>
    <row r="316" spans="1:1" x14ac:dyDescent="0.15">
      <c r="A316" t="s">
        <v>68</v>
      </c>
    </row>
    <row r="317" spans="1:1" x14ac:dyDescent="0.15">
      <c r="A317" t="s">
        <v>325</v>
      </c>
    </row>
    <row r="319" spans="1:1" x14ac:dyDescent="0.15">
      <c r="A319" t="s">
        <v>71</v>
      </c>
    </row>
    <row r="320" spans="1:1" x14ac:dyDescent="0.15">
      <c r="A320" t="s">
        <v>68</v>
      </c>
    </row>
    <row r="321" spans="1:1" x14ac:dyDescent="0.15">
      <c r="A321" t="s">
        <v>72</v>
      </c>
    </row>
    <row r="322" spans="1:1" x14ac:dyDescent="0.15">
      <c r="A322" t="s">
        <v>326</v>
      </c>
    </row>
    <row r="323" spans="1:1" x14ac:dyDescent="0.15">
      <c r="A323" t="s">
        <v>74</v>
      </c>
    </row>
    <row r="324" spans="1:1" x14ac:dyDescent="0.15">
      <c r="A324" t="s">
        <v>371</v>
      </c>
    </row>
    <row r="325" spans="1:1" x14ac:dyDescent="0.15">
      <c r="A325" t="s">
        <v>74</v>
      </c>
    </row>
    <row r="326" spans="1:1" x14ac:dyDescent="0.15">
      <c r="A326" t="s">
        <v>372</v>
      </c>
    </row>
    <row r="327" spans="1:1" x14ac:dyDescent="0.15">
      <c r="A327" t="s">
        <v>74</v>
      </c>
    </row>
    <row r="328" spans="1:1" x14ac:dyDescent="0.15">
      <c r="A328" t="s">
        <v>77</v>
      </c>
    </row>
    <row r="329" spans="1:1" x14ac:dyDescent="0.15">
      <c r="A329" t="s">
        <v>78</v>
      </c>
    </row>
    <row r="331" spans="1:1" x14ac:dyDescent="0.15">
      <c r="A331" t="s">
        <v>373</v>
      </c>
    </row>
    <row r="332" spans="1:1" x14ac:dyDescent="0.15">
      <c r="A332" t="s">
        <v>80</v>
      </c>
    </row>
    <row r="333" spans="1:1" x14ac:dyDescent="0.15">
      <c r="A333" t="s">
        <v>182</v>
      </c>
    </row>
    <row r="334" spans="1:1" x14ac:dyDescent="0.15">
      <c r="A334" t="s">
        <v>82</v>
      </c>
    </row>
    <row r="335" spans="1:1" x14ac:dyDescent="0.15">
      <c r="A335" t="s">
        <v>78</v>
      </c>
    </row>
    <row r="337" spans="1:1" x14ac:dyDescent="0.15">
      <c r="A337" t="s">
        <v>374</v>
      </c>
    </row>
    <row r="338" spans="1:1" x14ac:dyDescent="0.15">
      <c r="A338" t="s">
        <v>64</v>
      </c>
    </row>
    <row r="339" spans="1:1" x14ac:dyDescent="0.15">
      <c r="A339" t="s">
        <v>65</v>
      </c>
    </row>
    <row r="340" spans="1:1" x14ac:dyDescent="0.15">
      <c r="A340" t="s">
        <v>66</v>
      </c>
    </row>
    <row r="341" spans="1:1" x14ac:dyDescent="0.15">
      <c r="A341" t="s">
        <v>67</v>
      </c>
    </row>
    <row r="343" spans="1:1" x14ac:dyDescent="0.15">
      <c r="A343" t="s">
        <v>69</v>
      </c>
    </row>
    <row r="344" spans="1:1" x14ac:dyDescent="0.15">
      <c r="A344" t="s">
        <v>68</v>
      </c>
    </row>
    <row r="345" spans="1:1" x14ac:dyDescent="0.15">
      <c r="A345" t="s">
        <v>325</v>
      </c>
    </row>
    <row r="347" spans="1:1" x14ac:dyDescent="0.15">
      <c r="A347" t="s">
        <v>71</v>
      </c>
    </row>
    <row r="348" spans="1:1" x14ac:dyDescent="0.15">
      <c r="A348" t="s">
        <v>68</v>
      </c>
    </row>
    <row r="349" spans="1:1" x14ac:dyDescent="0.15">
      <c r="A349" t="s">
        <v>72</v>
      </c>
    </row>
    <row r="350" spans="1:1" x14ac:dyDescent="0.15">
      <c r="A350" t="s">
        <v>326</v>
      </c>
    </row>
    <row r="351" spans="1:1" x14ac:dyDescent="0.15">
      <c r="A351" t="s">
        <v>74</v>
      </c>
    </row>
    <row r="352" spans="1:1" x14ac:dyDescent="0.15">
      <c r="A352" t="s">
        <v>375</v>
      </c>
    </row>
    <row r="353" spans="1:1" x14ac:dyDescent="0.15">
      <c r="A353" t="s">
        <v>74</v>
      </c>
    </row>
    <row r="354" spans="1:1" x14ac:dyDescent="0.15">
      <c r="A354" t="s">
        <v>376</v>
      </c>
    </row>
    <row r="355" spans="1:1" x14ac:dyDescent="0.15">
      <c r="A355" t="s">
        <v>74</v>
      </c>
    </row>
    <row r="356" spans="1:1" x14ac:dyDescent="0.15">
      <c r="A356" t="s">
        <v>77</v>
      </c>
    </row>
    <row r="357" spans="1:1" x14ac:dyDescent="0.15">
      <c r="A357" t="s">
        <v>78</v>
      </c>
    </row>
    <row r="359" spans="1:1" x14ac:dyDescent="0.15">
      <c r="A359" t="s">
        <v>377</v>
      </c>
    </row>
    <row r="360" spans="1:1" x14ac:dyDescent="0.15">
      <c r="A360" t="s">
        <v>80</v>
      </c>
    </row>
    <row r="361" spans="1:1" x14ac:dyDescent="0.15">
      <c r="A361" t="s">
        <v>187</v>
      </c>
    </row>
    <row r="362" spans="1:1" x14ac:dyDescent="0.15">
      <c r="A362" t="s">
        <v>82</v>
      </c>
    </row>
    <row r="363" spans="1:1" x14ac:dyDescent="0.15">
      <c r="A363" t="s">
        <v>78</v>
      </c>
    </row>
    <row r="365" spans="1:1" x14ac:dyDescent="0.15">
      <c r="A365" t="s">
        <v>378</v>
      </c>
    </row>
    <row r="366" spans="1:1" x14ac:dyDescent="0.15">
      <c r="A366" t="s">
        <v>64</v>
      </c>
    </row>
    <row r="367" spans="1:1" x14ac:dyDescent="0.15">
      <c r="A367" t="s">
        <v>65</v>
      </c>
    </row>
    <row r="368" spans="1:1" x14ac:dyDescent="0.15">
      <c r="A368" t="s">
        <v>66</v>
      </c>
    </row>
    <row r="369" spans="1:1" x14ac:dyDescent="0.15">
      <c r="A369" t="s">
        <v>67</v>
      </c>
    </row>
    <row r="371" spans="1:1" x14ac:dyDescent="0.15">
      <c r="A371" t="s">
        <v>69</v>
      </c>
    </row>
    <row r="372" spans="1:1" x14ac:dyDescent="0.15">
      <c r="A372" t="s">
        <v>68</v>
      </c>
    </row>
    <row r="373" spans="1:1" x14ac:dyDescent="0.15">
      <c r="A373" t="s">
        <v>325</v>
      </c>
    </row>
    <row r="375" spans="1:1" x14ac:dyDescent="0.15">
      <c r="A375" t="s">
        <v>71</v>
      </c>
    </row>
    <row r="376" spans="1:1" x14ac:dyDescent="0.15">
      <c r="A376" t="s">
        <v>68</v>
      </c>
    </row>
    <row r="377" spans="1:1" x14ac:dyDescent="0.15">
      <c r="A377" t="s">
        <v>72</v>
      </c>
    </row>
    <row r="378" spans="1:1" x14ac:dyDescent="0.15">
      <c r="A378" t="s">
        <v>326</v>
      </c>
    </row>
    <row r="379" spans="1:1" x14ac:dyDescent="0.15">
      <c r="A379" t="s">
        <v>74</v>
      </c>
    </row>
    <row r="380" spans="1:1" x14ac:dyDescent="0.15">
      <c r="A380" t="s">
        <v>379</v>
      </c>
    </row>
    <row r="381" spans="1:1" x14ac:dyDescent="0.15">
      <c r="A381" t="s">
        <v>74</v>
      </c>
    </row>
    <row r="382" spans="1:1" x14ac:dyDescent="0.15">
      <c r="A382" t="s">
        <v>380</v>
      </c>
    </row>
    <row r="383" spans="1:1" x14ac:dyDescent="0.15">
      <c r="A383" t="s">
        <v>74</v>
      </c>
    </row>
    <row r="384" spans="1:1" x14ac:dyDescent="0.15">
      <c r="A384" t="s">
        <v>77</v>
      </c>
    </row>
    <row r="385" spans="1:1" x14ac:dyDescent="0.15">
      <c r="A385" t="s">
        <v>78</v>
      </c>
    </row>
    <row r="387" spans="1:1" x14ac:dyDescent="0.15">
      <c r="A387" t="s">
        <v>381</v>
      </c>
    </row>
    <row r="388" spans="1:1" x14ac:dyDescent="0.15">
      <c r="A388" t="s">
        <v>80</v>
      </c>
    </row>
    <row r="389" spans="1:1" x14ac:dyDescent="0.15">
      <c r="A389" t="s">
        <v>192</v>
      </c>
    </row>
    <row r="390" spans="1:1" x14ac:dyDescent="0.15">
      <c r="A390" t="s">
        <v>82</v>
      </c>
    </row>
    <row r="391" spans="1:1" x14ac:dyDescent="0.15">
      <c r="A391" t="s">
        <v>78</v>
      </c>
    </row>
    <row r="393" spans="1:1" x14ac:dyDescent="0.15">
      <c r="A393" t="s">
        <v>382</v>
      </c>
    </row>
    <row r="394" spans="1:1" x14ac:dyDescent="0.15">
      <c r="A394" t="s">
        <v>64</v>
      </c>
    </row>
    <row r="395" spans="1:1" x14ac:dyDescent="0.15">
      <c r="A395" t="s">
        <v>65</v>
      </c>
    </row>
    <row r="396" spans="1:1" x14ac:dyDescent="0.15">
      <c r="A396" t="s">
        <v>66</v>
      </c>
    </row>
    <row r="397" spans="1:1" x14ac:dyDescent="0.15">
      <c r="A397" t="s">
        <v>67</v>
      </c>
    </row>
    <row r="399" spans="1:1" x14ac:dyDescent="0.15">
      <c r="A399" t="s">
        <v>69</v>
      </c>
    </row>
    <row r="400" spans="1:1" x14ac:dyDescent="0.15">
      <c r="A400" t="s">
        <v>68</v>
      </c>
    </row>
    <row r="401" spans="1:1" x14ac:dyDescent="0.15">
      <c r="A401" t="s">
        <v>325</v>
      </c>
    </row>
    <row r="403" spans="1:1" x14ac:dyDescent="0.15">
      <c r="A403" t="s">
        <v>71</v>
      </c>
    </row>
    <row r="404" spans="1:1" x14ac:dyDescent="0.15">
      <c r="A404" t="s">
        <v>68</v>
      </c>
    </row>
    <row r="405" spans="1:1" x14ac:dyDescent="0.15">
      <c r="A405" t="s">
        <v>72</v>
      </c>
    </row>
    <row r="406" spans="1:1" x14ac:dyDescent="0.15">
      <c r="A406" t="s">
        <v>326</v>
      </c>
    </row>
    <row r="407" spans="1:1" x14ac:dyDescent="0.15">
      <c r="A407" t="s">
        <v>74</v>
      </c>
    </row>
    <row r="408" spans="1:1" x14ac:dyDescent="0.15">
      <c r="A408" t="s">
        <v>383</v>
      </c>
    </row>
    <row r="409" spans="1:1" x14ac:dyDescent="0.15">
      <c r="A409" t="s">
        <v>74</v>
      </c>
    </row>
    <row r="410" spans="1:1" x14ac:dyDescent="0.15">
      <c r="A410" t="s">
        <v>384</v>
      </c>
    </row>
    <row r="411" spans="1:1" x14ac:dyDescent="0.15">
      <c r="A411" t="s">
        <v>74</v>
      </c>
    </row>
    <row r="412" spans="1:1" x14ac:dyDescent="0.15">
      <c r="A412" t="s">
        <v>77</v>
      </c>
    </row>
    <row r="413" spans="1:1" x14ac:dyDescent="0.15">
      <c r="A413" t="s">
        <v>78</v>
      </c>
    </row>
    <row r="415" spans="1:1" x14ac:dyDescent="0.15">
      <c r="A415" t="s">
        <v>385</v>
      </c>
    </row>
    <row r="416" spans="1:1" x14ac:dyDescent="0.15">
      <c r="A416" t="s">
        <v>80</v>
      </c>
    </row>
    <row r="417" spans="1:1" x14ac:dyDescent="0.15">
      <c r="A417" t="s">
        <v>197</v>
      </c>
    </row>
    <row r="418" spans="1:1" x14ac:dyDescent="0.15">
      <c r="A418" t="s">
        <v>82</v>
      </c>
    </row>
    <row r="419" spans="1:1" x14ac:dyDescent="0.15">
      <c r="A419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20 Year Term No Intervention</vt:lpstr>
      <vt:lpstr>Premiums No Intervention</vt:lpstr>
      <vt:lpstr>VBA Code 1</vt:lpstr>
      <vt:lpstr>20 Year Term VLR Intervention</vt:lpstr>
      <vt:lpstr>Premiums VLR Intervention</vt:lpstr>
      <vt:lpstr>VBA Code 2</vt:lpstr>
      <vt:lpstr>20 Year Term LR Intervention</vt:lpstr>
      <vt:lpstr>Premiums LR Intervention</vt:lpstr>
      <vt:lpstr>VBA Code 3</vt:lpstr>
      <vt:lpstr>20 Year Term MR Intervention</vt:lpstr>
      <vt:lpstr>Premiums MR Intervention</vt:lpstr>
      <vt:lpstr>VBA Code 4</vt:lpstr>
      <vt:lpstr>20 Year Term HR Intervention</vt:lpstr>
      <vt:lpstr>Premiums HR Intervention</vt:lpstr>
      <vt:lpstr>VBA Code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rowley</dc:creator>
  <cp:keywords/>
  <dc:description/>
  <cp:lastModifiedBy>Vivian Chan</cp:lastModifiedBy>
  <cp:revision/>
  <dcterms:created xsi:type="dcterms:W3CDTF">2009-03-21T19:30:56Z</dcterms:created>
  <dcterms:modified xsi:type="dcterms:W3CDTF">2024-03-21T23:24:15Z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629862571</vt:i4>
  </property>
  <property fmtid="{D5CDD505-2E9C-101B-9397-08002B2CF9AE}" pid="4" name="_EmailSubject">
    <vt:lpwstr>Chapter 13</vt:lpwstr>
  </property>
  <property fmtid="{D5CDD505-2E9C-101B-9397-08002B2CF9AE}" pid="5" name="_AuthorEmail">
    <vt:lpwstr>richard.lyon@invivo.com.au</vt:lpwstr>
  </property>
  <property fmtid="{D5CDD505-2E9C-101B-9397-08002B2CF9AE}" pid="6" name="_AuthorEmailDisplayName">
    <vt:lpwstr>Richard Lyon</vt:lpwstr>
  </property>
  <property fmtid="{D5CDD505-2E9C-101B-9397-08002B2CF9AE}" pid="7" name="_ReviewingToolsShownOnce">
    <vt:lpwstr/>
  </property>
</Properties>
</file>