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Travail\Ecole\perso\Projet\Robuste et fiable\"/>
    </mc:Choice>
  </mc:AlternateContent>
  <xr:revisionPtr revIDLastSave="0" documentId="13_ncr:1_{78663BB6-3FA1-4CC8-A1A3-E3F944C87F50}" xr6:coauthVersionLast="47" xr6:coauthVersionMax="47" xr10:uidLastSave="{00000000-0000-0000-0000-000000000000}"/>
  <bookViews>
    <workbookView xWindow="-120" yWindow="-120" windowWidth="29040" windowHeight="15720" xr2:uid="{09359A39-C0E2-44A2-B005-2139DBA06E08}"/>
  </bookViews>
  <sheets>
    <sheet name="Dimensions" sheetId="1" r:id="rId1"/>
    <sheet name="Experiments" sheetId="2" r:id="rId2"/>
    <sheet name="Optimiz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4" i="3"/>
  <c r="G5" i="3"/>
  <c r="G6" i="3"/>
  <c r="C51" i="2"/>
  <c r="S6" i="2"/>
  <c r="L21" i="3"/>
  <c r="F5" i="1"/>
  <c r="G5" i="1" s="1"/>
  <c r="I29" i="2" s="1"/>
  <c r="F6" i="1"/>
  <c r="G6" i="1" s="1"/>
  <c r="I30" i="2" s="1"/>
  <c r="F7" i="1"/>
  <c r="F8" i="1"/>
  <c r="F9" i="1"/>
  <c r="F10" i="1"/>
  <c r="F11" i="1"/>
  <c r="G11" i="1" s="1"/>
  <c r="I35" i="2" s="1"/>
  <c r="F12" i="1"/>
  <c r="F13" i="1"/>
  <c r="F14" i="1"/>
  <c r="G14" i="1" s="1"/>
  <c r="I38" i="2" s="1"/>
  <c r="F15" i="1"/>
  <c r="G15" i="1" s="1"/>
  <c r="I39" i="2" s="1"/>
  <c r="F16" i="1"/>
  <c r="G16" i="1" s="1"/>
  <c r="I40" i="2" s="1"/>
  <c r="F17" i="1"/>
  <c r="F18" i="1"/>
  <c r="G18" i="1" s="1"/>
  <c r="I42" i="2" s="1"/>
  <c r="F4" i="1"/>
  <c r="F5" i="3"/>
  <c r="F6" i="3"/>
  <c r="I41" i="2"/>
  <c r="C47" i="2"/>
  <c r="R16" i="3"/>
  <c r="G17" i="1"/>
  <c r="G4" i="1"/>
  <c r="I28" i="2" s="1"/>
  <c r="G12" i="1"/>
  <c r="I36" i="2" s="1"/>
  <c r="G13" i="1"/>
  <c r="I37" i="2" s="1"/>
  <c r="G10" i="1"/>
  <c r="I34" i="2" s="1"/>
  <c r="M16" i="3"/>
  <c r="Q16" i="3" s="1"/>
  <c r="M17" i="3"/>
  <c r="Q17" i="3" s="1"/>
  <c r="M15" i="3"/>
  <c r="Q15" i="3" s="1"/>
  <c r="L17" i="3"/>
  <c r="P17" i="3" s="1"/>
  <c r="L16" i="3"/>
  <c r="P16" i="3" s="1"/>
  <c r="L15" i="3"/>
  <c r="P15" i="3" s="1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8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4" i="3"/>
  <c r="G7" i="1"/>
  <c r="I31" i="2" s="1"/>
  <c r="G8" i="1"/>
  <c r="I32" i="2" s="1"/>
  <c r="G9" i="1"/>
  <c r="I33" i="2" s="1"/>
  <c r="C26" i="1"/>
  <c r="R17" i="3" l="1"/>
  <c r="R15" i="3"/>
  <c r="R21" i="3" s="1"/>
  <c r="I46" i="2"/>
  <c r="O15" i="3"/>
  <c r="N16" i="3"/>
  <c r="O16" i="3"/>
  <c r="O17" i="3"/>
  <c r="N15" i="3"/>
  <c r="N17" i="3"/>
</calcChain>
</file>

<file path=xl/sharedStrings.xml><?xml version="1.0" encoding="utf-8"?>
<sst xmlns="http://schemas.openxmlformats.org/spreadsheetml/2006/main" count="87" uniqueCount="43">
  <si>
    <t>Dimensions</t>
  </si>
  <si>
    <t>Tw</t>
  </si>
  <si>
    <t>Rr</t>
  </si>
  <si>
    <t>Rw</t>
  </si>
  <si>
    <t>masse hélicoptère (kg)</t>
  </si>
  <si>
    <t>N° hélicoptère</t>
  </si>
  <si>
    <t>masse tromb</t>
  </si>
  <si>
    <t>masse feuille</t>
  </si>
  <si>
    <t>surface feuille</t>
  </si>
  <si>
    <t>B1</t>
  </si>
  <si>
    <t>T1</t>
  </si>
  <si>
    <t>Données:</t>
  </si>
  <si>
    <r>
      <t>Surface helicoptère (cm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</si>
  <si>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</rPr>
      <t>ρ</t>
    </r>
    <r>
      <rPr>
        <vertAlign val="subscript"/>
        <sz val="12"/>
        <color theme="1"/>
        <rFont val="Calibri"/>
        <family val="2"/>
        <scheme val="minor"/>
      </rPr>
      <t>air</t>
    </r>
  </si>
  <si>
    <t>Essai 1</t>
  </si>
  <si>
    <t>Essai 2</t>
  </si>
  <si>
    <t>Essai 3</t>
  </si>
  <si>
    <t>Essai 4</t>
  </si>
  <si>
    <t>Essai 5</t>
  </si>
  <si>
    <t>Essai 6</t>
  </si>
  <si>
    <t>Essai 7</t>
  </si>
  <si>
    <t>Essai 8</t>
  </si>
  <si>
    <t>Essai 9</t>
  </si>
  <si>
    <t>Essai 10</t>
  </si>
  <si>
    <t>Essai 11</t>
  </si>
  <si>
    <t>Essai 12</t>
  </si>
  <si>
    <t>Essai 13</t>
  </si>
  <si>
    <t>Essai 14</t>
  </si>
  <si>
    <t>Essai 15</t>
  </si>
  <si>
    <t>Temps de chute (s)</t>
  </si>
  <si>
    <t>EXPERIMENTS</t>
  </si>
  <si>
    <t>CALCULATIONS</t>
  </si>
  <si>
    <t>Ecart type</t>
  </si>
  <si>
    <t>Ecart type / sqrt(Nb helico)</t>
  </si>
  <si>
    <t>Ecart type / moyenne</t>
  </si>
  <si>
    <t>Moyenne temps de chute (s)</t>
  </si>
  <si>
    <t>Vitesse chute (m/s)</t>
  </si>
  <si>
    <t>Dimensions (cm)</t>
  </si>
  <si>
    <r>
      <t>C</t>
    </r>
    <r>
      <rPr>
        <vertAlign val="subscript"/>
        <sz val="12"/>
        <color theme="1"/>
        <rFont val="Calibri"/>
        <family val="2"/>
        <scheme val="minor"/>
      </rPr>
      <t>D</t>
    </r>
  </si>
  <si>
    <t>Nb lancers optimal</t>
  </si>
  <si>
    <t>Temps de chute moyen (s)</t>
  </si>
  <si>
    <r>
      <t>C</t>
    </r>
    <r>
      <rPr>
        <vertAlign val="subscript"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scheme val="minor"/>
      </rPr>
      <t xml:space="preserve"> moyen</t>
    </r>
  </si>
  <si>
    <r>
      <t>2</t>
    </r>
    <r>
      <rPr>
        <vertAlign val="superscript"/>
        <sz val="12"/>
        <color theme="1"/>
        <rFont val="Calibri"/>
        <family val="2"/>
        <scheme val="minor"/>
      </rPr>
      <t>ème</t>
    </r>
    <r>
      <rPr>
        <sz val="12"/>
        <color theme="1"/>
        <rFont val="Calibri"/>
        <family val="2"/>
        <scheme val="minor"/>
      </rPr>
      <t xml:space="preserve"> plus grand temps de chute moyen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</si>
</sst>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2" applyFont="1" applyBorder="1"/>
    <xf numFmtId="0" fontId="3" fillId="0" borderId="8" xfId="2" applyFont="1" applyBorder="1" applyAlignment="1">
      <alignment horizontal="center"/>
    </xf>
    <xf numFmtId="0" fontId="3" fillId="0" borderId="7" xfId="2" applyFont="1" applyBorder="1"/>
    <xf numFmtId="0" fontId="3" fillId="0" borderId="7" xfId="2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2" applyFont="1"/>
    <xf numFmtId="0" fontId="3" fillId="0" borderId="3" xfId="2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1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2" borderId="9" xfId="2" applyFont="1" applyFill="1" applyBorder="1" applyAlignment="1">
      <alignment horizontal="center" vertical="center"/>
    </xf>
    <xf numFmtId="0" fontId="3" fillId="2" borderId="10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/>
    </xf>
    <xf numFmtId="0" fontId="4" fillId="2" borderId="5" xfId="2" applyFont="1" applyFill="1" applyBorder="1"/>
    <xf numFmtId="0" fontId="4" fillId="2" borderId="6" xfId="2" applyFont="1" applyFill="1" applyBorder="1"/>
    <xf numFmtId="0" fontId="5" fillId="0" borderId="0" xfId="1" applyFont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E0A372A5-400A-4F14-845F-4F402FAE83E0}"/>
    <cellStyle name="Normal 3" xfId="2" xr:uid="{51FD6180-F707-48D2-83AC-ACAAAA5FEE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6</xdr:row>
      <xdr:rowOff>9525</xdr:rowOff>
    </xdr:from>
    <xdr:to>
      <xdr:col>15</xdr:col>
      <xdr:colOff>57150</xdr:colOff>
      <xdr:row>25</xdr:row>
      <xdr:rowOff>33427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2C51DE6-3B24-5535-5706-089157BFC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238250"/>
          <a:ext cx="5353050" cy="386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8F06-92B0-4662-8B15-4500DDF085B2}">
  <dimension ref="B1:G28"/>
  <sheetViews>
    <sheetView tabSelected="1" workbookViewId="0"/>
  </sheetViews>
  <sheetFormatPr baseColWidth="10" defaultRowHeight="15.75" x14ac:dyDescent="0.25"/>
  <cols>
    <col min="1" max="1" width="11.42578125" style="1"/>
    <col min="2" max="2" width="17" style="1" customWidth="1"/>
    <col min="3" max="5" width="11.42578125" style="1"/>
    <col min="6" max="6" width="27.28515625" style="1" customWidth="1"/>
    <col min="7" max="7" width="25.7109375" style="1" customWidth="1"/>
    <col min="8" max="16384" width="11.42578125" style="1"/>
  </cols>
  <sheetData>
    <row r="1" spans="2:7" x14ac:dyDescent="0.25">
      <c r="B1" s="2"/>
      <c r="C1" s="2"/>
      <c r="D1" s="2"/>
      <c r="E1" s="2"/>
      <c r="F1" s="2"/>
      <c r="G1" s="2"/>
    </row>
    <row r="2" spans="2:7" x14ac:dyDescent="0.25">
      <c r="B2" s="2"/>
      <c r="C2" s="36" t="s">
        <v>37</v>
      </c>
      <c r="D2" s="37"/>
      <c r="E2" s="38"/>
      <c r="F2" s="3"/>
      <c r="G2" s="3"/>
    </row>
    <row r="3" spans="2:7" ht="18" x14ac:dyDescent="0.25">
      <c r="B3" s="4" t="s">
        <v>5</v>
      </c>
      <c r="C3" s="5" t="s">
        <v>1</v>
      </c>
      <c r="D3" s="6" t="s">
        <v>2</v>
      </c>
      <c r="E3" s="7" t="s">
        <v>3</v>
      </c>
      <c r="F3" s="7" t="s">
        <v>12</v>
      </c>
      <c r="G3" s="6" t="s">
        <v>4</v>
      </c>
    </row>
    <row r="4" spans="2:7" x14ac:dyDescent="0.25">
      <c r="B4" s="8">
        <v>1</v>
      </c>
      <c r="C4" s="5">
        <v>2.2000000000000002</v>
      </c>
      <c r="D4" s="6">
        <v>11.96</v>
      </c>
      <c r="E4" s="7">
        <v>5.79</v>
      </c>
      <c r="F4" s="7">
        <f>2*E4*($C$27 + D4) + C4*$C$28</f>
        <v>195.8168</v>
      </c>
      <c r="G4" s="6">
        <f>F4*$C$25/$C$26*0.001</f>
        <v>1.601650589053744E-3</v>
      </c>
    </row>
    <row r="5" spans="2:7" x14ac:dyDescent="0.25">
      <c r="B5" s="8">
        <v>2</v>
      </c>
      <c r="C5" s="5">
        <v>2.31</v>
      </c>
      <c r="D5" s="6">
        <v>13.1</v>
      </c>
      <c r="E5" s="7">
        <v>8.2799999999999994</v>
      </c>
      <c r="F5" s="7">
        <f t="shared" ref="F5:F18" si="0">2*E5*($C$27 + D5) + C5*$C$28</f>
        <v>294.726</v>
      </c>
      <c r="G5" s="6">
        <f t="shared" ref="G5:G18" si="1">F5*$C$25/$C$26*0.001</f>
        <v>2.4106617588963452E-3</v>
      </c>
    </row>
    <row r="6" spans="2:7" x14ac:dyDescent="0.25">
      <c r="B6" s="8">
        <v>3</v>
      </c>
      <c r="C6" s="5">
        <v>5.89</v>
      </c>
      <c r="D6" s="6">
        <v>10.83</v>
      </c>
      <c r="E6" s="7">
        <v>7.59</v>
      </c>
      <c r="F6" s="7">
        <f t="shared" si="0"/>
        <v>254.56939999999997</v>
      </c>
      <c r="G6" s="6">
        <f t="shared" si="1"/>
        <v>2.0822076015186552E-3</v>
      </c>
    </row>
    <row r="7" spans="2:7" x14ac:dyDescent="0.25">
      <c r="B7" s="8">
        <v>4</v>
      </c>
      <c r="C7" s="5">
        <v>5.08</v>
      </c>
      <c r="D7" s="6">
        <v>14.51</v>
      </c>
      <c r="E7" s="7">
        <v>4.79</v>
      </c>
      <c r="F7" s="7">
        <f t="shared" si="0"/>
        <v>202.72579999999999</v>
      </c>
      <c r="G7" s="6">
        <f t="shared" si="1"/>
        <v>1.6581615928071111E-3</v>
      </c>
    </row>
    <row r="8" spans="2:7" x14ac:dyDescent="0.25">
      <c r="B8" s="8">
        <v>5</v>
      </c>
      <c r="C8" s="5">
        <v>4.1500000000000004</v>
      </c>
      <c r="D8" s="6">
        <v>13.97</v>
      </c>
      <c r="E8" s="7">
        <v>5.44</v>
      </c>
      <c r="F8" s="7">
        <f t="shared" si="0"/>
        <v>216.2636</v>
      </c>
      <c r="G8" s="6">
        <f t="shared" si="1"/>
        <v>1.7688917515294054E-3</v>
      </c>
    </row>
    <row r="9" spans="2:7" x14ac:dyDescent="0.25">
      <c r="B9" s="8">
        <v>6</v>
      </c>
      <c r="C9" s="5">
        <v>3.88</v>
      </c>
      <c r="D9" s="6">
        <v>8.42</v>
      </c>
      <c r="E9" s="7">
        <v>5.44</v>
      </c>
      <c r="F9" s="7">
        <f t="shared" si="0"/>
        <v>154.52960000000002</v>
      </c>
      <c r="G9" s="6">
        <f t="shared" si="1"/>
        <v>1.2639488790861634E-3</v>
      </c>
    </row>
    <row r="10" spans="2:7" x14ac:dyDescent="0.25">
      <c r="B10" s="8">
        <v>7</v>
      </c>
      <c r="C10" s="5">
        <v>3.13</v>
      </c>
      <c r="D10" s="6">
        <v>10.199999999999999</v>
      </c>
      <c r="E10" s="7">
        <v>3.63</v>
      </c>
      <c r="F10" s="7">
        <f t="shared" si="0"/>
        <v>118.74199999999999</v>
      </c>
      <c r="G10" s="6">
        <f t="shared" si="1"/>
        <v>9.7123022256220945E-4</v>
      </c>
    </row>
    <row r="11" spans="2:7" x14ac:dyDescent="0.25">
      <c r="B11" s="8">
        <v>8</v>
      </c>
      <c r="C11" s="5">
        <v>2.91</v>
      </c>
      <c r="D11" s="6">
        <v>12.2</v>
      </c>
      <c r="E11" s="7">
        <v>5.19</v>
      </c>
      <c r="F11" s="7">
        <f t="shared" si="0"/>
        <v>182.70600000000002</v>
      </c>
      <c r="G11" s="6">
        <f t="shared" si="1"/>
        <v>1.4944130050315058E-3</v>
      </c>
    </row>
    <row r="12" spans="2:7" x14ac:dyDescent="0.25">
      <c r="B12" s="8">
        <v>9</v>
      </c>
      <c r="C12" s="5">
        <v>3.62</v>
      </c>
      <c r="D12" s="6">
        <v>9.51</v>
      </c>
      <c r="E12" s="7">
        <v>4.18</v>
      </c>
      <c r="F12" s="7">
        <f t="shared" si="0"/>
        <v>131.0436</v>
      </c>
      <c r="G12" s="6">
        <f t="shared" si="1"/>
        <v>1.0718490912512266E-3</v>
      </c>
    </row>
    <row r="13" spans="2:7" x14ac:dyDescent="0.25">
      <c r="B13" s="8">
        <v>10</v>
      </c>
      <c r="C13" s="5">
        <v>3.47</v>
      </c>
      <c r="D13" s="6">
        <v>13.22</v>
      </c>
      <c r="E13" s="7">
        <v>5.19</v>
      </c>
      <c r="F13" s="7">
        <f t="shared" si="0"/>
        <v>196.09360000000001</v>
      </c>
      <c r="G13" s="6">
        <f t="shared" si="1"/>
        <v>1.6039146281098928E-3</v>
      </c>
    </row>
    <row r="14" spans="2:7" x14ac:dyDescent="0.25">
      <c r="B14" s="8">
        <v>11</v>
      </c>
      <c r="C14" s="5">
        <v>5.42</v>
      </c>
      <c r="D14" s="6">
        <v>8.09</v>
      </c>
      <c r="E14" s="7">
        <v>2.94</v>
      </c>
      <c r="F14" s="7">
        <f t="shared" si="0"/>
        <v>98.1892</v>
      </c>
      <c r="G14" s="6">
        <f t="shared" si="1"/>
        <v>8.0312205091042179E-4</v>
      </c>
    </row>
    <row r="15" spans="2:7" x14ac:dyDescent="0.25">
      <c r="B15" s="8">
        <v>12</v>
      </c>
      <c r="C15" s="5">
        <v>4.8499999999999996</v>
      </c>
      <c r="D15" s="6">
        <v>7.16</v>
      </c>
      <c r="E15" s="7">
        <v>3.81</v>
      </c>
      <c r="F15" s="7">
        <f t="shared" si="0"/>
        <v>109.28920000000001</v>
      </c>
      <c r="G15" s="6">
        <f t="shared" si="1"/>
        <v>8.9391263444818048E-4</v>
      </c>
    </row>
    <row r="16" spans="2:7" x14ac:dyDescent="0.25">
      <c r="B16" s="8">
        <v>13</v>
      </c>
      <c r="C16" s="5">
        <v>4.59</v>
      </c>
      <c r="D16" s="6">
        <v>6.41</v>
      </c>
      <c r="E16" s="7">
        <v>4.2</v>
      </c>
      <c r="F16" s="7">
        <f t="shared" si="0"/>
        <v>110.39400000000001</v>
      </c>
      <c r="G16" s="6">
        <f t="shared" si="1"/>
        <v>9.0294916027633485E-4</v>
      </c>
    </row>
    <row r="17" spans="2:7" x14ac:dyDescent="0.25">
      <c r="B17" s="8">
        <v>14</v>
      </c>
      <c r="C17" s="5">
        <v>2.65</v>
      </c>
      <c r="D17" s="6">
        <v>7.26</v>
      </c>
      <c r="E17" s="7">
        <v>2.66</v>
      </c>
      <c r="F17" s="7">
        <f t="shared" si="0"/>
        <v>73.153199999999998</v>
      </c>
      <c r="G17" s="6">
        <f t="shared" si="1"/>
        <v>5.9834429870759989E-4</v>
      </c>
    </row>
    <row r="18" spans="2:7" x14ac:dyDescent="0.25">
      <c r="B18" s="8">
        <v>15</v>
      </c>
      <c r="C18" s="5">
        <v>5.72</v>
      </c>
      <c r="D18" s="6">
        <v>9.6999999999999993</v>
      </c>
      <c r="E18" s="7">
        <v>4.26</v>
      </c>
      <c r="F18" s="7">
        <f t="shared" si="0"/>
        <v>145.32399999999998</v>
      </c>
      <c r="G18" s="6">
        <f t="shared" si="1"/>
        <v>1.1886532218055156E-3</v>
      </c>
    </row>
    <row r="22" spans="2:7" x14ac:dyDescent="0.25">
      <c r="B22" s="39" t="s">
        <v>11</v>
      </c>
      <c r="C22" s="39"/>
    </row>
    <row r="23" spans="2:7" ht="18.75" x14ac:dyDescent="0.35">
      <c r="B23" s="9" t="s">
        <v>13</v>
      </c>
      <c r="C23" s="10">
        <v>1.2250000000000001</v>
      </c>
    </row>
    <row r="24" spans="2:7" x14ac:dyDescent="0.25">
      <c r="B24" s="11" t="s">
        <v>6</v>
      </c>
      <c r="C24" s="12">
        <v>3.6000000000000002E-4</v>
      </c>
    </row>
    <row r="25" spans="2:7" x14ac:dyDescent="0.25">
      <c r="B25" s="11" t="s">
        <v>7</v>
      </c>
      <c r="C25" s="12">
        <v>5.1014492750000002</v>
      </c>
    </row>
    <row r="26" spans="2:7" x14ac:dyDescent="0.25">
      <c r="B26" s="11" t="s">
        <v>8</v>
      </c>
      <c r="C26" s="12">
        <f>21*29.7</f>
        <v>623.69999999999993</v>
      </c>
    </row>
    <row r="27" spans="2:7" x14ac:dyDescent="0.25">
      <c r="B27" s="11" t="s">
        <v>9</v>
      </c>
      <c r="C27" s="12">
        <v>4</v>
      </c>
    </row>
    <row r="28" spans="2:7" x14ac:dyDescent="0.25">
      <c r="B28" s="11" t="s">
        <v>10</v>
      </c>
      <c r="C28" s="12">
        <v>5</v>
      </c>
    </row>
  </sheetData>
  <mergeCells count="2">
    <mergeCell ref="C2:E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023DC-ADD4-470C-8F1A-98192F132F40}">
  <dimension ref="A2:S51"/>
  <sheetViews>
    <sheetView topLeftCell="A22" zoomScaleNormal="100" workbookViewId="0">
      <selection activeCell="C31" sqref="C31"/>
    </sheetView>
  </sheetViews>
  <sheetFormatPr baseColWidth="10" defaultRowHeight="15.75" x14ac:dyDescent="0.25"/>
  <cols>
    <col min="1" max="1" width="11.42578125" style="2"/>
    <col min="2" max="2" width="21.28515625" style="2" customWidth="1"/>
    <col min="3" max="3" width="42.85546875" style="2" customWidth="1"/>
    <col min="4" max="4" width="23" style="2" customWidth="1"/>
    <col min="5" max="5" width="31.28515625" style="2" customWidth="1"/>
    <col min="6" max="6" width="23.42578125" style="2" customWidth="1"/>
    <col min="7" max="7" width="25.28515625" style="2" customWidth="1"/>
    <col min="8" max="8" width="23" style="2" customWidth="1"/>
    <col min="9" max="16384" width="11.42578125" style="2"/>
  </cols>
  <sheetData>
    <row r="2" spans="1:19" x14ac:dyDescent="0.25">
      <c r="A2" s="43" t="s">
        <v>30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19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x14ac:dyDescent="0.25">
      <c r="B4" s="14"/>
      <c r="C4" s="40" t="s">
        <v>29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2"/>
    </row>
    <row r="5" spans="1:19" x14ac:dyDescent="0.25">
      <c r="B5" s="4" t="s">
        <v>5</v>
      </c>
      <c r="C5" s="17" t="s">
        <v>14</v>
      </c>
      <c r="D5" s="17" t="s">
        <v>15</v>
      </c>
      <c r="E5" s="17" t="s">
        <v>16</v>
      </c>
      <c r="F5" s="17" t="s">
        <v>17</v>
      </c>
      <c r="G5" s="17" t="s">
        <v>18</v>
      </c>
      <c r="H5" s="17" t="s">
        <v>19</v>
      </c>
      <c r="I5" s="17" t="s">
        <v>20</v>
      </c>
      <c r="J5" s="17" t="s">
        <v>21</v>
      </c>
      <c r="K5" s="17" t="s">
        <v>22</v>
      </c>
      <c r="L5" s="17" t="s">
        <v>23</v>
      </c>
      <c r="M5" s="17" t="s">
        <v>24</v>
      </c>
      <c r="N5" s="17" t="s">
        <v>25</v>
      </c>
      <c r="O5" s="17" t="s">
        <v>26</v>
      </c>
      <c r="P5" s="17" t="s">
        <v>27</v>
      </c>
      <c r="Q5" s="17" t="s">
        <v>28</v>
      </c>
    </row>
    <row r="6" spans="1:19" x14ac:dyDescent="0.25">
      <c r="B6" s="17">
        <v>1</v>
      </c>
      <c r="C6" s="17">
        <v>6.06</v>
      </c>
      <c r="D6" s="17">
        <v>5.44</v>
      </c>
      <c r="E6" s="17">
        <v>5.41</v>
      </c>
      <c r="F6" s="17">
        <v>5.58</v>
      </c>
      <c r="G6" s="17">
        <v>5.73</v>
      </c>
      <c r="H6" s="17">
        <v>4.91</v>
      </c>
      <c r="I6" s="17">
        <v>4.79</v>
      </c>
      <c r="J6" s="17">
        <v>4.45</v>
      </c>
      <c r="K6" s="17">
        <v>4.32</v>
      </c>
      <c r="L6" s="17">
        <v>6.11</v>
      </c>
      <c r="M6" s="17">
        <v>3.62</v>
      </c>
      <c r="N6" s="17">
        <v>3.27</v>
      </c>
      <c r="O6" s="17">
        <v>3.02</v>
      </c>
      <c r="P6" s="17">
        <v>5.49</v>
      </c>
      <c r="Q6" s="17">
        <v>4.9000000000000004</v>
      </c>
      <c r="S6" s="2">
        <f>LARGE(C28:C42,2)</f>
        <v>5.301333333333333</v>
      </c>
    </row>
    <row r="7" spans="1:19" x14ac:dyDescent="0.25">
      <c r="B7" s="17">
        <v>2</v>
      </c>
      <c r="C7" s="17">
        <v>3.8</v>
      </c>
      <c r="D7" s="17">
        <v>4.16</v>
      </c>
      <c r="E7" s="17">
        <v>4.25</v>
      </c>
      <c r="F7" s="17">
        <v>3.91</v>
      </c>
      <c r="G7" s="17">
        <v>4</v>
      </c>
      <c r="H7" s="17">
        <v>3.7</v>
      </c>
      <c r="I7" s="17">
        <v>6.48</v>
      </c>
      <c r="J7" s="17">
        <v>5.42</v>
      </c>
      <c r="K7" s="17">
        <v>4.51</v>
      </c>
      <c r="L7" s="17">
        <v>4.37</v>
      </c>
      <c r="M7" s="17">
        <v>4.96</v>
      </c>
      <c r="N7" s="17">
        <v>3.09</v>
      </c>
      <c r="O7" s="17">
        <v>3.26</v>
      </c>
      <c r="P7" s="17">
        <v>3.55</v>
      </c>
      <c r="Q7" s="17">
        <v>3.26</v>
      </c>
    </row>
    <row r="8" spans="1:19" x14ac:dyDescent="0.25">
      <c r="B8" s="17">
        <v>3</v>
      </c>
      <c r="C8" s="17">
        <v>3.9</v>
      </c>
      <c r="D8" s="17">
        <v>2.8</v>
      </c>
      <c r="E8" s="17">
        <v>2.15</v>
      </c>
      <c r="F8" s="17">
        <v>2.96</v>
      </c>
      <c r="G8" s="17">
        <v>3.35</v>
      </c>
      <c r="H8" s="17">
        <v>4.0999999999999996</v>
      </c>
      <c r="I8" s="17">
        <v>2.41</v>
      </c>
      <c r="J8" s="17">
        <v>3.77</v>
      </c>
      <c r="K8" s="17">
        <v>2.39</v>
      </c>
      <c r="L8" s="17">
        <v>4.2</v>
      </c>
      <c r="M8" s="17">
        <v>3.02</v>
      </c>
      <c r="N8" s="17">
        <v>2.56</v>
      </c>
      <c r="O8" s="17">
        <v>3.86</v>
      </c>
      <c r="P8" s="17">
        <v>2.69</v>
      </c>
      <c r="Q8" s="17">
        <v>3.02</v>
      </c>
    </row>
    <row r="9" spans="1:19" x14ac:dyDescent="0.25">
      <c r="B9" s="17">
        <v>4</v>
      </c>
      <c r="C9" s="17">
        <v>4.0999999999999996</v>
      </c>
      <c r="D9" s="17">
        <v>5.4</v>
      </c>
      <c r="E9" s="17">
        <v>5.15</v>
      </c>
      <c r="F9" s="17">
        <v>4.43</v>
      </c>
      <c r="G9" s="17">
        <v>4.68</v>
      </c>
      <c r="H9" s="17">
        <v>5.09</v>
      </c>
      <c r="I9" s="17">
        <v>5.16</v>
      </c>
      <c r="J9" s="17">
        <v>5.23</v>
      </c>
      <c r="K9" s="17">
        <v>5.92</v>
      </c>
      <c r="L9" s="17">
        <v>5.48</v>
      </c>
      <c r="M9" s="17">
        <v>5.68</v>
      </c>
      <c r="N9" s="17">
        <v>5.24</v>
      </c>
      <c r="O9" s="17">
        <v>6.27</v>
      </c>
      <c r="P9" s="17">
        <v>5.71</v>
      </c>
      <c r="Q9" s="17">
        <v>5.98</v>
      </c>
    </row>
    <row r="10" spans="1:19" x14ac:dyDescent="0.25">
      <c r="B10" s="17">
        <v>5</v>
      </c>
      <c r="C10" s="17">
        <v>5.5</v>
      </c>
      <c r="D10" s="17">
        <v>4.8899999999999997</v>
      </c>
      <c r="E10" s="17">
        <v>4.42</v>
      </c>
      <c r="F10" s="17">
        <v>4.24</v>
      </c>
      <c r="G10" s="17">
        <v>3.21</v>
      </c>
      <c r="H10" s="17">
        <v>5.98</v>
      </c>
      <c r="I10" s="17">
        <v>5.53</v>
      </c>
      <c r="J10" s="17">
        <v>5.23</v>
      </c>
      <c r="K10" s="17">
        <v>5.58</v>
      </c>
      <c r="L10" s="17">
        <v>5.12</v>
      </c>
      <c r="M10" s="17">
        <v>5.08</v>
      </c>
      <c r="N10" s="17">
        <v>5.34</v>
      </c>
      <c r="O10" s="17">
        <v>5.01</v>
      </c>
      <c r="P10" s="17">
        <v>5.24</v>
      </c>
      <c r="Q10" s="17">
        <v>4.6500000000000004</v>
      </c>
    </row>
    <row r="11" spans="1:19" x14ac:dyDescent="0.25">
      <c r="B11" s="17">
        <v>6</v>
      </c>
      <c r="C11" s="17">
        <v>4.4800000000000004</v>
      </c>
      <c r="D11" s="17">
        <v>4.12</v>
      </c>
      <c r="E11" s="17">
        <v>4.5599999999999996</v>
      </c>
      <c r="F11" s="17">
        <v>4.38</v>
      </c>
      <c r="G11" s="17">
        <v>4.38</v>
      </c>
      <c r="H11" s="17">
        <v>4.45</v>
      </c>
      <c r="I11" s="17">
        <v>4.4800000000000004</v>
      </c>
      <c r="J11" s="17">
        <v>4.08</v>
      </c>
      <c r="K11" s="17">
        <v>4.38</v>
      </c>
      <c r="L11" s="17">
        <v>3.76</v>
      </c>
      <c r="M11" s="17">
        <v>3.93</v>
      </c>
      <c r="N11" s="17">
        <v>3.96</v>
      </c>
      <c r="O11" s="17">
        <v>4.75</v>
      </c>
      <c r="P11" s="17">
        <v>3.63</v>
      </c>
      <c r="Q11" s="17">
        <v>3.41</v>
      </c>
    </row>
    <row r="12" spans="1:19" x14ac:dyDescent="0.25">
      <c r="B12" s="17">
        <v>7</v>
      </c>
      <c r="C12" s="17">
        <v>5.75</v>
      </c>
      <c r="D12" s="17">
        <v>5.73</v>
      </c>
      <c r="E12" s="17">
        <v>5.82</v>
      </c>
      <c r="F12" s="17">
        <v>5.54</v>
      </c>
      <c r="G12" s="17">
        <v>5.47</v>
      </c>
      <c r="H12" s="17">
        <v>5.71</v>
      </c>
      <c r="I12" s="17">
        <v>5.16</v>
      </c>
      <c r="J12" s="17">
        <v>5.27</v>
      </c>
      <c r="K12" s="17">
        <v>5.7</v>
      </c>
      <c r="L12" s="17">
        <v>5.27</v>
      </c>
      <c r="M12" s="17">
        <v>5.23</v>
      </c>
      <c r="N12" s="17">
        <v>5.75</v>
      </c>
      <c r="O12" s="17">
        <v>5.54</v>
      </c>
      <c r="P12" s="17">
        <v>5.26</v>
      </c>
      <c r="Q12" s="17">
        <v>5.3</v>
      </c>
    </row>
    <row r="13" spans="1:19" x14ac:dyDescent="0.25">
      <c r="B13" s="17">
        <v>8</v>
      </c>
      <c r="C13" s="17">
        <v>5.76</v>
      </c>
      <c r="D13" s="17">
        <v>5.67</v>
      </c>
      <c r="E13" s="17">
        <v>5.35</v>
      </c>
      <c r="F13" s="17">
        <v>5.78</v>
      </c>
      <c r="G13" s="17">
        <v>4.51</v>
      </c>
      <c r="H13" s="17">
        <v>6.04</v>
      </c>
      <c r="I13" s="17">
        <v>5.27</v>
      </c>
      <c r="J13" s="17">
        <v>4.9000000000000004</v>
      </c>
      <c r="K13" s="17">
        <v>5.03</v>
      </c>
      <c r="L13" s="17">
        <v>4.8899999999999997</v>
      </c>
      <c r="M13" s="17">
        <v>5.29</v>
      </c>
      <c r="N13" s="17">
        <v>5.82</v>
      </c>
      <c r="O13" s="17">
        <v>5.9</v>
      </c>
      <c r="P13" s="17">
        <v>4.49</v>
      </c>
      <c r="Q13" s="17">
        <v>4.63</v>
      </c>
    </row>
    <row r="14" spans="1:19" x14ac:dyDescent="0.25">
      <c r="B14" s="17">
        <v>9</v>
      </c>
      <c r="C14" s="17">
        <v>4.8899999999999997</v>
      </c>
      <c r="D14" s="17">
        <v>5.46</v>
      </c>
      <c r="E14" s="17">
        <v>4.21</v>
      </c>
      <c r="F14" s="17">
        <v>4.5199999999999996</v>
      </c>
      <c r="G14" s="17">
        <v>4.09</v>
      </c>
      <c r="H14" s="17">
        <v>4.7300000000000004</v>
      </c>
      <c r="I14" s="17">
        <v>4.4400000000000004</v>
      </c>
      <c r="J14" s="17">
        <v>4.6500000000000004</v>
      </c>
      <c r="K14" s="17">
        <v>5.01</v>
      </c>
      <c r="L14" s="17">
        <v>4.83</v>
      </c>
      <c r="M14" s="17">
        <v>5.14</v>
      </c>
      <c r="N14" s="17">
        <v>5.54</v>
      </c>
      <c r="O14" s="17">
        <v>4.57</v>
      </c>
      <c r="P14" s="17">
        <v>4.58</v>
      </c>
      <c r="Q14" s="17">
        <v>4.53</v>
      </c>
    </row>
    <row r="15" spans="1:19" x14ac:dyDescent="0.25">
      <c r="B15" s="17">
        <v>10</v>
      </c>
      <c r="C15" s="17">
        <v>3.57</v>
      </c>
      <c r="D15" s="17">
        <v>5.78</v>
      </c>
      <c r="E15" s="17">
        <v>4.9400000000000004</v>
      </c>
      <c r="F15" s="17">
        <v>4.75</v>
      </c>
      <c r="G15" s="17">
        <v>4.08</v>
      </c>
      <c r="H15" s="17">
        <v>4.7</v>
      </c>
      <c r="I15" s="17">
        <v>3.71</v>
      </c>
      <c r="J15" s="17">
        <v>5.7</v>
      </c>
      <c r="K15" s="17">
        <v>5.04</v>
      </c>
      <c r="L15" s="17">
        <v>5.01</v>
      </c>
      <c r="M15" s="17">
        <v>5.43</v>
      </c>
      <c r="N15" s="17">
        <v>5.19</v>
      </c>
      <c r="O15" s="17">
        <v>4.4800000000000004</v>
      </c>
      <c r="P15" s="17">
        <v>4.68</v>
      </c>
      <c r="Q15" s="17">
        <v>4.6399999999999997</v>
      </c>
    </row>
    <row r="16" spans="1:19" x14ac:dyDescent="0.25">
      <c r="B16" s="17">
        <v>11</v>
      </c>
      <c r="C16" s="17">
        <v>4.9800000000000004</v>
      </c>
      <c r="D16" s="17">
        <v>4.4800000000000004</v>
      </c>
      <c r="E16" s="17">
        <v>4.3600000000000003</v>
      </c>
      <c r="F16" s="17">
        <v>4.3099999999999996</v>
      </c>
      <c r="G16" s="17">
        <v>3.45</v>
      </c>
      <c r="H16" s="17">
        <v>3.82</v>
      </c>
      <c r="I16" s="17">
        <v>4.2300000000000004</v>
      </c>
      <c r="J16" s="17">
        <v>3.82</v>
      </c>
      <c r="K16" s="17">
        <v>4.1500000000000004</v>
      </c>
      <c r="L16" s="17">
        <v>3.77</v>
      </c>
      <c r="M16" s="17">
        <v>4.28</v>
      </c>
      <c r="N16" s="17">
        <v>3.89</v>
      </c>
      <c r="O16" s="17">
        <v>4.5</v>
      </c>
      <c r="P16" s="17">
        <v>3.99</v>
      </c>
      <c r="Q16" s="17">
        <v>3.93</v>
      </c>
    </row>
    <row r="17" spans="1:17" x14ac:dyDescent="0.25">
      <c r="B17" s="17">
        <v>12</v>
      </c>
      <c r="C17" s="17">
        <v>4.21</v>
      </c>
      <c r="D17" s="17">
        <v>3.92</v>
      </c>
      <c r="E17" s="17">
        <v>3.4</v>
      </c>
      <c r="F17" s="17">
        <v>3.48</v>
      </c>
      <c r="G17" s="17">
        <v>3.6</v>
      </c>
      <c r="H17" s="17">
        <v>3.65</v>
      </c>
      <c r="I17" s="17">
        <v>3.52</v>
      </c>
      <c r="J17" s="17">
        <v>3.32</v>
      </c>
      <c r="K17" s="17">
        <v>3.86</v>
      </c>
      <c r="L17" s="17">
        <v>3.61</v>
      </c>
      <c r="M17" s="17">
        <v>3.64</v>
      </c>
      <c r="N17" s="17">
        <v>3.93</v>
      </c>
      <c r="O17" s="17">
        <v>3.29</v>
      </c>
      <c r="P17" s="17">
        <v>3.55</v>
      </c>
      <c r="Q17" s="17">
        <v>3.6</v>
      </c>
    </row>
    <row r="18" spans="1:17" x14ac:dyDescent="0.25">
      <c r="B18" s="17">
        <v>13</v>
      </c>
      <c r="C18" s="17">
        <v>3.02</v>
      </c>
      <c r="D18" s="17">
        <v>3.18</v>
      </c>
      <c r="E18" s="17">
        <v>3.01</v>
      </c>
      <c r="F18" s="17">
        <v>3.07</v>
      </c>
      <c r="G18" s="17">
        <v>3.74</v>
      </c>
      <c r="H18" s="17">
        <v>3.26</v>
      </c>
      <c r="I18" s="17">
        <v>3.42</v>
      </c>
      <c r="J18" s="17">
        <v>3.32</v>
      </c>
      <c r="K18" s="17">
        <v>3.43</v>
      </c>
      <c r="L18" s="17">
        <v>3.33</v>
      </c>
      <c r="M18" s="17">
        <v>3.17</v>
      </c>
      <c r="N18" s="17">
        <v>3.04</v>
      </c>
      <c r="O18" s="17">
        <v>2.97</v>
      </c>
      <c r="P18" s="17">
        <v>3.08</v>
      </c>
      <c r="Q18" s="17">
        <v>3.25</v>
      </c>
    </row>
    <row r="19" spans="1:17" x14ac:dyDescent="0.25">
      <c r="B19" s="17">
        <v>14</v>
      </c>
      <c r="C19" s="17">
        <v>4.8499999999999996</v>
      </c>
      <c r="D19" s="17">
        <v>4.25</v>
      </c>
      <c r="E19" s="17">
        <v>4.72</v>
      </c>
      <c r="F19" s="17">
        <v>4.62</v>
      </c>
      <c r="G19" s="17">
        <v>4.62</v>
      </c>
      <c r="H19" s="17">
        <v>4.79</v>
      </c>
      <c r="I19" s="17">
        <v>4.59</v>
      </c>
      <c r="J19" s="17">
        <v>6.29</v>
      </c>
      <c r="K19" s="17">
        <v>4.3899999999999997</v>
      </c>
      <c r="L19" s="17">
        <v>4.3499999999999996</v>
      </c>
      <c r="M19" s="17">
        <v>4.2699999999999996</v>
      </c>
      <c r="N19" s="17">
        <v>4.42</v>
      </c>
      <c r="O19" s="17">
        <v>4.55</v>
      </c>
      <c r="P19" s="17">
        <v>4.53</v>
      </c>
      <c r="Q19" s="17">
        <v>4.66</v>
      </c>
    </row>
    <row r="20" spans="1:17" x14ac:dyDescent="0.25">
      <c r="B20" s="17">
        <v>15</v>
      </c>
      <c r="C20" s="17">
        <v>5.0999999999999996</v>
      </c>
      <c r="D20" s="17">
        <v>5.21</v>
      </c>
      <c r="E20" s="17">
        <v>4.84</v>
      </c>
      <c r="F20" s="17">
        <v>4.8099999999999996</v>
      </c>
      <c r="G20" s="17">
        <v>5.34</v>
      </c>
      <c r="H20" s="17">
        <v>5.47</v>
      </c>
      <c r="I20" s="17">
        <v>4.88</v>
      </c>
      <c r="J20" s="17">
        <v>4.9000000000000004</v>
      </c>
      <c r="K20" s="17">
        <v>5.0599999999999996</v>
      </c>
      <c r="L20" s="17">
        <v>4.55</v>
      </c>
      <c r="M20" s="17">
        <v>4.57</v>
      </c>
      <c r="N20" s="17">
        <v>5.1100000000000003</v>
      </c>
      <c r="O20" s="17">
        <v>4.68</v>
      </c>
      <c r="P20" s="17">
        <v>4.42</v>
      </c>
      <c r="Q20" s="17">
        <v>5</v>
      </c>
    </row>
    <row r="24" spans="1:17" x14ac:dyDescent="0.25">
      <c r="A24" s="43" t="s">
        <v>31</v>
      </c>
      <c r="B24" s="43"/>
      <c r="C24" s="43"/>
      <c r="D24" s="43"/>
      <c r="E24" s="43"/>
      <c r="F24" s="43"/>
      <c r="G24" s="43"/>
      <c r="H24" s="43"/>
      <c r="I24" s="43"/>
    </row>
    <row r="25" spans="1:17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8.75" x14ac:dyDescent="0.25">
      <c r="B26" s="14"/>
      <c r="C26" s="33" t="s">
        <v>35</v>
      </c>
      <c r="D26" s="33" t="s">
        <v>32</v>
      </c>
      <c r="E26" s="33" t="s">
        <v>33</v>
      </c>
      <c r="F26" s="33" t="s">
        <v>34</v>
      </c>
      <c r="G26" s="34" t="s">
        <v>36</v>
      </c>
      <c r="H26" s="4" t="s">
        <v>39</v>
      </c>
      <c r="I26" s="33" t="s">
        <v>38</v>
      </c>
      <c r="J26" s="28"/>
      <c r="K26" s="28"/>
      <c r="L26" s="28"/>
      <c r="M26" s="28"/>
      <c r="N26" s="28"/>
      <c r="O26" s="28"/>
      <c r="P26" s="28"/>
      <c r="Q26" s="28"/>
    </row>
    <row r="27" spans="1:17" x14ac:dyDescent="0.25">
      <c r="B27" s="4" t="s">
        <v>5</v>
      </c>
      <c r="C27" s="17"/>
      <c r="D27" s="17"/>
      <c r="E27" s="17"/>
      <c r="F27" s="17"/>
      <c r="G27" s="26"/>
      <c r="H27" s="8"/>
      <c r="I27" s="17"/>
      <c r="J27" s="27"/>
      <c r="K27" s="27"/>
      <c r="L27" s="27"/>
      <c r="M27" s="27"/>
      <c r="N27" s="27"/>
      <c r="O27" s="27"/>
      <c r="P27" s="27"/>
      <c r="Q27" s="27"/>
    </row>
    <row r="28" spans="1:17" x14ac:dyDescent="0.25">
      <c r="B28" s="17">
        <v>1</v>
      </c>
      <c r="C28" s="17">
        <f>AVERAGE(C6:Q6)</f>
        <v>4.873333333333334</v>
      </c>
      <c r="D28" s="17">
        <f>STDEV(C6:Q6)</f>
        <v>0.9721453937897675</v>
      </c>
      <c r="E28" s="17">
        <f>D28/SQRT(15)</f>
        <v>0.2510068613493347</v>
      </c>
      <c r="F28" s="17">
        <f>D28/C28</f>
        <v>0.19948263894454871</v>
      </c>
      <c r="G28" s="26">
        <f>5/C28</f>
        <v>1.0259917920656634</v>
      </c>
      <c r="H28" s="8">
        <f>INT((D28/0.05)^2)</f>
        <v>378</v>
      </c>
      <c r="I28" s="17">
        <f>2*(Dimensions!G4 + 2*Dimensions!$C$24)/(Dimensions!C$23*G28^2*PI()*(Dimensions!D4*0.01)^2)</f>
        <v>8.0129191476587147E-2</v>
      </c>
      <c r="J28" s="27"/>
      <c r="K28" s="27"/>
      <c r="L28" s="27"/>
      <c r="M28" s="27"/>
      <c r="N28" s="27"/>
      <c r="O28" s="27"/>
      <c r="P28" s="27"/>
      <c r="Q28" s="27"/>
    </row>
    <row r="29" spans="1:17" x14ac:dyDescent="0.25">
      <c r="B29" s="17">
        <v>2</v>
      </c>
      <c r="C29" s="17">
        <f t="shared" ref="C29:C42" si="0">AVERAGE(C7:Q7)</f>
        <v>4.181333333333332</v>
      </c>
      <c r="D29" s="17">
        <f t="shared" ref="D29:D42" si="1">STDEV(C7:Q7)</f>
        <v>0.90016559323165879</v>
      </c>
      <c r="E29" s="17">
        <f t="shared" ref="E29:E42" si="2">D29/SQRT(15)</f>
        <v>0.23242175676100896</v>
      </c>
      <c r="F29" s="17">
        <f t="shared" ref="F29:F42" si="3">D29/C29</f>
        <v>0.21528194991190827</v>
      </c>
      <c r="G29" s="26">
        <f t="shared" ref="G29:G42" si="4">5/C29</f>
        <v>1.1957908163265309</v>
      </c>
      <c r="H29" s="8">
        <f t="shared" ref="H29:H42" si="5">INT((D29/0.05)^2)</f>
        <v>324</v>
      </c>
      <c r="I29" s="17">
        <f>2*(Dimensions!G5 + 2*Dimensions!$C$24)/(Dimensions!C$23*G29^2*PI()*(Dimensions!D5*0.01)^2)</f>
        <v>6.6302081645043531E-2</v>
      </c>
      <c r="J29" s="27"/>
      <c r="K29" s="27"/>
      <c r="L29" s="27"/>
      <c r="M29" s="27"/>
      <c r="N29" s="27"/>
      <c r="O29" s="27"/>
      <c r="P29" s="27"/>
      <c r="Q29" s="27"/>
    </row>
    <row r="30" spans="1:17" x14ac:dyDescent="0.25">
      <c r="B30" s="17">
        <v>3</v>
      </c>
      <c r="C30" s="17">
        <f t="shared" si="0"/>
        <v>3.1453333333333338</v>
      </c>
      <c r="D30" s="17">
        <f t="shared" si="1"/>
        <v>0.67469428703108125</v>
      </c>
      <c r="E30" s="17">
        <f t="shared" si="2"/>
        <v>0.17420531583017762</v>
      </c>
      <c r="F30" s="17">
        <f t="shared" si="3"/>
        <v>0.21450644988270914</v>
      </c>
      <c r="G30" s="26">
        <f t="shared" si="4"/>
        <v>1.5896566341670197</v>
      </c>
      <c r="H30" s="8">
        <f t="shared" si="5"/>
        <v>182</v>
      </c>
      <c r="I30" s="17">
        <f>2*(Dimensions!G6 + 2*Dimensions!$C$24)/(Dimensions!C$23*G30^2*PI()*(Dimensions!D6*0.01)^2)</f>
        <v>4.9133847570971896E-2</v>
      </c>
      <c r="J30" s="27"/>
      <c r="K30" s="27"/>
      <c r="L30" s="27"/>
      <c r="M30" s="27"/>
      <c r="N30" s="27"/>
      <c r="O30" s="27"/>
      <c r="P30" s="27"/>
      <c r="Q30" s="27"/>
    </row>
    <row r="31" spans="1:17" x14ac:dyDescent="0.25">
      <c r="B31" s="17">
        <v>4</v>
      </c>
      <c r="C31" s="17">
        <f t="shared" si="0"/>
        <v>5.301333333333333</v>
      </c>
      <c r="D31" s="17">
        <f t="shared" si="1"/>
        <v>0.58667180733679258</v>
      </c>
      <c r="E31" s="17">
        <f t="shared" si="2"/>
        <v>0.15147800930032027</v>
      </c>
      <c r="F31" s="17">
        <f t="shared" si="3"/>
        <v>0.11066495359723201</v>
      </c>
      <c r="G31" s="26">
        <f t="shared" si="4"/>
        <v>0.94315895372233405</v>
      </c>
      <c r="H31" s="8">
        <f t="shared" si="5"/>
        <v>137</v>
      </c>
      <c r="I31" s="17">
        <f>2*(Dimensions!G7 + 2*Dimensions!$C$24)/(Dimensions!C$23*G31^2*PI()*(Dimensions!D7*0.01)^2)</f>
        <v>6.5990403881641679E-2</v>
      </c>
      <c r="J31" s="27"/>
      <c r="K31" s="27"/>
      <c r="L31" s="27"/>
      <c r="M31" s="27"/>
      <c r="N31" s="27"/>
      <c r="O31" s="27"/>
      <c r="P31" s="27"/>
      <c r="Q31" s="27"/>
    </row>
    <row r="32" spans="1:17" x14ac:dyDescent="0.25">
      <c r="B32" s="17">
        <v>5</v>
      </c>
      <c r="C32" s="17">
        <f t="shared" si="0"/>
        <v>5.0013333333333332</v>
      </c>
      <c r="D32" s="17">
        <f t="shared" si="1"/>
        <v>0.67227616207571106</v>
      </c>
      <c r="E32" s="17">
        <f t="shared" si="2"/>
        <v>0.17358095865143114</v>
      </c>
      <c r="F32" s="17">
        <f t="shared" si="3"/>
        <v>0.13441938724521016</v>
      </c>
      <c r="G32" s="26">
        <f t="shared" si="4"/>
        <v>0.99973340442548653</v>
      </c>
      <c r="H32" s="8">
        <f t="shared" si="5"/>
        <v>180</v>
      </c>
      <c r="I32" s="17">
        <f>2*(Dimensions!G8 + 2*Dimensions!$C$24)/(Dimensions!C$23*G32^2*PI()*(Dimensions!D8*0.01)^2)</f>
        <v>6.631149561892806E-2</v>
      </c>
      <c r="J32" s="27"/>
      <c r="K32" s="27"/>
      <c r="L32" s="27"/>
      <c r="M32" s="27"/>
      <c r="N32" s="27"/>
      <c r="O32" s="27"/>
      <c r="P32" s="27"/>
      <c r="Q32" s="27"/>
    </row>
    <row r="33" spans="2:17" x14ac:dyDescent="0.25">
      <c r="B33" s="17">
        <v>6</v>
      </c>
      <c r="C33" s="17">
        <f t="shared" si="0"/>
        <v>4.1833333333333336</v>
      </c>
      <c r="D33" s="17">
        <f t="shared" si="1"/>
        <v>0.38156944072506394</v>
      </c>
      <c r="E33" s="17">
        <f t="shared" si="2"/>
        <v>9.8520805956656715E-2</v>
      </c>
      <c r="F33" s="17">
        <f t="shared" si="3"/>
        <v>9.1211818500015279E-2</v>
      </c>
      <c r="G33" s="26">
        <f t="shared" si="4"/>
        <v>1.1952191235059759</v>
      </c>
      <c r="H33" s="8">
        <f t="shared" si="5"/>
        <v>58</v>
      </c>
      <c r="I33" s="17">
        <f>2*(Dimensions!G9 + 2*Dimensions!$C$24)/(Dimensions!C$23*G33^2*PI()*(Dimensions!D9*0.01)^2)</f>
        <v>0.1018017543301786</v>
      </c>
      <c r="J33" s="27"/>
      <c r="K33" s="27"/>
      <c r="L33" s="27"/>
      <c r="M33" s="27"/>
      <c r="N33" s="27"/>
      <c r="O33" s="27"/>
      <c r="P33" s="27"/>
      <c r="Q33" s="27"/>
    </row>
    <row r="34" spans="2:17" x14ac:dyDescent="0.25">
      <c r="B34" s="17">
        <v>7</v>
      </c>
      <c r="C34" s="17">
        <f t="shared" si="0"/>
        <v>5.5</v>
      </c>
      <c r="D34" s="17">
        <f t="shared" si="1"/>
        <v>0.23305425487273507</v>
      </c>
      <c r="E34" s="17">
        <f t="shared" si="2"/>
        <v>6.0174349858992109E-2</v>
      </c>
      <c r="F34" s="17">
        <f t="shared" si="3"/>
        <v>4.2373500885951827E-2</v>
      </c>
      <c r="G34" s="26">
        <f t="shared" si="4"/>
        <v>0.90909090909090906</v>
      </c>
      <c r="H34" s="8">
        <f t="shared" si="5"/>
        <v>21</v>
      </c>
      <c r="I34" s="17">
        <f>2*(Dimensions!G10 + 2*Dimensions!$C$24)/(Dimensions!C$23*G34^2*PI()*(Dimensions!D10*0.01)^2)</f>
        <v>0.10221903860866391</v>
      </c>
      <c r="J34" s="27"/>
      <c r="K34" s="27"/>
      <c r="L34" s="27"/>
      <c r="M34" s="27"/>
      <c r="N34" s="27"/>
      <c r="O34" s="27"/>
      <c r="P34" s="27"/>
      <c r="Q34" s="27"/>
    </row>
    <row r="35" spans="2:17" x14ac:dyDescent="0.25">
      <c r="B35" s="17">
        <v>8</v>
      </c>
      <c r="C35" s="17">
        <f t="shared" si="0"/>
        <v>5.2886666666666668</v>
      </c>
      <c r="D35" s="17">
        <f t="shared" si="1"/>
        <v>0.52702489324057367</v>
      </c>
      <c r="E35" s="17">
        <f t="shared" si="2"/>
        <v>0.13607724230383222</v>
      </c>
      <c r="F35" s="17">
        <f t="shared" si="3"/>
        <v>9.9651750896364619E-2</v>
      </c>
      <c r="G35" s="26">
        <f t="shared" si="4"/>
        <v>0.94541787470061767</v>
      </c>
      <c r="H35" s="8">
        <f t="shared" si="5"/>
        <v>111</v>
      </c>
      <c r="I35" s="17">
        <f>2*(Dimensions!G11 + 2*Dimensions!$C$24)/(Dimensions!C$23*G35^2*PI()*(Dimensions!D11*0.01)^2)</f>
        <v>8.6503838279579359E-2</v>
      </c>
      <c r="J35" s="27"/>
      <c r="K35" s="27"/>
      <c r="L35" s="27"/>
      <c r="M35" s="27"/>
      <c r="N35" s="27"/>
      <c r="O35" s="27"/>
      <c r="P35" s="27"/>
      <c r="Q35" s="27"/>
    </row>
    <row r="36" spans="2:17" x14ac:dyDescent="0.25">
      <c r="B36" s="17">
        <v>9</v>
      </c>
      <c r="C36" s="17">
        <f t="shared" si="0"/>
        <v>4.7459999999999996</v>
      </c>
      <c r="D36" s="17">
        <f t="shared" si="1"/>
        <v>0.41143998000055498</v>
      </c>
      <c r="E36" s="17">
        <f t="shared" si="2"/>
        <v>0.10623334603373748</v>
      </c>
      <c r="F36" s="17">
        <f t="shared" si="3"/>
        <v>8.6691946902771808E-2</v>
      </c>
      <c r="G36" s="26">
        <f t="shared" si="4"/>
        <v>1.053518752633797</v>
      </c>
      <c r="H36" s="8">
        <f t="shared" si="5"/>
        <v>67</v>
      </c>
      <c r="I36" s="17">
        <f>2*(Dimensions!G12 + 2*Dimensions!$C$24)/(Dimensions!C$23*G36^2*PI()*(Dimensions!D12*0.01)^2)</f>
        <v>9.2768362401719373E-2</v>
      </c>
      <c r="J36" s="27"/>
      <c r="K36" s="27"/>
      <c r="L36" s="27"/>
      <c r="M36" s="27"/>
      <c r="N36" s="27"/>
      <c r="O36" s="27"/>
      <c r="P36" s="27"/>
      <c r="Q36" s="27"/>
    </row>
    <row r="37" spans="2:17" x14ac:dyDescent="0.25">
      <c r="B37" s="17">
        <v>10</v>
      </c>
      <c r="C37" s="17">
        <f t="shared" si="0"/>
        <v>4.78</v>
      </c>
      <c r="D37" s="17">
        <f t="shared" si="1"/>
        <v>0.64414949462727777</v>
      </c>
      <c r="E37" s="17">
        <f t="shared" si="2"/>
        <v>0.16631868434395805</v>
      </c>
      <c r="F37" s="17">
        <f t="shared" si="3"/>
        <v>0.13475930849943049</v>
      </c>
      <c r="G37" s="26">
        <f t="shared" si="4"/>
        <v>1.0460251046025104</v>
      </c>
      <c r="H37" s="8">
        <f t="shared" si="5"/>
        <v>165</v>
      </c>
      <c r="I37" s="17">
        <f>2*(Dimensions!G13 + 2*Dimensions!$C$24)/(Dimensions!C$23*G37^2*PI()*(Dimensions!D13*0.01)^2)</f>
        <v>6.3156358047807462E-2</v>
      </c>
      <c r="J37" s="27"/>
      <c r="K37" s="27"/>
      <c r="L37" s="27"/>
      <c r="M37" s="27"/>
      <c r="N37" s="27"/>
      <c r="O37" s="27"/>
      <c r="P37" s="27"/>
      <c r="Q37" s="27"/>
    </row>
    <row r="38" spans="2:17" x14ac:dyDescent="0.25">
      <c r="B38" s="17">
        <v>11</v>
      </c>
      <c r="C38" s="17">
        <f t="shared" si="0"/>
        <v>4.1306666666666665</v>
      </c>
      <c r="D38" s="17">
        <f t="shared" si="1"/>
        <v>0.37810555341572222</v>
      </c>
      <c r="E38" s="17">
        <f t="shared" si="2"/>
        <v>9.7626434099175402E-2</v>
      </c>
      <c r="F38" s="17">
        <f t="shared" si="3"/>
        <v>9.1536205636472454E-2</v>
      </c>
      <c r="G38" s="26">
        <f t="shared" si="4"/>
        <v>1.2104583602324082</v>
      </c>
      <c r="H38" s="8">
        <f t="shared" si="5"/>
        <v>57</v>
      </c>
      <c r="I38" s="17">
        <f>2*(Dimensions!G14 + 2*Dimensions!$C$24)/(Dimensions!C$23*G38^2*PI()*(Dimensions!D14*0.01)^2)</f>
        <v>8.2543330509569537E-2</v>
      </c>
      <c r="J38" s="27"/>
      <c r="K38" s="27"/>
      <c r="L38" s="27"/>
      <c r="M38" s="27"/>
      <c r="N38" s="27"/>
      <c r="O38" s="27"/>
      <c r="P38" s="27"/>
      <c r="Q38" s="27"/>
    </row>
    <row r="39" spans="2:17" x14ac:dyDescent="0.25">
      <c r="B39" s="17">
        <v>12</v>
      </c>
      <c r="C39" s="17">
        <f t="shared" si="0"/>
        <v>3.6386666666666665</v>
      </c>
      <c r="D39" s="17">
        <f t="shared" si="1"/>
        <v>0.24936681720671966</v>
      </c>
      <c r="E39" s="17">
        <f t="shared" si="2"/>
        <v>6.4386235342558287E-2</v>
      </c>
      <c r="F39" s="17">
        <f t="shared" si="3"/>
        <v>6.853247083365327E-2</v>
      </c>
      <c r="G39" s="26">
        <f t="shared" si="4"/>
        <v>1.3741297178453646</v>
      </c>
      <c r="H39" s="8">
        <f t="shared" si="5"/>
        <v>24</v>
      </c>
      <c r="I39" s="17">
        <f>2*(Dimensions!G15 + 2*Dimensions!$C$24)/(Dimensions!C$23*G39^2*PI()*(Dimensions!D15*0.01)^2)</f>
        <v>8.6644808661133096E-2</v>
      </c>
      <c r="J39" s="27"/>
      <c r="K39" s="27"/>
      <c r="L39" s="27"/>
      <c r="M39" s="27"/>
      <c r="N39" s="27"/>
      <c r="O39" s="27"/>
      <c r="P39" s="27"/>
      <c r="Q39" s="27"/>
    </row>
    <row r="40" spans="2:17" x14ac:dyDescent="0.25">
      <c r="B40" s="17">
        <v>13</v>
      </c>
      <c r="C40" s="17">
        <f t="shared" si="0"/>
        <v>3.2193333333333332</v>
      </c>
      <c r="D40" s="17">
        <f t="shared" si="1"/>
        <v>0.20775901791212226</v>
      </c>
      <c r="E40" s="17">
        <f t="shared" si="2"/>
        <v>5.3643147759870523E-2</v>
      </c>
      <c r="F40" s="17">
        <f t="shared" si="3"/>
        <v>6.453479537547803E-2</v>
      </c>
      <c r="G40" s="26">
        <f t="shared" si="4"/>
        <v>1.5531165872851522</v>
      </c>
      <c r="H40" s="8">
        <f t="shared" si="5"/>
        <v>17</v>
      </c>
      <c r="I40" s="17">
        <f>2*(Dimensions!G16 + 2*Dimensions!$C$24)/(Dimensions!C$23*G40^2*PI()*(Dimensions!D16*0.01)^2)</f>
        <v>8.5099062326441099E-2</v>
      </c>
      <c r="J40" s="27"/>
      <c r="K40" s="27"/>
      <c r="L40" s="27"/>
      <c r="M40" s="27"/>
      <c r="N40" s="27"/>
      <c r="O40" s="27"/>
      <c r="P40" s="27"/>
      <c r="Q40" s="27"/>
    </row>
    <row r="41" spans="2:17" x14ac:dyDescent="0.25">
      <c r="B41" s="17">
        <v>14</v>
      </c>
      <c r="C41" s="17">
        <f t="shared" si="0"/>
        <v>4.6599999999999993</v>
      </c>
      <c r="D41" s="17">
        <f t="shared" si="1"/>
        <v>0.48531285932743856</v>
      </c>
      <c r="E41" s="17">
        <f t="shared" si="2"/>
        <v>0.12530724145836483</v>
      </c>
      <c r="F41" s="17">
        <f t="shared" si="3"/>
        <v>0.10414439041361344</v>
      </c>
      <c r="G41" s="26">
        <f t="shared" si="4"/>
        <v>1.0729613733905581</v>
      </c>
      <c r="H41" s="8">
        <f t="shared" si="5"/>
        <v>94</v>
      </c>
      <c r="I41" s="17">
        <f>2*(Dimensions!G17 + 2*Dimensions!$C$24)/(Dimensions!C$23*G41^2*PI()*(Dimensions!D17*0.01)^2)</f>
        <v>0.11290975446073463</v>
      </c>
      <c r="J41" s="27"/>
      <c r="K41" s="27"/>
      <c r="L41" s="27"/>
      <c r="M41" s="27"/>
      <c r="N41" s="27"/>
      <c r="O41" s="27"/>
      <c r="P41" s="27"/>
      <c r="Q41" s="27"/>
    </row>
    <row r="42" spans="2:17" x14ac:dyDescent="0.25">
      <c r="B42" s="17">
        <v>15</v>
      </c>
      <c r="C42" s="17">
        <f t="shared" si="0"/>
        <v>4.9293333333333331</v>
      </c>
      <c r="D42" s="17">
        <f t="shared" si="1"/>
        <v>0.29805240830303331</v>
      </c>
      <c r="E42" s="17">
        <f t="shared" si="2"/>
        <v>7.6956800910310749E-2</v>
      </c>
      <c r="F42" s="17">
        <f t="shared" si="3"/>
        <v>6.0465054429882335E-2</v>
      </c>
      <c r="G42" s="26">
        <f t="shared" si="4"/>
        <v>1.0143359480659995</v>
      </c>
      <c r="H42" s="8">
        <f t="shared" si="5"/>
        <v>35</v>
      </c>
      <c r="I42" s="17">
        <f>2*(Dimensions!G18 + 2*Dimensions!$C$24)/(Dimensions!C$23*G42^2*PI()*(Dimensions!D18*0.01)^2)</f>
        <v>0.10246226715504211</v>
      </c>
      <c r="J42" s="27"/>
      <c r="K42" s="27"/>
      <c r="L42" s="27"/>
      <c r="M42" s="27"/>
      <c r="N42" s="27"/>
      <c r="O42" s="27"/>
      <c r="P42" s="27"/>
      <c r="Q42" s="27"/>
    </row>
    <row r="45" spans="2:17" ht="18.75" x14ac:dyDescent="0.25">
      <c r="I45" s="33" t="s">
        <v>41</v>
      </c>
    </row>
    <row r="46" spans="2:17" x14ac:dyDescent="0.25">
      <c r="C46" s="4" t="s">
        <v>40</v>
      </c>
      <c r="I46" s="8">
        <f>AVERAGE(I28:I42)</f>
        <v>8.2931706331602781E-2</v>
      </c>
    </row>
    <row r="47" spans="2:17" x14ac:dyDescent="0.25">
      <c r="C47" s="8">
        <f>AVERAGE(C28:C42)</f>
        <v>4.5052444444444442</v>
      </c>
    </row>
    <row r="50" spans="3:3" ht="18" x14ac:dyDescent="0.25">
      <c r="C50" s="4" t="s">
        <v>42</v>
      </c>
    </row>
    <row r="51" spans="3:3" x14ac:dyDescent="0.25">
      <c r="C51" s="8">
        <f>LARGE(C28:C42,2)</f>
        <v>5.301333333333333</v>
      </c>
    </row>
  </sheetData>
  <mergeCells count="3">
    <mergeCell ref="C4:Q4"/>
    <mergeCell ref="A2:S2"/>
    <mergeCell ref="A24:I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8092-1FBD-4E5E-A551-DAA8CCAE8D70}">
  <dimension ref="B2:Z21"/>
  <sheetViews>
    <sheetView workbookViewId="0"/>
  </sheetViews>
  <sheetFormatPr baseColWidth="10" defaultRowHeight="15.75" x14ac:dyDescent="0.25"/>
  <cols>
    <col min="1" max="1" width="11.42578125" style="13"/>
    <col min="2" max="2" width="17" style="13" customWidth="1"/>
    <col min="3" max="3" width="13.28515625" style="13" customWidth="1"/>
    <col min="4" max="4" width="11.5703125" style="13" customWidth="1"/>
    <col min="5" max="5" width="11.42578125" style="13" customWidth="1"/>
    <col min="6" max="6" width="34.28515625" style="13" customWidth="1"/>
    <col min="7" max="7" width="33.28515625" style="13" customWidth="1"/>
    <col min="8" max="8" width="11.42578125" style="13"/>
    <col min="9" max="9" width="10.42578125" style="13" customWidth="1"/>
    <col min="10" max="10" width="22" style="13" customWidth="1"/>
    <col min="11" max="11" width="16.5703125" style="13" customWidth="1"/>
    <col min="12" max="12" width="28.5703125" style="13" customWidth="1"/>
    <col min="13" max="13" width="14.85546875" style="13" customWidth="1"/>
    <col min="14" max="14" width="30.7109375" style="13" customWidth="1"/>
    <col min="15" max="15" width="23.28515625" style="13" customWidth="1"/>
    <col min="16" max="16" width="30.140625" style="13" customWidth="1"/>
    <col min="17" max="17" width="23.85546875" style="13" customWidth="1"/>
    <col min="18" max="18" width="13.5703125" style="13" bestFit="1" customWidth="1"/>
    <col min="19" max="16384" width="11.42578125" style="13"/>
  </cols>
  <sheetData>
    <row r="2" spans="2:26" x14ac:dyDescent="0.25">
      <c r="C2" s="49" t="s">
        <v>0</v>
      </c>
      <c r="D2" s="49"/>
      <c r="E2" s="49"/>
      <c r="F2" s="21"/>
      <c r="G2" s="18"/>
      <c r="H2" s="18"/>
      <c r="I2" s="48" t="s">
        <v>30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2:26" ht="18" x14ac:dyDescent="0.25">
      <c r="B3" s="29" t="s">
        <v>5</v>
      </c>
      <c r="C3" s="30" t="s">
        <v>1</v>
      </c>
      <c r="D3" s="31" t="s">
        <v>2</v>
      </c>
      <c r="E3" s="32" t="s">
        <v>3</v>
      </c>
      <c r="F3" s="20" t="s">
        <v>12</v>
      </c>
      <c r="G3" s="20" t="s">
        <v>4</v>
      </c>
      <c r="H3" s="21"/>
    </row>
    <row r="4" spans="2:26" x14ac:dyDescent="0.25">
      <c r="B4" s="19">
        <v>1</v>
      </c>
      <c r="C4" s="20">
        <v>2</v>
      </c>
      <c r="D4" s="20">
        <v>14</v>
      </c>
      <c r="E4" s="20">
        <v>4.5</v>
      </c>
      <c r="F4" s="20">
        <f>2*E4*($C$15 + D4) + C4*$C$16</f>
        <v>172</v>
      </c>
      <c r="G4" s="20">
        <f>(F4*$C$13/$C$14)*0.001</f>
        <v>1.4068450782427451E-3</v>
      </c>
      <c r="H4" s="21"/>
      <c r="I4" s="21"/>
      <c r="J4" s="22"/>
      <c r="K4" s="45" t="s">
        <v>29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7"/>
    </row>
    <row r="5" spans="2:26" x14ac:dyDescent="0.25">
      <c r="B5" s="19">
        <v>2</v>
      </c>
      <c r="C5" s="20">
        <v>2</v>
      </c>
      <c r="D5" s="20">
        <v>14</v>
      </c>
      <c r="E5" s="20">
        <v>4.5</v>
      </c>
      <c r="F5" s="20">
        <f t="shared" ref="F5:F6" si="0">2*E5*($C$15 + D5) + C5*$C$16</f>
        <v>172</v>
      </c>
      <c r="G5" s="20">
        <f t="shared" ref="G5:G6" si="1">(F5*$C$13/$C$14)*0.001</f>
        <v>1.4068450782427451E-3</v>
      </c>
      <c r="H5" s="21"/>
      <c r="I5" s="21"/>
      <c r="J5" s="35" t="s">
        <v>5</v>
      </c>
      <c r="K5" s="12" t="s">
        <v>14</v>
      </c>
      <c r="L5" s="23" t="s">
        <v>15</v>
      </c>
      <c r="M5" s="12" t="s">
        <v>16</v>
      </c>
      <c r="N5" s="12" t="s">
        <v>17</v>
      </c>
      <c r="O5" s="12" t="s">
        <v>18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25</v>
      </c>
      <c r="W5" s="12" t="s">
        <v>26</v>
      </c>
      <c r="X5" s="24" t="s">
        <v>27</v>
      </c>
      <c r="Y5" s="25" t="s">
        <v>28</v>
      </c>
    </row>
    <row r="6" spans="2:26" x14ac:dyDescent="0.25">
      <c r="B6" s="19">
        <v>3</v>
      </c>
      <c r="C6" s="20">
        <v>2</v>
      </c>
      <c r="D6" s="20">
        <v>14</v>
      </c>
      <c r="E6" s="20">
        <v>4.5</v>
      </c>
      <c r="F6" s="20">
        <f t="shared" si="0"/>
        <v>172</v>
      </c>
      <c r="G6" s="20">
        <f t="shared" si="1"/>
        <v>1.4068450782427451E-3</v>
      </c>
      <c r="H6" s="21"/>
      <c r="I6" s="21"/>
      <c r="J6" s="12">
        <v>1</v>
      </c>
      <c r="K6" s="12">
        <v>5.7</v>
      </c>
      <c r="L6" s="12">
        <v>6.04</v>
      </c>
      <c r="M6" s="12">
        <v>6.32</v>
      </c>
      <c r="N6" s="12">
        <v>5.89</v>
      </c>
      <c r="O6" s="12">
        <v>5.41</v>
      </c>
      <c r="P6" s="12">
        <v>6.17</v>
      </c>
      <c r="Q6" s="12">
        <v>5.98</v>
      </c>
      <c r="R6" s="12">
        <v>6.01</v>
      </c>
      <c r="S6" s="12">
        <v>6.14</v>
      </c>
      <c r="T6" s="12">
        <v>5.87</v>
      </c>
      <c r="U6" s="12">
        <v>6.24</v>
      </c>
      <c r="V6" s="12">
        <v>6.13</v>
      </c>
      <c r="W6" s="12">
        <v>5.89</v>
      </c>
      <c r="X6" s="24">
        <v>6.09</v>
      </c>
      <c r="Y6" s="25">
        <v>6.17</v>
      </c>
    </row>
    <row r="7" spans="2:26" x14ac:dyDescent="0.25">
      <c r="J7" s="12">
        <v>2</v>
      </c>
      <c r="K7" s="12">
        <v>5.4</v>
      </c>
      <c r="L7" s="12">
        <v>5.16</v>
      </c>
      <c r="M7" s="12">
        <v>5.5</v>
      </c>
      <c r="N7" s="12">
        <v>6.1</v>
      </c>
      <c r="O7" s="12">
        <v>5.84</v>
      </c>
      <c r="P7" s="12">
        <v>5.22</v>
      </c>
      <c r="Q7" s="12">
        <v>5.64</v>
      </c>
      <c r="R7" s="12">
        <v>5.71</v>
      </c>
      <c r="S7" s="12">
        <v>5.35</v>
      </c>
      <c r="T7" s="12">
        <v>5.18</v>
      </c>
      <c r="U7" s="12">
        <v>5.67</v>
      </c>
      <c r="V7" s="12">
        <v>5.21</v>
      </c>
      <c r="W7" s="12">
        <v>5.46</v>
      </c>
      <c r="X7" s="24">
        <v>5.86</v>
      </c>
      <c r="Y7" s="25">
        <v>5.42</v>
      </c>
    </row>
    <row r="8" spans="2:26" x14ac:dyDescent="0.25">
      <c r="J8" s="12">
        <v>3</v>
      </c>
      <c r="K8" s="12">
        <v>3.6</v>
      </c>
      <c r="L8" s="12">
        <v>4.7</v>
      </c>
      <c r="M8" s="12">
        <v>4.2</v>
      </c>
      <c r="N8" s="12">
        <v>3.8</v>
      </c>
      <c r="O8" s="12">
        <v>3.98</v>
      </c>
      <c r="P8" s="12">
        <v>4.12</v>
      </c>
      <c r="Q8" s="12">
        <v>4.21</v>
      </c>
      <c r="R8" s="12">
        <v>4.09</v>
      </c>
      <c r="S8" s="12">
        <v>3.91</v>
      </c>
      <c r="T8" s="12">
        <v>4.12</v>
      </c>
      <c r="U8" s="12">
        <v>4.67</v>
      </c>
      <c r="V8" s="12">
        <v>3.98</v>
      </c>
      <c r="W8" s="12">
        <v>4.1399999999999997</v>
      </c>
      <c r="X8" s="24">
        <v>4.4000000000000004</v>
      </c>
      <c r="Y8" s="25">
        <v>4.37</v>
      </c>
    </row>
    <row r="10" spans="2:26" x14ac:dyDescent="0.25">
      <c r="B10" s="44" t="s">
        <v>11</v>
      </c>
      <c r="C10" s="44"/>
    </row>
    <row r="11" spans="2:26" ht="18.75" x14ac:dyDescent="0.25">
      <c r="B11" s="16" t="s">
        <v>13</v>
      </c>
      <c r="C11" s="16">
        <v>1.2250000000000001</v>
      </c>
      <c r="D11" s="27"/>
      <c r="E11" s="27"/>
      <c r="F11" s="27"/>
      <c r="J11" s="43" t="s">
        <v>31</v>
      </c>
      <c r="K11" s="43"/>
      <c r="L11" s="43"/>
      <c r="M11" s="43"/>
      <c r="N11" s="43"/>
      <c r="O11" s="43"/>
      <c r="P11" s="43"/>
      <c r="Q11" s="43"/>
      <c r="R11" s="43"/>
      <c r="S11" s="43"/>
    </row>
    <row r="12" spans="2:26" x14ac:dyDescent="0.25">
      <c r="B12" s="15" t="s">
        <v>6</v>
      </c>
      <c r="C12" s="15">
        <v>3.6000000000000002E-4</v>
      </c>
      <c r="D12" s="27"/>
      <c r="E12" s="27"/>
      <c r="F12" s="27"/>
      <c r="J12" s="2"/>
    </row>
    <row r="13" spans="2:26" ht="18.75" x14ac:dyDescent="0.25">
      <c r="B13" s="15" t="s">
        <v>7</v>
      </c>
      <c r="C13" s="15">
        <v>5.1014492750000002</v>
      </c>
      <c r="D13" s="27"/>
      <c r="E13" s="27"/>
      <c r="F13" s="27"/>
      <c r="J13" s="2"/>
      <c r="K13" s="14"/>
      <c r="L13" s="33" t="s">
        <v>35</v>
      </c>
      <c r="M13" s="33" t="s">
        <v>32</v>
      </c>
      <c r="N13" s="33" t="s">
        <v>33</v>
      </c>
      <c r="O13" s="33" t="s">
        <v>34</v>
      </c>
      <c r="P13" s="34" t="s">
        <v>36</v>
      </c>
      <c r="Q13" s="4" t="s">
        <v>39</v>
      </c>
      <c r="R13" s="33" t="s">
        <v>38</v>
      </c>
    </row>
    <row r="14" spans="2:26" x14ac:dyDescent="0.25">
      <c r="B14" s="15" t="s">
        <v>8</v>
      </c>
      <c r="C14" s="15">
        <f>21*29.7</f>
        <v>623.69999999999993</v>
      </c>
      <c r="D14" s="27"/>
      <c r="E14" s="27"/>
      <c r="F14" s="27"/>
      <c r="J14" s="2"/>
      <c r="K14" s="4" t="s">
        <v>5</v>
      </c>
      <c r="L14" s="17"/>
      <c r="M14" s="17"/>
      <c r="N14" s="17"/>
      <c r="O14" s="17"/>
      <c r="P14" s="26"/>
      <c r="Q14" s="8"/>
      <c r="R14" s="17"/>
    </row>
    <row r="15" spans="2:26" x14ac:dyDescent="0.25">
      <c r="B15" s="15" t="s">
        <v>9</v>
      </c>
      <c r="C15" s="15">
        <v>4</v>
      </c>
      <c r="D15" s="27"/>
      <c r="E15" s="27"/>
      <c r="F15" s="27"/>
      <c r="J15" s="2"/>
      <c r="K15" s="17">
        <v>1</v>
      </c>
      <c r="L15" s="17">
        <f>AVERAGE(K6:Y6)</f>
        <v>6.003333333333333</v>
      </c>
      <c r="M15" s="17">
        <f>STDEV(K6:Y6)</f>
        <v>0.23045503641605189</v>
      </c>
      <c r="N15" s="17">
        <f>M15/SQRT(15)</f>
        <v>5.9503234539266182E-2</v>
      </c>
      <c r="O15" s="17">
        <f>M15/L15</f>
        <v>3.8387846154811535E-2</v>
      </c>
      <c r="P15" s="26">
        <f>5/L15</f>
        <v>0.83287062742920603</v>
      </c>
      <c r="Q15" s="8">
        <f>INT((M15/0.05)^2)</f>
        <v>21</v>
      </c>
      <c r="R15" s="17">
        <f>(2*(G4 + 2*$C$12))/($C$11 * P15^2 * PI() * (D4*0.01)^2)</f>
        <v>8.1295915658686491E-2</v>
      </c>
    </row>
    <row r="16" spans="2:26" x14ac:dyDescent="0.25">
      <c r="B16" s="15" t="s">
        <v>10</v>
      </c>
      <c r="C16" s="15">
        <v>5</v>
      </c>
      <c r="D16" s="27"/>
      <c r="E16" s="27"/>
      <c r="F16" s="27"/>
      <c r="J16" s="2"/>
      <c r="K16" s="17">
        <v>2</v>
      </c>
      <c r="L16" s="17">
        <f>AVERAGE(K7:Y7)</f>
        <v>5.5146666666666668</v>
      </c>
      <c r="M16" s="17">
        <f t="shared" ref="M16:M17" si="2">STDEV(K7:Y7)</f>
        <v>0.28228320800892409</v>
      </c>
      <c r="N16" s="17">
        <f t="shared" ref="N16:N17" si="3">M16/SQRT(15)</f>
        <v>7.2885210902171135E-2</v>
      </c>
      <c r="O16" s="17">
        <f t="shared" ref="O16:O17" si="4">M16/L16</f>
        <v>5.1187719053842617E-2</v>
      </c>
      <c r="P16" s="26">
        <f t="shared" ref="P16:P17" si="5">5/L16</f>
        <v>0.90667311411992257</v>
      </c>
      <c r="Q16" s="8">
        <f t="shared" ref="Q16:Q17" si="6">INT((M16/0.05)^2)</f>
        <v>31</v>
      </c>
      <c r="R16" s="17">
        <f t="shared" ref="R16:R17" si="7">(2*(G5 + 2*$C$12))/($C$11 * P16^2 * PI() * (D5*0.01)^2)</f>
        <v>6.8599720176761969E-2</v>
      </c>
    </row>
    <row r="17" spans="10:18" x14ac:dyDescent="0.25">
      <c r="J17" s="2"/>
      <c r="K17" s="17">
        <v>3</v>
      </c>
      <c r="L17" s="17">
        <f>AVERAGE(K8:Y8)</f>
        <v>4.1526666666666658</v>
      </c>
      <c r="M17" s="17">
        <f t="shared" si="2"/>
        <v>0.29709225759654118</v>
      </c>
      <c r="N17" s="17">
        <f t="shared" si="3"/>
        <v>7.6708891063904522E-2</v>
      </c>
      <c r="O17" s="17">
        <f t="shared" si="4"/>
        <v>7.1542524706182664E-2</v>
      </c>
      <c r="P17" s="26">
        <f t="shared" si="5"/>
        <v>1.2040455931931291</v>
      </c>
      <c r="Q17" s="8">
        <f t="shared" si="6"/>
        <v>35</v>
      </c>
      <c r="R17" s="17">
        <f t="shared" si="7"/>
        <v>3.8898956795929474E-2</v>
      </c>
    </row>
    <row r="20" spans="10:18" ht="18.75" x14ac:dyDescent="0.25">
      <c r="L20" s="33" t="s">
        <v>40</v>
      </c>
      <c r="R20" s="33" t="s">
        <v>41</v>
      </c>
    </row>
    <row r="21" spans="10:18" x14ac:dyDescent="0.25">
      <c r="L21" s="17">
        <f>AVERAGE(L15:L17)</f>
        <v>5.2235555555555555</v>
      </c>
      <c r="R21" s="17">
        <f>AVERAGE(R15:R17)</f>
        <v>6.2931530877125982E-2</v>
      </c>
    </row>
  </sheetData>
  <mergeCells count="5">
    <mergeCell ref="B10:C10"/>
    <mergeCell ref="K4:Y4"/>
    <mergeCell ref="I2:Z2"/>
    <mergeCell ref="J11:S1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Dimensions</vt:lpstr>
      <vt:lpstr>Experiments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M</dc:creator>
  <cp:lastModifiedBy>Adrien M</cp:lastModifiedBy>
  <dcterms:created xsi:type="dcterms:W3CDTF">2023-07-24T16:29:37Z</dcterms:created>
  <dcterms:modified xsi:type="dcterms:W3CDTF">2023-07-25T14:59:53Z</dcterms:modified>
</cp:coreProperties>
</file>