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evelopment\Projects\Python\FinancialData\"/>
    </mc:Choice>
  </mc:AlternateContent>
  <xr:revisionPtr revIDLastSave="0" documentId="13_ncr:1_{191D413C-615E-4BF3-B727-D705FFAE86D8}" xr6:coauthVersionLast="47" xr6:coauthVersionMax="47" xr10:uidLastSave="{00000000-0000-0000-0000-000000000000}"/>
  <bookViews>
    <workbookView xWindow="-108" yWindow="-108" windowWidth="23256" windowHeight="12576" activeTab="3" xr2:uid="{C6D9042F-F36C-4DD7-A399-099D864922FA}"/>
  </bookViews>
  <sheets>
    <sheet name="References" sheetId="4" r:id="rId1"/>
    <sheet name="Libraries" sheetId="2" r:id="rId2"/>
    <sheet name="Key Indicators" sheetId="5" r:id="rId3"/>
    <sheet name="Portfol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3" l="1" a="1"/>
  <c r="D4" i="3" s="1"/>
  <c r="E4" i="3" a="1"/>
  <c r="E4" i="3" s="1"/>
  <c r="F4" i="3" a="1"/>
  <c r="F4" i="3" s="1"/>
  <c r="G4" i="3" a="1"/>
  <c r="G4" i="3" s="1"/>
  <c r="H4" i="3" a="1"/>
  <c r="H4" i="3" s="1"/>
  <c r="K4" i="3" s="1"/>
  <c r="D5" i="3" a="1"/>
  <c r="D5" i="3" s="1"/>
  <c r="E5" i="3" a="1"/>
  <c r="E5" i="3" s="1"/>
  <c r="F5" i="3" a="1"/>
  <c r="F5" i="3" s="1"/>
  <c r="G5" i="3" a="1"/>
  <c r="G5" i="3" s="1"/>
  <c r="H5" i="3" a="1"/>
  <c r="H5" i="3" s="1"/>
  <c r="K5" i="3" s="1"/>
  <c r="D6" i="3" a="1"/>
  <c r="D6" i="3" s="1"/>
  <c r="E6" i="3" a="1"/>
  <c r="E6" i="3" s="1"/>
  <c r="F6" i="3" a="1"/>
  <c r="F6" i="3" s="1"/>
  <c r="G6" i="3" a="1"/>
  <c r="G6" i="3" s="1"/>
  <c r="H6" i="3" a="1"/>
  <c r="H6" i="3" s="1"/>
  <c r="K6" i="3" s="1"/>
  <c r="D7" i="3" a="1"/>
  <c r="D7" i="3" s="1"/>
  <c r="E7" i="3" a="1"/>
  <c r="E7" i="3" s="1"/>
  <c r="F7" i="3" a="1"/>
  <c r="F7" i="3" s="1"/>
  <c r="G7" i="3" a="1"/>
  <c r="G7" i="3" s="1"/>
  <c r="H7" i="3" a="1"/>
  <c r="H7" i="3" s="1"/>
  <c r="K7" i="3" s="1"/>
  <c r="H3" i="3" a="1"/>
  <c r="H3" i="3" s="1"/>
  <c r="K3" i="3" s="1"/>
  <c r="G3" i="3" a="1"/>
  <c r="G3" i="3" s="1"/>
  <c r="F3" i="3" a="1"/>
  <c r="F3" i="3" s="1"/>
  <c r="E3" i="3" a="1"/>
  <c r="E3" i="3" s="1"/>
  <c r="D3" i="3" a="1"/>
  <c r="D3" i="3" s="1"/>
  <c r="C4" i="3" a="1"/>
  <c r="C4" i="3" s="1"/>
  <c r="M4" i="3" s="1"/>
  <c r="C5" i="3" a="1"/>
  <c r="C5" i="3" s="1"/>
  <c r="M5" i="3" s="1"/>
  <c r="C6" i="3" a="1"/>
  <c r="C6" i="3" s="1"/>
  <c r="M6" i="3" s="1"/>
  <c r="C7" i="3" a="1"/>
  <c r="C7" i="3" s="1"/>
  <c r="M7" i="3" s="1"/>
  <c r="C3" i="3" a="1"/>
  <c r="C3" i="3" s="1"/>
  <c r="M3" i="3" s="1"/>
  <c r="D5" i="2" a="1"/>
  <c r="D8" i="2" a="1"/>
  <c r="B8" i="5" a="1"/>
  <c r="D5" i="5" a="1"/>
  <c r="D5" i="2" l="1"/>
  <c r="D8" i="2"/>
  <c r="B8" i="5"/>
  <c r="D5" i="5"/>
  <c r="B15" i="5"/>
  <c r="K8" i="3"/>
  <c r="D15" i="5" a="1"/>
  <c r="D15" i="5" l="1"/>
  <c r="O7" i="3"/>
  <c r="O5" i="3"/>
  <c r="O3" i="3"/>
  <c r="N3" i="3"/>
  <c r="O6" i="3"/>
  <c r="P7" i="3"/>
  <c r="P5" i="3"/>
  <c r="P3" i="3"/>
  <c r="P6" i="3"/>
  <c r="Q7" i="3"/>
  <c r="Q5" i="3"/>
  <c r="Q3" i="3"/>
  <c r="R3" i="3"/>
  <c r="N4" i="3"/>
  <c r="N5" i="3"/>
  <c r="N7" i="3"/>
  <c r="R7" i="3"/>
  <c r="R5" i="3"/>
  <c r="O4" i="3"/>
  <c r="P4" i="3"/>
  <c r="R4" i="3"/>
  <c r="Q6" i="3"/>
  <c r="Q4" i="3"/>
  <c r="N6" i="3"/>
  <c r="R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Adam Gladstone</author>
  </authors>
  <commentList>
    <comment ref="N2" authorId="0" shapeId="0" xr:uid="{DDAF4C43-71E6-434E-8FE7-A26E6716FA5D}">
      <text>
        <r>
          <rPr>
            <sz val="9"/>
            <color indexed="81"/>
            <rFont val="Tahoma"/>
            <family val="2"/>
          </rPr>
          <t>The Trailing P/E Ratio is calculated by dividing a company's current share price by its most recent reported earnings per share (EPS), i.e. the latest fiscal year EPS or the last twelve months (LTM) EPS.</t>
        </r>
      </text>
    </comment>
    <comment ref="O2" authorId="0" shapeId="0" xr:uid="{DE6869A5-F2A9-438C-B04A-D925BA6FA1ED}">
      <text>
        <r>
          <rPr>
            <sz val="9"/>
            <color indexed="81"/>
            <rFont val="Tahoma"/>
            <family val="2"/>
          </rPr>
          <t>The forward P/E ratio divides the current share price of a company by the estimated future ("forward") earnings per share (EPS) of that company. For valuation purposes, a forward P/E ratio is typically considered more relevant than a historical P/E ratio.</t>
        </r>
      </text>
    </comment>
    <comment ref="P2" authorId="0" shapeId="0" xr:uid="{8399D335-476D-46A3-B87C-E335EF5457FF}">
      <text>
        <r>
          <rPr>
            <sz val="9"/>
            <color indexed="81"/>
            <rFont val="Tahoma"/>
            <family val="2"/>
          </rPr>
          <t>EPS Growth measures the rate at which a company's earnings per share (EPS) is increasing or decreasing, expressed as a percentage.</t>
        </r>
      </text>
    </comment>
    <comment ref="Q2" authorId="0" shapeId="0" xr:uid="{7204BC2D-31FD-49D5-99C7-B0D191463B61}">
      <text>
        <r>
          <rPr>
            <sz val="9"/>
            <color indexed="81"/>
            <rFont val="Tahoma"/>
            <family val="2"/>
          </rPr>
          <t>The 'PEG ratio' (price/earnings to growth ratio) is a valuation metric for determining the relative trade-off between the price of a stock, the earnings generated per share (EPS), and the company's expected growth. In general, the P/E ratio is higher for a company with a higher growth rate.</t>
        </r>
      </text>
    </comment>
    <comment ref="R2" authorId="0" shapeId="0" xr:uid="{73ADF200-0C54-49EF-BD72-A87AE114F332}">
      <text>
        <r>
          <rPr>
            <sz val="9"/>
            <color indexed="81"/>
            <rFont val="Tahoma"/>
            <family val="2"/>
          </rPr>
          <t>Market capitalization is the total dollar value of all outstanding shares of a company at the current market price. Market cap is used to size up corporations and understand their aggregate market value. Companies may be categorized as large-, mid-, or small-cap depending on their market capitalization.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<sst xmlns="http://schemas.openxmlformats.org/spreadsheetml/2006/main" count="37" uniqueCount="34">
  <si>
    <t>Calling Python from R (r-project.org)</t>
  </si>
  <si>
    <t>References</t>
  </si>
  <si>
    <t>Script</t>
  </si>
  <si>
    <t>Evaluate</t>
  </si>
  <si>
    <t>py_last_error()</t>
  </si>
  <si>
    <t>library(reticulate)</t>
  </si>
  <si>
    <t>source_python("D:/Development/Projects/Python/FinancialData/equity_financials_alt.py")</t>
  </si>
  <si>
    <t>use_python("C:/Users/adam_/AppData/Local/Programs/Python/Python312", FALSE)</t>
  </si>
  <si>
    <t>Name</t>
  </si>
  <si>
    <t>Ticker</t>
  </si>
  <si>
    <t>52 Wk High</t>
  </si>
  <si>
    <t>Open</t>
  </si>
  <si>
    <t>Close</t>
  </si>
  <si>
    <t>52 Wk Low</t>
  </si>
  <si>
    <t>Price</t>
  </si>
  <si>
    <t>#Shares</t>
  </si>
  <si>
    <t>Key Indicators</t>
  </si>
  <si>
    <t>Title: The Timeless Wisdom of Peter Lynch: Invest in What You Know | LinkedIn</t>
  </si>
  <si>
    <t>Trailing PE &lt; 25</t>
  </si>
  <si>
    <t>Forward PE &lt; 15</t>
  </si>
  <si>
    <t>EPS Growth &gt; 15%</t>
  </si>
  <si>
    <t>PEG Ratio &lt; 1.2</t>
  </si>
  <si>
    <t>Market Cap &lt; $5bn</t>
  </si>
  <si>
    <t>MSFT</t>
  </si>
  <si>
    <t>Valuation</t>
  </si>
  <si>
    <t>AAPL</t>
  </si>
  <si>
    <t>GOOGL</t>
  </si>
  <si>
    <t>TSLA</t>
  </si>
  <si>
    <t>AMZN</t>
  </si>
  <si>
    <t># Evaluate a Python script</t>
  </si>
  <si>
    <t># Create a vector of tickers</t>
  </si>
  <si>
    <t># Call the Python function</t>
  </si>
  <si>
    <t># Load the library</t>
  </si>
  <si>
    <t># Point to the local Python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</si>
</sst>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
    <numFmt numFmtId="165" formatCode="0.0,,,&quot; Bn&quot;"/>
    <numFmt numFmtId="166" formatCode="_([$$-409]* #,##0.00_);_([$$-409]* \(#,##0.00\);_([$$-409]* &quot;-&quot;??_);_(@_)"/>
    <numFmt numFmtId="167" formatCode="0.00000"/>
  </numFmts>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sz val="11"/>
      <color theme="1"/>
      <name val="Aptos Narrow"/>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43" fontId="4" fillId="0" borderId="0" applyFont="0" applyFill="0" applyBorder="0" applyAlignment="0" applyProtection="0"/>
  </cellStyleXfs>
  <cellXfs count="19">
    <xf numFmtId="0" fontId="0" fillId="0" borderId="0" xfId="0"/>
    <xf numFmtId="0" fontId="2" fillId="0" borderId="0" xfId="1"/>
    <xf numFmtId="0" fontId="0" fillId="2" borderId="0" xfId="0" applyFill="1"/>
    <xf numFmtId="0" fontId="1" fillId="2" borderId="0" xfId="0" applyFont="1" applyFill="1"/>
    <xf numFmtId="0" fontId="1" fillId="3" borderId="0" xfId="0" applyFont="1" applyFill="1"/>
    <xf numFmtId="0" fontId="0" fillId="4" borderId="0" xfId="0" applyFill="1"/>
    <xf numFmtId="0" fontId="0" fillId="3" borderId="0" xfId="0" applyFill="1"/>
    <xf numFmtId="0" fontId="2" fillId="3" borderId="0" xfId="1" applyFill="1"/>
    <xf numFmtId="1" fontId="0" fillId="3" borderId="0" xfId="0" applyNumberFormat="1" applyFill="1"/>
    <xf numFmtId="164" fontId="0" fillId="0" borderId="0" xfId="0" applyNumberFormat="1"/>
    <xf numFmtId="165" fontId="0" fillId="0" borderId="0" xfId="0" applyNumberFormat="1"/>
    <xf numFmtId="166" fontId="0" fillId="0" borderId="0" xfId="0" applyNumberFormat="1"/>
    <xf numFmtId="166" fontId="1" fillId="0" borderId="0" xfId="0" applyNumberFormat="1" applyFont="1"/>
    <xf numFmtId="0" fontId="1" fillId="3" borderId="0" xfId="0" applyFont="1" applyFill="1" applyAlignment="1">
      <alignment horizontal="center"/>
    </xf>
    <xf numFmtId="0" fontId="0" fillId="5" borderId="0" xfId="0" applyFill="1"/>
    <xf numFmtId="164" fontId="0" fillId="4" borderId="0" xfId="0" applyNumberFormat="1" applyFill="1"/>
    <xf numFmtId="167" fontId="0" fillId="4" borderId="0" xfId="0" applyNumberFormat="1" applyFill="1"/>
    <xf numFmtId="43" fontId="0" fillId="4" borderId="0" xfId="2" applyFont="1" applyFill="1"/>
    <xf numFmtId="43" fontId="0" fillId="0" borderId="0" xfId="2" applyFont="1"/>
  </cellXfs>
  <cellStyles count="3">
    <cellStyle name="Comma" xfId="2" builtinId="3"/>
    <cellStyle name="Hyperlink" xfId="1" builtinId="8"/>
    <cellStyle name="Normal" xfId="0" builtinId="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en-GB</v>
    <v>a1xzim</v>
    <v>268435456</v>
    <v>1</v>
    <v>Powered by Refinitiv</v>
    <v>0</v>
    <v>MICROSOFT CORPORATION (XNAS:MSFT)</v>
    <v>3</v>
    <v>4</v>
    <v>Finance</v>
    <v>5</v>
    <v>468.35</v>
    <v>362.9</v>
    <v>0.89759999999999995</v>
    <v>-2.89</v>
    <v>-6.7930000000000004E-3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426.5</v>
    <v>3</v>
    <v>Software &amp; IT Services</v>
    <v>Stock</v>
    <v>45604.934508506252</v>
    <v>4</v>
    <v>421.78</v>
    <v>3141535000000</v>
    <v>MICROSOFT CORPORATION</v>
    <v>MICROSOFT CORPORATION</v>
    <v>425.32</v>
    <v>34.878300000000003</v>
    <v>425.43</v>
    <v>422.54</v>
    <v>7434881000</v>
    <v>MSFT</v>
    <v>MICROSOFT CORPORATION (XNAS:MSFT)</v>
    <v>51748</v>
    <v>19980698</v>
    <v>1993</v>
  </rv>
  <rv s="4">
    <v>5</v>
  </rv>
  <rv s="0">
    <v>https://www.bing.com/financeapi/forcetrigger?t=a1mou2&amp;q=XNAS%3aAAPL&amp;form=skydnc</v>
    <v>Learn more on Bing</v>
  </rv>
  <rv s="5">
    <v>en-GB</v>
    <v>a1mou2</v>
    <v>268435456</v>
    <v>1</v>
    <v>Powered by Refinitiv</v>
    <v>7</v>
    <v>APPLE INC. (XNAS:AAPL)</v>
    <v>8</v>
    <v>9</v>
    <v>Finance</v>
    <v>5</v>
    <v>237.49</v>
    <v>164.07499999999999</v>
    <v>1.22</v>
    <v>-0.27</v>
    <v>-1.188E-3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164000</v>
    <v>Nasdaq Stock Market</v>
    <v>XNAS</v>
    <v>XNAS</v>
    <v>One Apple Park Way, CUPERTINO, CA, 95014 US</v>
    <v>228.66</v>
    <v>Computers, Phones &amp; Household Electronics</v>
    <v>Stock</v>
    <v>45604.984811666407</v>
    <v>7</v>
    <v>226.405</v>
    <v>3430687000000</v>
    <v>APPLE INC.</v>
    <v>APPLE INC.</v>
    <v>227.17</v>
    <v>37.391100000000002</v>
    <v>227.23</v>
    <v>226.96</v>
    <v>15115820000</v>
    <v>AAPL</v>
    <v>APPLE INC. (XNAS:AAPL)</v>
    <v>72010</v>
    <v>41426300</v>
    <v>1977</v>
  </rv>
  <rv s="4">
    <v>8</v>
  </rv>
  <rv s="0">
    <v>https://www.bing.com/financeapi/forcetrigger?t=a1u3p2&amp;q=XNAS%3aGOOG&amp;form=skydnc</v>
    <v>Learn more on Bing</v>
  </rv>
  <rv s="5">
    <v>en-GB</v>
    <v>a1u3p2</v>
    <v>268435456</v>
    <v>1</v>
    <v>Powered by Refinitiv</v>
    <v>7</v>
    <v>ALPHABET INC. (XNAS:GOOG)</v>
    <v>8</v>
    <v>9</v>
    <v>Finance</v>
    <v>5</v>
    <v>193.31</v>
    <v>129.4</v>
    <v>1.0301</v>
    <v>-2.42</v>
    <v>-1.3276E-2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182.35</v>
    <v>Software &amp; IT Services</v>
    <v>Stock</v>
    <v>45604.982995404687</v>
    <v>10</v>
    <v>179.57</v>
    <v>2191539000000</v>
    <v>ALPHABET INC.</v>
    <v>ALPHABET INC.</v>
    <v>182</v>
    <v>23.846499999999999</v>
    <v>182.28</v>
    <v>179.86</v>
    <v>12241000000</v>
    <v>GOOG</v>
    <v>ALPHABET INC. (XNAS:GOOG)</v>
    <v>26626</v>
    <v>17346016</v>
    <v>2015</v>
  </rv>
  <rv s="4">
    <v>11</v>
  </rv>
  <rv s="0">
    <v>https://www.bing.com/financeapi/forcetrigger?t=a24kar&amp;q=XNAS%3aTSLA&amp;form=skydnc</v>
    <v>Learn more on Bing</v>
  </rv>
  <rv s="5">
    <v>en-GB</v>
    <v>a24kar</v>
    <v>268435456</v>
    <v>1</v>
    <v>Powered by Refinitiv</v>
    <v>7</v>
    <v>TESLA, INC. (XNAS:TSLA)</v>
    <v>8</v>
    <v>9</v>
    <v>Finance</v>
    <v>5</v>
    <v>328.71</v>
    <v>138.80250000000001</v>
    <v>2.3344999999999998</v>
    <v>24.31</v>
    <v>8.1876999999999991E-2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328.71</v>
    <v>Automobiles &amp; Auto Parts</v>
    <v>Stock</v>
    <v>45604.875006296097</v>
    <v>13</v>
    <v>297.66000000000003</v>
    <v>1031135000000</v>
    <v>TESLA, INC.</v>
    <v>TESLA, INC.</v>
    <v>299.14</v>
    <v>88.072999999999993</v>
    <v>296.91000000000003</v>
    <v>321.22000000000003</v>
    <v>3210060000</v>
    <v>TSLA</v>
    <v>TESLA, INC. (XNAS:TSLA)</v>
    <v>4131171</v>
    <v>85080704</v>
    <v>2024</v>
  </rv>
  <rv s="4">
    <v>14</v>
  </rv>
  <rv s="0">
    <v>https://www.bing.com/financeapi/forcetrigger?t=a1nhlh&amp;q=XNAS%3aAMZN&amp;form=skydnc</v>
    <v>Learn more on Bing</v>
  </rv>
  <rv s="5">
    <v>en-GB</v>
    <v>a1nhlh</v>
    <v>268435456</v>
    <v>1</v>
    <v>Powered by Refinitiv</v>
    <v>7</v>
    <v>AMAZON.COM, INC. (XNAS:AMZN)</v>
    <v>8</v>
    <v>9</v>
    <v>Finance</v>
    <v>5</v>
    <v>212.25</v>
    <v>139.52000000000001</v>
    <v>1.1626000000000001</v>
    <v>-1.87</v>
    <v>-8.9029999999999995E-3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209.9633</v>
    <v>Diversified Retail</v>
    <v>Stock</v>
    <v>45604.934510693747</v>
    <v>16</v>
    <v>207.44</v>
    <v>2189015000000</v>
    <v>AMAZON.COM, INC.</v>
    <v>AMAZON.COM, INC.</v>
    <v>209.72</v>
    <v>44.6173</v>
    <v>210.05</v>
    <v>208.18</v>
    <v>10515010000</v>
    <v>AMZN</v>
    <v>AMAZON.COM, INC. (XNAS:AMZN)</v>
    <v>54846</v>
    <v>37521173</v>
    <v>1996</v>
  </rv>
  <rv s="4">
    <v>17</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v>2</v>
    </spb>
    <spb s="8">
      <v>1</v>
      <v>2</v>
      <v>2</v>
      <v>1</v>
      <v>3</v>
      <v>1</v>
      <v>1</v>
      <v>1</v>
      <v>5</v>
      <v>5</v>
      <v>6</v>
      <v>7</v>
      <v>1</v>
      <v>1</v>
      <v>1</v>
      <v>5</v>
      <v>8</v>
      <v>9</v>
      <v>10</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AC4C87-B9E3-4880-9162-E3903137F610}" name="Table1" displayName="Table1" ref="B3:B4" totalsRowShown="0" dataCellStyle="Hyperlink">
  <autoFilter ref="B3:B4" xr:uid="{0FAC4C87-B9E3-4880-9162-E3903137F610}"/>
  <tableColumns count="1">
    <tableColumn id="1" xr3:uid="{5355F10C-969B-482E-B8C4-F10D6F632EC9}" name="References"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cran.r-project.org/web/packages/reticulate/vignettes/calling_python.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linkedin.com/pulse/title-timeless-wisdom-peter-lynch-invest-what-you-know-pushkar-raj-c5z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C2B6C-F91C-4507-9FB0-1E61EF68F4ED}">
  <dimension ref="B3:B4"/>
  <sheetViews>
    <sheetView workbookViewId="0">
      <selection activeCell="B4" sqref="B4"/>
    </sheetView>
  </sheetViews>
  <sheetFormatPr defaultRowHeight="14.4" x14ac:dyDescent="0.3"/>
  <cols>
    <col min="2" max="2" width="39.109375" customWidth="1"/>
  </cols>
  <sheetData>
    <row r="3" spans="2:2" x14ac:dyDescent="0.3">
      <c r="B3" t="s">
        <v>1</v>
      </c>
    </row>
    <row r="4" spans="2:2" x14ac:dyDescent="0.3">
      <c r="B4" s="1" t="s">
        <v>0</v>
      </c>
    </row>
  </sheetData>
  <hyperlinks>
    <hyperlink ref="B4" r:id="rId1" display="https://cran.r-project.org/web/packages/reticulate/vignettes/calling_python.html" xr:uid="{2652EC33-B6AF-4849-9317-2568AACA5719}"/>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9EB2C-465C-44AA-BBEB-478D2438659A}">
  <dimension ref="B3:D8"/>
  <sheetViews>
    <sheetView topLeftCell="A2" workbookViewId="0">
      <selection activeCell="D5" sqref="D5"/>
    </sheetView>
  </sheetViews>
  <sheetFormatPr defaultRowHeight="14.4" x14ac:dyDescent="0.3"/>
  <cols>
    <col min="2" max="2" width="62.44140625" customWidth="1"/>
    <col min="4" max="4" width="61.6640625" customWidth="1"/>
  </cols>
  <sheetData>
    <row r="3" spans="2:4" x14ac:dyDescent="0.3">
      <c r="B3" s="3" t="s">
        <v>2</v>
      </c>
      <c r="C3" s="2"/>
      <c r="D3" s="3" t="s">
        <v>3</v>
      </c>
    </row>
    <row r="4" spans="2:4" x14ac:dyDescent="0.3">
      <c r="B4" s="14" t="s">
        <v>32</v>
      </c>
    </row>
    <row r="5" spans="2:4" x14ac:dyDescent="0.3">
      <c r="B5" t="s">
        <v>5</v>
      </c>
      <c r="D5" t="str" cm="1">
        <f t="array" ref="D5">_xll.RScript.Evaluate(B5,TRUE)</f>
        <v>OK</v>
      </c>
    </row>
    <row r="7" spans="2:4" x14ac:dyDescent="0.3">
      <c r="B7" s="14" t="s">
        <v>33</v>
      </c>
    </row>
    <row r="8" spans="2:4" x14ac:dyDescent="0.3">
      <c r="B8" t="s">
        <v>7</v>
      </c>
      <c r="D8" t="str" cm="1">
        <f t="array" ref="D8">_xll.RScript.Evaluate(B8)</f>
        <v>C:/Users/adam_/AppData/Local/Programs/Python/Python312/python.exe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6C450-4BD1-4489-AAC8-B52C9498B496}">
  <dimension ref="B3:J33"/>
  <sheetViews>
    <sheetView topLeftCell="A13" workbookViewId="0">
      <selection activeCell="D15" sqref="D15"/>
    </sheetView>
  </sheetViews>
  <sheetFormatPr defaultRowHeight="14.4" x14ac:dyDescent="0.3"/>
  <cols>
    <col min="2" max="2" width="73" customWidth="1"/>
    <col min="3" max="3" width="4.109375" customWidth="1"/>
    <col min="4" max="4" width="7.5546875" customWidth="1"/>
    <col min="6" max="6" width="8.5546875" bestFit="1" customWidth="1"/>
    <col min="9" max="9" width="9.6640625" customWidth="1"/>
    <col min="10" max="10" width="20.33203125" bestFit="1" customWidth="1"/>
  </cols>
  <sheetData>
    <row r="3" spans="2:10" x14ac:dyDescent="0.3">
      <c r="B3" s="3" t="s">
        <v>2</v>
      </c>
      <c r="C3" s="2"/>
      <c r="D3" s="3" t="s">
        <v>3</v>
      </c>
    </row>
    <row r="4" spans="2:10" x14ac:dyDescent="0.3">
      <c r="B4" s="14" t="s">
        <v>29</v>
      </c>
    </row>
    <row r="5" spans="2:10" x14ac:dyDescent="0.3">
      <c r="B5" t="s">
        <v>6</v>
      </c>
      <c r="D5" t="str" cm="1">
        <f t="array" ref="D5">_xll.RScript.Evaluate(B5)</f>
        <v>OK</v>
      </c>
    </row>
    <row r="7" spans="2:10" x14ac:dyDescent="0.3">
      <c r="B7" s="14" t="s">
        <v>30</v>
      </c>
    </row>
    <row r="8" spans="2:10" x14ac:dyDescent="0.3">
      <c r="B8" t="str" cm="1">
        <f t="array" ref="B8">_xll.RScript.CreateVector("tickers",D8:D12)</f>
        <v>tickers</v>
      </c>
      <c r="D8" t="s">
        <v>23</v>
      </c>
    </row>
    <row r="9" spans="2:10" x14ac:dyDescent="0.3">
      <c r="D9" t="s">
        <v>25</v>
      </c>
    </row>
    <row r="10" spans="2:10" x14ac:dyDescent="0.3">
      <c r="D10" t="s">
        <v>26</v>
      </c>
    </row>
    <row r="11" spans="2:10" x14ac:dyDescent="0.3">
      <c r="D11" t="s">
        <v>27</v>
      </c>
    </row>
    <row r="12" spans="2:10" x14ac:dyDescent="0.3">
      <c r="D12" t="s">
        <v>28</v>
      </c>
    </row>
    <row r="14" spans="2:10" x14ac:dyDescent="0.3">
      <c r="B14" s="14" t="s">
        <v>31</v>
      </c>
    </row>
    <row r="15" spans="2:10" x14ac:dyDescent="0.3">
      <c r="B15" t="str">
        <f>"get_all_indicators("&amp;B8&amp;")"</f>
        <v>get_all_indicators(tickers)</v>
      </c>
      <c r="D15" s="5" t="str" cm="1">
        <f t="array" ref="D15:J20">_xll.RScript.Evaluate(B15)</f>
        <v>Index</v>
      </c>
      <c r="E15" s="5" t="str">
        <v>ticker</v>
      </c>
      <c r="F15" s="5" t="str">
        <v>trailingPE</v>
      </c>
      <c r="G15" s="5" t="str">
        <v>forwardPE</v>
      </c>
      <c r="H15" s="5" t="str">
        <v>earningsGrowth</v>
      </c>
      <c r="I15" s="5" t="str">
        <v>pegRatio</v>
      </c>
      <c r="J15" s="5" t="str">
        <v>marketCap</v>
      </c>
    </row>
    <row r="16" spans="2:10" x14ac:dyDescent="0.3">
      <c r="D16" s="5" t="str">
        <v>1</v>
      </c>
      <c r="E16" s="5" t="str">
        <v>MSFT</v>
      </c>
      <c r="F16" s="16">
        <v>34.834296999999999</v>
      </c>
      <c r="G16" s="16">
        <v>28.263546000000002</v>
      </c>
      <c r="H16" s="15">
        <v>0.104</v>
      </c>
      <c r="I16" s="15">
        <v>2.33</v>
      </c>
      <c r="J16" s="17">
        <v>3141534220288</v>
      </c>
    </row>
    <row r="17" spans="4:10" x14ac:dyDescent="0.3">
      <c r="D17" s="5" t="str">
        <v>2</v>
      </c>
      <c r="E17" s="5" t="str">
        <v>AAPL</v>
      </c>
      <c r="F17" s="16">
        <v>37.328949999999999</v>
      </c>
      <c r="G17" s="16">
        <v>27.311672000000002</v>
      </c>
      <c r="H17" s="15">
        <v>-0.34100000000000003</v>
      </c>
      <c r="I17" s="15">
        <v>2.16</v>
      </c>
      <c r="J17" s="17">
        <v>3430681935872</v>
      </c>
    </row>
    <row r="18" spans="4:10" x14ac:dyDescent="0.3">
      <c r="D18" s="5" t="str">
        <v>3</v>
      </c>
      <c r="E18" s="5" t="str">
        <v>GOOGL</v>
      </c>
      <c r="F18" s="16">
        <v>23.653846999999999</v>
      </c>
      <c r="G18" s="16">
        <v>19.905134</v>
      </c>
      <c r="H18" s="15">
        <v>0.36599999999999999</v>
      </c>
      <c r="I18" s="15">
        <v>1.02</v>
      </c>
      <c r="J18" s="17">
        <v>2191547039744</v>
      </c>
    </row>
    <row r="19" spans="4:10" x14ac:dyDescent="0.3">
      <c r="D19" s="5" t="str">
        <v>4</v>
      </c>
      <c r="E19" s="5" t="str">
        <v>TSLA</v>
      </c>
      <c r="F19" s="16">
        <v>87.765020000000007</v>
      </c>
      <c r="G19" s="16">
        <v>99.141975000000002</v>
      </c>
      <c r="H19" s="15">
        <v>0.17</v>
      </c>
      <c r="I19" s="15">
        <v>29.44</v>
      </c>
      <c r="J19" s="17">
        <v>1031135494144</v>
      </c>
    </row>
    <row r="20" spans="4:10" x14ac:dyDescent="0.3">
      <c r="D20" s="5" t="str">
        <v>5</v>
      </c>
      <c r="E20" s="5" t="str">
        <v>AMZN</v>
      </c>
      <c r="F20" s="16">
        <v>44.482906</v>
      </c>
      <c r="G20" s="16">
        <v>33.905537000000002</v>
      </c>
      <c r="H20" s="15">
        <v>0.52100000000000002</v>
      </c>
      <c r="I20" s="15">
        <v>1.23</v>
      </c>
      <c r="J20" s="17">
        <v>2189012631552</v>
      </c>
    </row>
    <row r="33" spans="2:2" x14ac:dyDescent="0.3">
      <c r="B3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C685-760A-4C8A-B9A0-2C978D3D8093}">
  <dimension ref="B1:R12"/>
  <sheetViews>
    <sheetView tabSelected="1" zoomScaleNormal="100" workbookViewId="0"/>
  </sheetViews>
  <sheetFormatPr defaultRowHeight="14.4" outlineLevelCol="1" x14ac:dyDescent="0.3"/>
  <cols>
    <col min="1" max="1" width="3" customWidth="1"/>
    <col min="2" max="2" width="37" bestFit="1" customWidth="1"/>
    <col min="3" max="3" width="0" hidden="1" customWidth="1" outlineLevel="1"/>
    <col min="4" max="4" width="11.88671875" hidden="1" customWidth="1" outlineLevel="1"/>
    <col min="5" max="5" width="10.109375" hidden="1" customWidth="1" outlineLevel="1"/>
    <col min="6" max="6" width="0" hidden="1" customWidth="1" outlineLevel="1"/>
    <col min="7" max="7" width="9.5546875" hidden="1" customWidth="1" outlineLevel="1"/>
    <col min="8" max="8" width="8.88671875" collapsed="1"/>
    <col min="9" max="9" width="3.6640625" customWidth="1"/>
    <col min="11" max="11" width="11.21875" bestFit="1" customWidth="1"/>
    <col min="12" max="12" width="3.88671875" customWidth="1"/>
    <col min="14" max="17" width="16.109375" customWidth="1"/>
    <col min="18" max="18" width="16.6640625" bestFit="1" customWidth="1"/>
  </cols>
  <sheetData>
    <row r="1" spans="2:18" x14ac:dyDescent="0.3">
      <c r="M1" s="4" t="s">
        <v>16</v>
      </c>
      <c r="N1" s="6"/>
      <c r="O1" s="7" t="s">
        <v>17</v>
      </c>
      <c r="P1" s="6"/>
      <c r="Q1" s="6"/>
      <c r="R1" s="6"/>
    </row>
    <row r="2" spans="2:18" x14ac:dyDescent="0.3">
      <c r="B2" s="4" t="s">
        <v>8</v>
      </c>
      <c r="C2" s="4" t="s">
        <v>9</v>
      </c>
      <c r="D2" s="4" t="s">
        <v>11</v>
      </c>
      <c r="E2" s="4" t="s">
        <v>10</v>
      </c>
      <c r="F2" s="4" t="s">
        <v>13</v>
      </c>
      <c r="G2" s="4" t="s">
        <v>12</v>
      </c>
      <c r="H2" s="4" t="s">
        <v>14</v>
      </c>
      <c r="J2" s="4" t="s">
        <v>15</v>
      </c>
      <c r="K2" s="4" t="s">
        <v>24</v>
      </c>
      <c r="M2" s="4" t="s">
        <v>9</v>
      </c>
      <c r="N2" s="13" t="s">
        <v>18</v>
      </c>
      <c r="O2" s="13" t="s">
        <v>19</v>
      </c>
      <c r="P2" s="13" t="s">
        <v>20</v>
      </c>
      <c r="Q2" s="13" t="s">
        <v>21</v>
      </c>
      <c r="R2" s="13" t="s">
        <v>22</v>
      </c>
    </row>
    <row r="3" spans="2:18" x14ac:dyDescent="0.3">
      <c r="B3" s="5" t="e" vm="1">
        <v>#VALUE!</v>
      </c>
      <c r="C3" s="5" t="str" cm="1">
        <f t="array" aca="1" ref="C3" ca="1">_FV(B3,"Ticker symbol",TRUE)</f>
        <v>MSFT</v>
      </c>
      <c r="D3" s="11" cm="1">
        <f t="array" aca="1" ref="D3" ca="1">_FV(B3,"Open")</f>
        <v>425.32</v>
      </c>
      <c r="E3" s="11" cm="1">
        <f t="array" aca="1" ref="E3" ca="1">_FV(B3,"52 week high",TRUE)</f>
        <v>468.35</v>
      </c>
      <c r="F3" s="11" cm="1">
        <f t="array" aca="1" ref="F3" ca="1">_FV(B3,"52 week low",TRUE)</f>
        <v>362.9</v>
      </c>
      <c r="G3" s="11" cm="1">
        <f t="array" aca="1" ref="G3" ca="1">_FV(B3,"Previous close",TRUE)</f>
        <v>425.43</v>
      </c>
      <c r="H3" s="11" cm="1">
        <f t="array" aca="1" ref="H3" ca="1">_FV(B3,"Price")</f>
        <v>422.54</v>
      </c>
      <c r="J3">
        <v>24</v>
      </c>
      <c r="K3" s="11">
        <f ca="1">H3*J3</f>
        <v>10140.960000000001</v>
      </c>
      <c r="M3" s="8" t="str">
        <f ca="1">C3</f>
        <v>MSFT</v>
      </c>
      <c r="N3" s="9">
        <f>'Key Indicators'!F16</f>
        <v>34.834296999999999</v>
      </c>
      <c r="O3" s="9">
        <f>'Key Indicators'!G16</f>
        <v>28.263546000000002</v>
      </c>
      <c r="P3" s="9">
        <f>'Key Indicators'!H16</f>
        <v>0.104</v>
      </c>
      <c r="Q3" s="9">
        <f>'Key Indicators'!I16</f>
        <v>2.33</v>
      </c>
      <c r="R3" s="10">
        <f>'Key Indicators'!J16</f>
        <v>3141534220288</v>
      </c>
    </row>
    <row r="4" spans="2:18" x14ac:dyDescent="0.3">
      <c r="B4" s="5" t="e" vm="2">
        <v>#VALUE!</v>
      </c>
      <c r="C4" s="5" t="str" cm="1">
        <f t="array" aca="1" ref="C4" ca="1">_FV(B4,"Ticker symbol",TRUE)</f>
        <v>AAPL</v>
      </c>
      <c r="D4" s="11" cm="1">
        <f t="array" aca="1" ref="D4" ca="1">_FV(B4,"Open")</f>
        <v>227.17</v>
      </c>
      <c r="E4" s="11" cm="1">
        <f t="array" aca="1" ref="E4" ca="1">_FV(B4,"52 week high",TRUE)</f>
        <v>237.49</v>
      </c>
      <c r="F4" s="11" cm="1">
        <f t="array" aca="1" ref="F4" ca="1">_FV(B4,"52 week low",TRUE)</f>
        <v>164.07499999999999</v>
      </c>
      <c r="G4" s="11" cm="1">
        <f t="array" aca="1" ref="G4" ca="1">_FV(B4,"Previous close",TRUE)</f>
        <v>227.23</v>
      </c>
      <c r="H4" s="11" cm="1">
        <f t="array" aca="1" ref="H4" ca="1">_FV(B4,"Price")</f>
        <v>226.96</v>
      </c>
      <c r="J4">
        <v>15</v>
      </c>
      <c r="K4" s="11">
        <f t="shared" ref="K4:K7" ca="1" si="0">H4*J4</f>
        <v>3404.4</v>
      </c>
      <c r="M4" s="8" t="str">
        <f t="shared" ref="M4:M7" ca="1" si="1">C4</f>
        <v>AAPL</v>
      </c>
      <c r="N4" s="9">
        <f>'Key Indicators'!F17</f>
        <v>37.328949999999999</v>
      </c>
      <c r="O4" s="9">
        <f>'Key Indicators'!G17</f>
        <v>27.311672000000002</v>
      </c>
      <c r="P4" s="9">
        <f>'Key Indicators'!H17</f>
        <v>-0.34100000000000003</v>
      </c>
      <c r="Q4" s="9">
        <f>'Key Indicators'!I17</f>
        <v>2.16</v>
      </c>
      <c r="R4" s="10">
        <f>'Key Indicators'!J17</f>
        <v>3430681935872</v>
      </c>
    </row>
    <row r="5" spans="2:18" x14ac:dyDescent="0.3">
      <c r="B5" s="5" t="e" vm="3">
        <v>#VALUE!</v>
      </c>
      <c r="C5" s="5" t="str" cm="1">
        <f t="array" aca="1" ref="C5" ca="1">_FV(B5,"Ticker symbol",TRUE)</f>
        <v>GOOG</v>
      </c>
      <c r="D5" s="11" cm="1">
        <f t="array" aca="1" ref="D5" ca="1">_FV(B5,"Open")</f>
        <v>182</v>
      </c>
      <c r="E5" s="11" cm="1">
        <f t="array" aca="1" ref="E5" ca="1">_FV(B5,"52 week high",TRUE)</f>
        <v>193.31</v>
      </c>
      <c r="F5" s="11" cm="1">
        <f t="array" aca="1" ref="F5" ca="1">_FV(B5,"52 week low",TRUE)</f>
        <v>129.4</v>
      </c>
      <c r="G5" s="11" cm="1">
        <f t="array" aca="1" ref="G5" ca="1">_FV(B5,"Previous close",TRUE)</f>
        <v>182.28</v>
      </c>
      <c r="H5" s="11" cm="1">
        <f t="array" aca="1" ref="H5" ca="1">_FV(B5,"Price")</f>
        <v>179.86</v>
      </c>
      <c r="J5">
        <v>60</v>
      </c>
      <c r="K5" s="11">
        <f t="shared" ca="1" si="0"/>
        <v>10791.6</v>
      </c>
      <c r="M5" s="8" t="str">
        <f t="shared" ca="1" si="1"/>
        <v>GOOG</v>
      </c>
      <c r="N5" s="9">
        <f>'Key Indicators'!F18</f>
        <v>23.653846999999999</v>
      </c>
      <c r="O5" s="9">
        <f>'Key Indicators'!G18</f>
        <v>19.905134</v>
      </c>
      <c r="P5" s="9">
        <f>'Key Indicators'!H18</f>
        <v>0.36599999999999999</v>
      </c>
      <c r="Q5" s="9">
        <f>'Key Indicators'!I18</f>
        <v>1.02</v>
      </c>
      <c r="R5" s="10">
        <f>'Key Indicators'!J18</f>
        <v>2191547039744</v>
      </c>
    </row>
    <row r="6" spans="2:18" x14ac:dyDescent="0.3">
      <c r="B6" s="5" t="e" vm="4">
        <v>#VALUE!</v>
      </c>
      <c r="C6" s="5" t="str" cm="1">
        <f t="array" aca="1" ref="C6" ca="1">_FV(B6,"Ticker symbol",TRUE)</f>
        <v>TSLA</v>
      </c>
      <c r="D6" s="11" cm="1">
        <f t="array" aca="1" ref="D6" ca="1">_FV(B6,"Open")</f>
        <v>299.14</v>
      </c>
      <c r="E6" s="11" cm="1">
        <f t="array" aca="1" ref="E6" ca="1">_FV(B6,"52 week high",TRUE)</f>
        <v>328.71</v>
      </c>
      <c r="F6" s="11" cm="1">
        <f t="array" aca="1" ref="F6" ca="1">_FV(B6,"52 week low",TRUE)</f>
        <v>138.80250000000001</v>
      </c>
      <c r="G6" s="11" cm="1">
        <f t="array" aca="1" ref="G6" ca="1">_FV(B6,"Previous close",TRUE)</f>
        <v>296.91000000000003</v>
      </c>
      <c r="H6" s="11" cm="1">
        <f t="array" aca="1" ref="H6" ca="1">_FV(B6,"Price")</f>
        <v>321.22000000000003</v>
      </c>
      <c r="J6">
        <v>25</v>
      </c>
      <c r="K6" s="11">
        <f t="shared" ca="1" si="0"/>
        <v>8030.5000000000009</v>
      </c>
      <c r="M6" s="8" t="str">
        <f t="shared" ca="1" si="1"/>
        <v>TSLA</v>
      </c>
      <c r="N6" s="9">
        <f>'Key Indicators'!F19</f>
        <v>87.765020000000007</v>
      </c>
      <c r="O6" s="9">
        <f>'Key Indicators'!G19</f>
        <v>99.141975000000002</v>
      </c>
      <c r="P6" s="9">
        <f>'Key Indicators'!H19</f>
        <v>0.17</v>
      </c>
      <c r="Q6" s="9">
        <f>'Key Indicators'!I19</f>
        <v>29.44</v>
      </c>
      <c r="R6" s="10">
        <f>'Key Indicators'!J19</f>
        <v>1031135494144</v>
      </c>
    </row>
    <row r="7" spans="2:18" x14ac:dyDescent="0.3">
      <c r="B7" s="5" t="e" vm="5">
        <v>#VALUE!</v>
      </c>
      <c r="C7" s="5" t="str" cm="1">
        <f t="array" aca="1" ref="C7" ca="1">_FV(B7,"Ticker symbol",TRUE)</f>
        <v>AMZN</v>
      </c>
      <c r="D7" s="11" cm="1">
        <f t="array" aca="1" ref="D7" ca="1">_FV(B7,"Open")</f>
        <v>209.72</v>
      </c>
      <c r="E7" s="11" cm="1">
        <f t="array" aca="1" ref="E7" ca="1">_FV(B7,"52 week high",TRUE)</f>
        <v>212.25</v>
      </c>
      <c r="F7" s="11" cm="1">
        <f t="array" aca="1" ref="F7" ca="1">_FV(B7,"52 week low",TRUE)</f>
        <v>139.52000000000001</v>
      </c>
      <c r="G7" s="11" cm="1">
        <f t="array" aca="1" ref="G7" ca="1">_FV(B7,"Previous close",TRUE)</f>
        <v>210.05</v>
      </c>
      <c r="H7" s="11" cm="1">
        <f t="array" aca="1" ref="H7" ca="1">_FV(B7,"Price")</f>
        <v>208.18</v>
      </c>
      <c r="J7">
        <v>80</v>
      </c>
      <c r="K7" s="11">
        <f t="shared" ca="1" si="0"/>
        <v>16654.400000000001</v>
      </c>
      <c r="M7" s="8" t="str">
        <f t="shared" ca="1" si="1"/>
        <v>AMZN</v>
      </c>
      <c r="N7" s="9">
        <f>'Key Indicators'!F20</f>
        <v>44.482906</v>
      </c>
      <c r="O7" s="9">
        <f>'Key Indicators'!G20</f>
        <v>33.905537000000002</v>
      </c>
      <c r="P7" s="9">
        <f>'Key Indicators'!H20</f>
        <v>0.52100000000000002</v>
      </c>
      <c r="Q7" s="9">
        <f>'Key Indicators'!I20</f>
        <v>1.23</v>
      </c>
      <c r="R7" s="10">
        <f>'Key Indicators'!J20</f>
        <v>2189012631552</v>
      </c>
    </row>
    <row r="8" spans="2:18" x14ac:dyDescent="0.3">
      <c r="K8" s="12">
        <f ca="1">SUM(K3:K7)</f>
        <v>49021.86</v>
      </c>
    </row>
    <row r="12" spans="2:18" x14ac:dyDescent="0.3">
      <c r="R12" s="18"/>
    </row>
  </sheetData>
  <conditionalFormatting sqref="N3:N7">
    <cfRule type="cellIs" dxfId="9" priority="11" operator="greaterThan">
      <formula>25</formula>
    </cfRule>
    <cfRule type="cellIs" dxfId="8" priority="12" operator="lessThan">
      <formula>25</formula>
    </cfRule>
  </conditionalFormatting>
  <conditionalFormatting sqref="O3:O7">
    <cfRule type="cellIs" dxfId="7" priority="9" operator="greaterThan">
      <formula>15</formula>
    </cfRule>
    <cfRule type="cellIs" dxfId="6" priority="10" operator="lessThan">
      <formula>15</formula>
    </cfRule>
  </conditionalFormatting>
  <conditionalFormatting sqref="P3:P7">
    <cfRule type="cellIs" dxfId="5" priority="7" operator="lessThan">
      <formula>0.15</formula>
    </cfRule>
    <cfRule type="cellIs" dxfId="4" priority="8" operator="greaterThan">
      <formula>0.15</formula>
    </cfRule>
  </conditionalFormatting>
  <conditionalFormatting sqref="Q3:Q7">
    <cfRule type="cellIs" dxfId="3" priority="5" operator="lessThan">
      <formula>1.2</formula>
    </cfRule>
    <cfRule type="cellIs" dxfId="2" priority="6" operator="greaterThan">
      <formula>1.2</formula>
    </cfRule>
  </conditionalFormatting>
  <conditionalFormatting sqref="R3:R7">
    <cfRule type="cellIs" dxfId="1" priority="1" operator="greaterThan">
      <formula>5000000000</formula>
    </cfRule>
    <cfRule type="cellIs" dxfId="0" priority="2" operator="lessThan">
      <formula>5000000000</formula>
    </cfRule>
  </conditionalFormatting>
  <hyperlinks>
    <hyperlink ref="O1" r:id="rId1" display="https://www.linkedin.com/pulse/title-timeless-wisdom-peter-lynch-invest-what-you-know-pushkar-raj-c5zlc/" xr:uid="{8AB83DA3-56F3-4536-B42B-309FDBF3BE7F}"/>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References</vt:lpstr>
      <vt:lpstr>Libraries</vt:lpstr>
      <vt:lpstr>Key Indicators</vt:lpstr>
      <vt:lpstr>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Gladstone</dc:creator>
  <cp:lastModifiedBy>Adam Gladstone</cp:lastModifiedBy>
  <dcterms:created xsi:type="dcterms:W3CDTF">2024-10-07T11:38:17Z</dcterms:created>
  <dcterms:modified xsi:type="dcterms:W3CDTF">2024-11-11T10:48:29Z</dcterms:modified>
</cp:coreProperties>
</file>