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32271BFD-36EA-47F6-A842-EE4AAF22C8B5}" xr6:coauthVersionLast="47" xr6:coauthVersionMax="47" xr10:uidLastSave="{00000000-0000-0000-0000-000000000000}"/>
  <bookViews>
    <workbookView xWindow="22932" yWindow="-108" windowWidth="23256" windowHeight="13176" tabRatio="899" activeTab="1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ARIMA" sheetId="9" r:id="rId9"/>
    <sheet name="ARIMA (2)" sheetId="19" r:id="rId10"/>
    <sheet name="Auto ARIMA" sheetId="11" r:id="rId11"/>
    <sheet name="Forecast" sheetId="10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7" l="1" a="1"/>
  <c r="C4" i="19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C4" i="1" a="1"/>
  <c r="E2" i="12" a="1"/>
  <c r="C9" i="12" a="1"/>
  <c r="C4" i="9" a="1"/>
  <c r="F3" i="11" a="1"/>
  <c r="B24" i="11" a="1"/>
  <c r="C9" i="20" a="1"/>
  <c r="B25" i="20" a="1"/>
  <c r="C6" i="17" a="1"/>
  <c r="D55" i="20" a="1"/>
  <c r="C6" i="20" a="1"/>
  <c r="B20" i="9" a="1"/>
  <c r="C16" i="9" a="1"/>
  <c r="C22" i="7" a="1"/>
  <c r="C4" i="7" a="1"/>
  <c r="E5" i="3" a="1"/>
  <c r="E4" i="3" a="1"/>
  <c r="E3" i="3" a="1"/>
  <c r="E2" i="3" a="1"/>
  <c r="D10" i="4" a="1"/>
  <c r="E4" i="4" a="1"/>
  <c r="E5" i="3" l="1"/>
  <c r="E4" i="3"/>
  <c r="E3" i="3"/>
  <c r="E2" i="3"/>
  <c r="D10" i="4"/>
  <c r="E4" i="4"/>
  <c r="C9" i="20"/>
  <c r="B25" i="20"/>
  <c r="C6" i="17"/>
  <c r="D55" i="20"/>
  <c r="C6" i="20"/>
  <c r="C50" i="20" s="1"/>
  <c r="B20" i="9"/>
  <c r="C16" i="9"/>
  <c r="C22" i="7"/>
  <c r="C4" i="7"/>
  <c r="F3" i="11"/>
  <c r="B24" i="11"/>
  <c r="E2" i="12"/>
  <c r="C9" i="12"/>
  <c r="C4" i="9"/>
  <c r="C4" i="1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C4" i="19"/>
  <c r="K21" i="17"/>
  <c r="C16" i="19" a="1"/>
  <c r="C9" i="1" a="1"/>
  <c r="C52" i="20" a="1"/>
  <c r="C8" i="17" a="1"/>
  <c r="J18" i="11" a="1"/>
  <c r="C52" i="20" l="1"/>
  <c r="C8" i="17"/>
  <c r="J18" i="11"/>
  <c r="C9" i="1"/>
  <c r="C16" i="19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K25" i="5" a="1"/>
  <c r="C14" i="5" a="1"/>
  <c r="F82" i="5" a="1"/>
  <c r="D82" i="5" a="1"/>
  <c r="B82" i="5" a="1"/>
  <c r="C67" i="5" a="1"/>
  <c r="B67" i="5" a="1"/>
  <c r="E27" i="19" a="1"/>
  <c r="B23" i="19" a="1"/>
  <c r="K7" i="17" a="1"/>
  <c r="F4" i="20" a="1"/>
  <c r="G31" i="20" a="1"/>
  <c r="G9" i="20" a="1"/>
  <c r="G29" i="20" a="1"/>
  <c r="G6" i="20" a="1"/>
  <c r="G19" i="20" a="1"/>
  <c r="G15" i="20" a="1"/>
  <c r="G13" i="20" a="1"/>
  <c r="G33" i="20" a="1"/>
  <c r="G30" i="20" a="1"/>
  <c r="M13" i="20" a="1"/>
  <c r="G7" i="20" a="1"/>
  <c r="G27" i="20" a="1"/>
  <c r="G21" i="20" a="1"/>
  <c r="G20" i="20" a="1"/>
  <c r="G16" i="20" a="1"/>
  <c r="G14" i="20" a="1"/>
  <c r="G12" i="20" a="1"/>
  <c r="G10" i="20" a="1"/>
  <c r="G26" i="20" a="1"/>
  <c r="G5" i="20" a="1"/>
  <c r="G25" i="20" a="1"/>
  <c r="G23" i="20" a="1"/>
  <c r="G18" i="20" a="1"/>
  <c r="G17" i="20" a="1"/>
  <c r="G32" i="20" a="1"/>
  <c r="G22" i="20" a="1"/>
  <c r="G35" i="20" a="1"/>
  <c r="H36" i="20" a="1"/>
  <c r="L36" i="20" a="1"/>
  <c r="M36" i="20" a="1"/>
  <c r="N36" i="20" a="1"/>
  <c r="O36" i="20" a="1"/>
  <c r="P36" i="20" a="1"/>
  <c r="Q36" i="20" a="1"/>
  <c r="R36" i="20" a="1"/>
  <c r="K36" i="20" a="1"/>
  <c r="I36" i="20" a="1"/>
  <c r="J36" i="20" a="1"/>
  <c r="S36" i="20" a="1"/>
  <c r="S36" i="20" l="1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K25" i="5"/>
  <c r="C14" i="5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C23" i="19" a="1"/>
  <c r="G36" i="20" a="1"/>
  <c r="G4" i="20" a="1"/>
  <c r="G4" i="20" l="1"/>
  <c r="G36" i="20"/>
  <c r="C23" i="19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P4" i="4" a="1"/>
  <c r="D3" i="6" a="1"/>
  <c r="C9" i="16" a="1"/>
  <c r="F4" i="10" a="1"/>
  <c r="F2" i="10" a="1"/>
  <c r="F20" i="6" a="1"/>
  <c r="C20" i="6" a="1"/>
  <c r="D4" i="6" a="1"/>
  <c r="C4" i="6" a="1"/>
  <c r="O10" i="4" a="1"/>
  <c r="C4" i="11" a="1"/>
  <c r="C3" i="6" a="1"/>
  <c r="C4" i="5" a="1"/>
  <c r="C4" i="15" a="1"/>
  <c r="C4" i="14" a="1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D23" i="19" a="1"/>
  <c r="J3" i="19" a="1"/>
  <c r="K7" i="19" a="1"/>
  <c r="K8" i="19" a="1"/>
  <c r="K4" i="19" a="1"/>
  <c r="K17" i="19" a="1"/>
  <c r="K6" i="19" a="1"/>
  <c r="K18" i="19" a="1"/>
  <c r="K13" i="19" a="1"/>
  <c r="K15" i="19" a="1"/>
  <c r="K11" i="19" a="1"/>
  <c r="K19" i="19" a="1"/>
  <c r="K9" i="19" a="1"/>
  <c r="J23" i="19" a="1"/>
  <c r="F5" i="19" a="1"/>
  <c r="K14" i="19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C9" i="16"/>
  <c r="C4" i="15"/>
  <c r="C4" i="14"/>
  <c r="F4" i="10"/>
  <c r="F2" i="10"/>
  <c r="C4" i="11"/>
  <c r="F20" i="6"/>
  <c r="C20" i="6"/>
  <c r="D4" i="6"/>
  <c r="C4" i="6"/>
  <c r="C3" i="6"/>
  <c r="C4" i="5"/>
  <c r="O10" i="4"/>
  <c r="D3" i="6"/>
  <c r="C9" i="6"/>
  <c r="P4" i="4"/>
  <c r="C9" i="15" a="1"/>
  <c r="C9" i="14" a="1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N3" i="19" a="1"/>
  <c r="O3" i="12" a="1"/>
  <c r="G3" i="12" a="1"/>
  <c r="M3" i="12" a="1"/>
  <c r="F3" i="12" a="1"/>
  <c r="I3" i="12" a="1"/>
  <c r="Q2" i="12" a="1"/>
  <c r="N3" i="12" a="1"/>
  <c r="H3" i="12" a="1"/>
  <c r="R3" i="12" a="1"/>
  <c r="R5" i="12" a="1"/>
  <c r="R4" i="12" a="1"/>
  <c r="R6" i="12" a="1"/>
  <c r="N3" i="19" l="1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C9" i="15"/>
  <c r="C9" i="14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M15" i="16" a="1"/>
  <c r="E2" i="16" a="1"/>
  <c r="I3" i="16" a="1"/>
  <c r="B23" i="6" a="1"/>
  <c r="B34" i="6" a="1"/>
  <c r="G3" i="16" a="1"/>
  <c r="H3" i="16" a="1"/>
  <c r="M15" i="15" a="1"/>
  <c r="E2" i="15" a="1"/>
  <c r="Q2" i="15" a="1"/>
  <c r="G3" i="15" a="1"/>
  <c r="I3" i="15" a="1"/>
  <c r="H3" i="15" a="1"/>
  <c r="M15" i="14" a="1"/>
  <c r="E2" i="14" a="1"/>
  <c r="K3" i="14" a="1"/>
  <c r="I3" i="14" a="1"/>
  <c r="Q2" i="14" a="1"/>
  <c r="R3" i="14" a="1"/>
  <c r="R11" i="14" a="1"/>
  <c r="R7" i="14" a="1"/>
  <c r="R10" i="14" a="1"/>
  <c r="R4" i="14" a="1"/>
  <c r="R6" i="14" a="1"/>
  <c r="R8" i="14" a="1"/>
  <c r="M3" i="14" a="1"/>
  <c r="G3" i="14" a="1"/>
  <c r="U9" i="14" a="1"/>
  <c r="J3" i="14" a="1"/>
  <c r="L3" i="14" a="1"/>
  <c r="H3" i="14" a="1"/>
  <c r="R5" i="14" a="1"/>
  <c r="J27" i="5" a="1"/>
  <c r="F18" i="5" a="1"/>
  <c r="E3" i="5" a="1"/>
  <c r="B53" i="5" a="1"/>
  <c r="E18" i="5" a="1"/>
  <c r="E3" i="12" a="1"/>
  <c r="R2" i="12" a="1"/>
  <c r="J7" i="11" a="1"/>
  <c r="J43" i="11" a="1"/>
  <c r="J29" i="11" a="1"/>
  <c r="J31" i="11" a="1"/>
  <c r="J33" i="11" a="1"/>
  <c r="J35" i="11" a="1"/>
  <c r="J17" i="11" a="1"/>
  <c r="J37" i="11" a="1"/>
  <c r="J3" i="11" a="1"/>
  <c r="J25" i="11" a="1"/>
  <c r="J21" i="11" a="1"/>
  <c r="J23" i="11" a="1"/>
  <c r="J9" i="11" a="1"/>
  <c r="J41" i="11" a="1"/>
  <c r="J39" i="11" a="1"/>
  <c r="J27" i="11" a="1"/>
  <c r="J13" i="11" a="1"/>
  <c r="K10" i="17" a="1"/>
  <c r="B11" i="17" a="1"/>
  <c r="C18" i="17" s="1" a="1"/>
  <c r="B24" i="17" a="1"/>
  <c r="J3" i="9" a="1"/>
  <c r="E3" i="7" a="1"/>
  <c r="M5" i="7" a="1"/>
  <c r="H5" i="7" a="1"/>
  <c r="U5" i="7" a="1"/>
  <c r="L5" i="7" a="1"/>
  <c r="S5" i="7" a="1"/>
  <c r="I5" i="7" a="1"/>
  <c r="J7" i="7" a="1"/>
  <c r="G5" i="7" a="1"/>
  <c r="F5" i="7" a="1"/>
  <c r="T10" i="7" a="1"/>
  <c r="Q5" i="7" a="1"/>
  <c r="O5" i="7" a="1"/>
  <c r="J5" i="7" a="1"/>
  <c r="K14" i="9" a="1"/>
  <c r="K7" i="9" a="1"/>
  <c r="K8" i="9" a="1"/>
  <c r="K17" i="9" a="1"/>
  <c r="K6" i="9" a="1"/>
  <c r="K18" i="9" a="1"/>
  <c r="K15" i="9" a="1"/>
  <c r="K9" i="9" a="1"/>
  <c r="K13" i="9" a="1"/>
  <c r="K11" i="9" a="1"/>
  <c r="K4" i="9" a="1"/>
  <c r="J23" i="9" a="1"/>
  <c r="C18" i="17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P2" i="16" a="1"/>
  <c r="Q4" i="16" a="1"/>
  <c r="Q5" i="16" a="1"/>
  <c r="Q3" i="16" a="1"/>
  <c r="I34" i="6" a="1"/>
  <c r="E23" i="6" a="1"/>
  <c r="R2" i="15" a="1"/>
  <c r="E3" i="15" a="1"/>
  <c r="R2" i="14" a="1"/>
  <c r="E3" i="14" a="1"/>
  <c r="R3" i="15" a="1"/>
  <c r="G3" i="5" a="1"/>
  <c r="K18" i="5" a="1"/>
  <c r="K20" i="5" a="1"/>
  <c r="K19" i="5" a="1"/>
  <c r="E3" i="1" a="1"/>
  <c r="K2" i="1" a="1"/>
  <c r="F19" i="1" a="1"/>
  <c r="E19" i="1" a="1"/>
  <c r="H24" i="1" a="1"/>
  <c r="B25" i="17" a="1"/>
  <c r="C34" i="17" a="1"/>
  <c r="C38" i="17" a="1"/>
  <c r="C30" i="17" a="1"/>
  <c r="C32" i="17" a="1"/>
  <c r="C33" i="17" a="1"/>
  <c r="C26" i="17" a="1"/>
  <c r="C31" i="17" a="1"/>
  <c r="N3" i="9" a="1"/>
  <c r="F5" i="9" a="1"/>
  <c r="K19" i="9" a="1"/>
  <c r="E5" i="7" a="1"/>
  <c r="K10" i="7" a="1"/>
  <c r="V5" i="7" a="1"/>
  <c r="K9" i="7" a="1"/>
  <c r="K7" i="7" a="1"/>
  <c r="E19" i="1" l="1"/>
  <c r="F5" i="9"/>
  <c r="C38" i="17"/>
  <c r="C34" i="17"/>
  <c r="C33" i="17"/>
  <c r="F54" i="17" s="1"/>
  <c r="C32" i="17"/>
  <c r="C54" i="17" s="1"/>
  <c r="C31" i="17"/>
  <c r="C30" i="17"/>
  <c r="C53" i="17" s="1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K19" i="5"/>
  <c r="G3" i="5"/>
  <c r="V5" i="7"/>
  <c r="K7" i="7"/>
  <c r="Q2" i="16" a="1"/>
  <c r="I3" i="1" a="1"/>
  <c r="C45" i="17" a="1"/>
  <c r="C25" i="17" a="1"/>
  <c r="C55" i="17" l="1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<sst xmlns="http://schemas.openxmlformats.org/spreadsheetml/2006/main" count="359" uniqueCount="193">
  <si>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</si>
  <si>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</si>
  <si>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</si>
  <si>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</si>
  <si>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</si>
  <si>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</si>
  <si>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</si>
  <si>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</si>
  <si>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</si>
  <si>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</si>
  <si>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</si>
  <si>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</si>
  <si>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</si>
  <si>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</si>
  <si>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</si>
  <si>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</si>
  <si>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</si>
  <si>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</si>
  <si>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</si>
  <si>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</si>
  <si>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</si>
  <si>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</si>
  <si>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</si>
  <si>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</si>
  <si>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</si>
  <si>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</si>
  <si>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</si>
  <si>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</si>
  <si>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</si>
  <si>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</si>
  <si>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</si>
  <si>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</si>
  <si>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</si>
  <si>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</si>
  <si>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</si>
  <si>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</si>
  <si>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</si>
  <si>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</si>
  <si>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</si>
  <si>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</si>
  <si>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</si>
  <si>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</si>
  <si>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</si>
  <si>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</si>
  <si>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</si>
  <si>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</si>
  <si>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</si>
  <si>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</si>
  <si>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</si>
  <si>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</si>
  <si>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</si>
  <si>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</si>
  <si>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</si>
  <si>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</si>
  <si>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</si>
  <si>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</si>
  <si>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</si>
  <si>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</si>
  <si>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</si>
  <si>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</si>
  <si>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</si>
  <si>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</si>
  <si>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</si>
  <si>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</si>
  <si>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</si>
  <si>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</si>
  <si>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</si>
  <si>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</si>
  <si>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</si>
  <si>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</si>
  <si>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</si>
  <si>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</si>
  <si>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</si>
  <si>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</si>
  <si>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</si>
  <si>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</si>
  <si>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</si>
  <si>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</si>
  <si>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</si>
  <si>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</si>
  <si>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</si>
  <si>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</si>
  <si>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</si>
  <si>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</si>
  <si>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</si>
  <si>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</si>
  <si>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</si>
  <si>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</si>
  <si>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</si>
  <si>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</si>
  <si>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</si>
  <si>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</si>
  <si>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</si>
  <si>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</si>
  <si>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</si>
  <si>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</si>
  <si>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</si>
  <si>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</si>
  <si>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</si>
  <si>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</si>
  <si>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</si>
  <si>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</si>
  <si>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</si>
  <si>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</si>
  <si>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</si>
  <si>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</si>
  <si>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</si>
  <si>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</si>
  <si>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</si>
  <si>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</si>
  <si>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</si>
  <si>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=RScript.Evaluate(B3)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</si>
  <si>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</si>
  <si>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</si>
  <si>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</si>
  <si>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</si>
  <si>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</si>
  <si>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</si>
  <si>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</si>
  <si>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</si>
  <si>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</si>
  <si>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</si>
  <si>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</si>
  <si>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</si>
  <si>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</si>
  <si>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</si>
  <si>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</si>
  <si>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</si>
  <si>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</si>
  <si>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</si>
  <si>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</si>
  <si>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</si>
  <si>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</si>
  <si>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</si>
  <si>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</si>
  <si>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</si>
  <si>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</si>
  <si>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</si>
  <si>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</si>
  <si>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</si>
  <si>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</si>
  <si>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</si>
  <si>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</si>
  <si>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</si>
  <si>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</si>
  <si>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</si>
  <si>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</si>
  <si>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</si>
  <si>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</si>
  <si>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</si>
  <si>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</si>
  <si>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</si>
  <si>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</si>
  <si>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</si>
  <si>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</si>
  <si>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</si>
  <si>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</si>
  <si>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</si>
  <si>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</si>
  <si>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</si>
  <si>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</si>
  <si>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</si>
  <si>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</si>
  <si>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</si>
  <si>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</si>
  <si>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</si>
  <si>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</si>
  <si>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</si>
  <si>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</si>
  <si>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</si>
  <si>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</si>
  <si>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</si>
  <si>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</si>
  <si>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</si>
  <si>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</si>
  <si>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</si>
  <si>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</si>
  <si>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</si>
  <si>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</si>
  <si>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</si>
  <si>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</si>
  <si>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</si>
  <si>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</si>
  <si>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</si>
  <si>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</si>
  <si>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</si>
  <si>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</si>
  <si>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</si>
  <si>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</si>
  <si>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</si>
  <si>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</si>
  <si>
    <t>library(ggplot2)</t>
  </si>
  <si>
    <t>library(ggthemes)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</si>
</sst>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A8" sqref="A8"/>
    </sheetView>
  </sheetViews>
  <sheetFormatPr defaultRowHeight="14.4" x14ac:dyDescent="0.3"/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E5"/>
  <sheetViews>
    <sheetView tabSelected="1" workbookViewId="0">
      <selection activeCell="C6" sqref="C6"/>
    </sheetView>
  </sheetViews>
  <sheetFormatPr defaultRowHeight="14.4" x14ac:dyDescent="0.3"/>
  <cols>
    <col min="3" max="3" width="15" bestFit="1" customWidth="1"/>
  </cols>
  <sheetData>
    <row r="2" spans="3:5" x14ac:dyDescent="0.3">
      <c r="C2" t="s">
        <v>2</v>
      </c>
      <c r="E2" t="str" cm="1">
        <f t="array" ref="E2">_xll.RScript.Evaluate(C2, TRUE)</f>
        <v>OK</v>
      </c>
    </row>
    <row r="3" spans="3:5" x14ac:dyDescent="0.3">
      <c r="C3" t="s">
        <v>3</v>
      </c>
      <c r="E3" t="str" cm="1">
        <f t="array" ref="E3">_xll.RScript.Evaluate(C3, TRUE)</f>
        <v>OK</v>
      </c>
    </row>
    <row r="4" spans="3:5" x14ac:dyDescent="0.3">
      <c r="C4" t="s">
        <v>191</v>
      </c>
      <c r="E4" t="str" cm="1">
        <f t="array" ref="E4">_xll.RScript.Evaluate(C4, TRUE)</f>
        <v>OK</v>
      </c>
    </row>
    <row r="5" spans="3:5" x14ac:dyDescent="0.3">
      <c r="C5" t="s">
        <v>192</v>
      </c>
      <c r="E5" t="str" cm="1">
        <f t="array" ref="E5">_xll.RScript.Evaluate(C5,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workbookViewId="0"/>
  </sheetViews>
  <sheetFormatPr defaultRowHeight="14.4" x14ac:dyDescent="0.3"/>
  <cols>
    <col min="17" max="17" width="12.109375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E2" t="s">
        <v>166</v>
      </c>
      <c r="AG2" t="s">
        <v>175</v>
      </c>
      <c r="AH2" t="s">
        <v>176</v>
      </c>
      <c r="AI2" t="s">
        <v>177</v>
      </c>
      <c r="AJ2" t="s">
        <v>178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121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4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122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4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123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4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124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4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125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4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126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4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127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4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128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4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129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4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130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4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131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4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132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4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133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4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134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4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135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4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136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4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137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4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138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4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139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4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140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4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141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4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142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4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143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4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144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4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145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4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146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4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147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4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148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4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149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4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150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4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4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4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4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4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4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4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4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4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4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4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4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4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4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4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4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4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4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4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4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4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4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4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4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4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4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4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4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4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4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4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4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4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4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4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4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4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4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4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4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4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4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4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4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4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4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4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4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workbookViewId="0">
      <selection activeCell="D10" sqref="D10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26" t="s">
        <v>9</v>
      </c>
      <c r="E2" s="26"/>
      <c r="O2" s="26" t="s">
        <v>9</v>
      </c>
      <c r="P2" s="26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M40">
        <v>26580</v>
      </c>
      <c r="O40">
        <v>23779.375</v>
      </c>
    </row>
    <row r="41" spans="2:15" x14ac:dyDescent="0.3">
      <c r="M41">
        <v>27454</v>
      </c>
      <c r="O41">
        <v>23867.541666666661</v>
      </c>
    </row>
    <row r="42" spans="2:15" x14ac:dyDescent="0.3">
      <c r="M42">
        <v>24081</v>
      </c>
      <c r="O42">
        <v>24079.666666666664</v>
      </c>
    </row>
    <row r="43" spans="2:15" x14ac:dyDescent="0.3">
      <c r="M43">
        <v>23451</v>
      </c>
      <c r="O43">
        <v>24126.166666666664</v>
      </c>
    </row>
    <row r="44" spans="2:15" x14ac:dyDescent="0.3"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workbookViewId="0">
      <selection activeCell="C5" sqref="C5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26" t="s">
        <v>9</v>
      </c>
      <c r="C2" s="26"/>
      <c r="E2" s="7" t="s">
        <v>12</v>
      </c>
      <c r="I2" s="7" t="s">
        <v>13</v>
      </c>
      <c r="K2" t="str" cm="1">
        <f t="array" ref="K2:L9">TRANSPOSE(_xll.Model.Accuracy(C9))</f>
        <v>Index</v>
      </c>
      <c r="L2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t="str">
        <v>ME</v>
      </c>
      <c r="L3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t="str">
        <v>RMSE</v>
      </c>
      <c r="L4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t="str">
        <v>MAE</v>
      </c>
      <c r="L5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t="str">
        <v>MPE</v>
      </c>
      <c r="L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t="str">
        <v>MAPE</v>
      </c>
      <c r="L7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t="str">
        <v>MASE</v>
      </c>
      <c r="L8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t="str">
        <v>ACF1</v>
      </c>
      <c r="L9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t="str" cm="1">
        <f t="array" ref="K11:L13">_xll.Model.Result(C9,E3,I13,TRUE)</f>
        <v>Index</v>
      </c>
      <c r="L11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t="str">
        <v>l</v>
      </c>
      <c r="L12">
        <v>94.893750000000011</v>
      </c>
    </row>
    <row r="13" spans="2:12" x14ac:dyDescent="0.3">
      <c r="I13" s="6" t="str">
        <v>par</v>
      </c>
      <c r="K13" t="str">
        <v>alpha</v>
      </c>
      <c r="L13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>
      <selection activeCell="A25" sqref="A25"/>
    </sheetView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3.3320312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26" t="s">
        <v>9</v>
      </c>
      <c r="C2" s="26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3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_xll.Model.Result($C$14,E3,P3)</f>
        <v xml:space="preserve">Exception: Error: object 'DES10' not found
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t="str" cm="1">
        <f t="array" ref="J27:K34">TRANSPOSE(_xll.Model.Accuracy(C14))</f>
        <v>Index</v>
      </c>
      <c r="K27" t="str">
        <v>Training set</v>
      </c>
    </row>
    <row r="28" spans="5:12" x14ac:dyDescent="0.3">
      <c r="E28">
        <v>1238.7360557098232</v>
      </c>
      <c r="F28">
        <v>89.253944290176833</v>
      </c>
      <c r="J28" t="str">
        <v>ME</v>
      </c>
      <c r="K28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t="str">
        <v>RMSE</v>
      </c>
      <c r="K29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t="str">
        <v>MAE</v>
      </c>
      <c r="K30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t="str">
        <v>MPE</v>
      </c>
      <c r="K31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t="str">
        <v>MAPE</v>
      </c>
      <c r="K32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t="str">
        <v>MASE</v>
      </c>
      <c r="K33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t="str">
        <v>ACF1</v>
      </c>
      <c r="K34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164</v>
      </c>
      <c r="C66" t="s">
        <v>165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>
      <selection activeCell="D4" sqref="D4"/>
    </sheetView>
  </sheetViews>
  <sheetFormatPr defaultRowHeight="14.4" x14ac:dyDescent="0.3"/>
  <cols>
    <col min="1" max="1" width="6" customWidth="1"/>
    <col min="2" max="2" width="11.77734375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26" t="s">
        <v>9</v>
      </c>
      <c r="C7" s="26"/>
      <c r="D7" s="11"/>
      <c r="E7" s="26" t="s">
        <v>9</v>
      </c>
      <c r="F7" s="26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B17" sqref="B17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26" t="s">
        <v>9</v>
      </c>
      <c r="C2" s="26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topLeftCell="A7" workbookViewId="0">
      <selection activeCell="C32" sqref="C32"/>
    </sheetView>
  </sheetViews>
  <sheetFormatPr defaultRowHeight="14.4" x14ac:dyDescent="0.3"/>
  <cols>
    <col min="2" max="2" width="14.5546875" bestFit="1" customWidth="1"/>
    <col min="3" max="3" width="25.33203125" customWidth="1"/>
    <col min="4" max="4" width="20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154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164</v>
      </c>
      <c r="C18" s="11" t="s">
        <v>190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t="str" cm="1">
        <f t="array" ref="B20:D32">_xll.RScript.Params(C18, TRUE, TRUE)</f>
        <v>y</v>
      </c>
      <c r="C20" t="str">
        <v>symbol</v>
      </c>
      <c r="D20" t="str">
        <v>&lt;missing&gt;</v>
      </c>
      <c r="J20" t="str">
        <v>fitted</v>
      </c>
    </row>
    <row r="21" spans="2:154" x14ac:dyDescent="0.3">
      <c r="B21" t="str">
        <v>order</v>
      </c>
      <c r="C21" t="str">
        <v>language</v>
      </c>
      <c r="D21" t="str">
        <v>c(0, 0, 0)</v>
      </c>
    </row>
    <row r="22" spans="2:154" x14ac:dyDescent="0.3">
      <c r="B22" t="str">
        <v>seasonal</v>
      </c>
      <c r="C22" t="str">
        <v>language</v>
      </c>
      <c r="D22" t="str">
        <v>c(0, 0, 0)</v>
      </c>
    </row>
    <row r="23" spans="2:154" x14ac:dyDescent="0.3">
      <c r="B23" t="str">
        <v>xreg</v>
      </c>
      <c r="C23" t="str">
        <v>NULL</v>
      </c>
      <c r="D23" t="str">
        <v>&lt;missing&gt;</v>
      </c>
      <c r="J23" t="str" cm="1">
        <f t="array" ref="J23:J32">_xll.Model.Result($C$16,J16)</f>
        <v>phi</v>
      </c>
    </row>
    <row r="24" spans="2:154" x14ac:dyDescent="0.3">
      <c r="B24" t="str">
        <v>include.mean</v>
      </c>
      <c r="C24" t="str">
        <v>logical</v>
      </c>
      <c r="D24" t="b">
        <v>1</v>
      </c>
      <c r="J24" t="str">
        <v>theta</v>
      </c>
    </row>
    <row r="25" spans="2:154" x14ac:dyDescent="0.3">
      <c r="B25" t="str">
        <v>include.drift</v>
      </c>
      <c r="C25" t="str">
        <v>logical</v>
      </c>
      <c r="D25" t="b">
        <v>0</v>
      </c>
      <c r="J25" t="str">
        <v>Delta</v>
      </c>
    </row>
    <row r="26" spans="2:154" x14ac:dyDescent="0.3">
      <c r="B26" t="str">
        <v>include.constant</v>
      </c>
      <c r="C26" t="str">
        <v>symbol</v>
      </c>
      <c r="D26" t="str">
        <v>&lt;missing&gt;</v>
      </c>
      <c r="J26" t="str">
        <v>Z</v>
      </c>
    </row>
    <row r="27" spans="2:154" x14ac:dyDescent="0.3">
      <c r="B27" t="str">
        <v>lambda</v>
      </c>
      <c r="C27" t="str">
        <v>language</v>
      </c>
      <c r="D27" t="str">
        <v>model$lambda</v>
      </c>
      <c r="J27" t="str">
        <v>a</v>
      </c>
    </row>
    <row r="28" spans="2:154" x14ac:dyDescent="0.3">
      <c r="B28" t="str">
        <v>biasadj</v>
      </c>
      <c r="C28" t="str">
        <v>logical</v>
      </c>
      <c r="D28" t="b">
        <v>0</v>
      </c>
      <c r="J28" t="str">
        <v>P</v>
      </c>
    </row>
    <row r="29" spans="2:154" x14ac:dyDescent="0.3">
      <c r="B29" t="str">
        <v>method</v>
      </c>
      <c r="C29" t="str">
        <v>language</v>
      </c>
      <c r="D29" t="str">
        <v>c("CSS-ML", "ML", "CSS")</v>
      </c>
      <c r="J29" t="str">
        <v>T</v>
      </c>
    </row>
    <row r="30" spans="2:154" x14ac:dyDescent="0.3">
      <c r="B30" t="str">
        <v>model</v>
      </c>
      <c r="C30" t="str">
        <v>NULL</v>
      </c>
      <c r="D30" t="str">
        <v>&lt;missing&gt;</v>
      </c>
      <c r="J30" t="str">
        <v>V</v>
      </c>
    </row>
    <row r="31" spans="2:154" x14ac:dyDescent="0.3">
      <c r="B31" t="str">
        <v>x</v>
      </c>
      <c r="C31" t="str">
        <v>symbol</v>
      </c>
      <c r="D31" t="str">
        <v>y</v>
      </c>
      <c r="J31" t="str">
        <v>h</v>
      </c>
    </row>
    <row r="32" spans="2:154" x14ac:dyDescent="0.3">
      <c r="B32" t="str">
        <v>...</v>
      </c>
      <c r="C32" t="str">
        <v>symbol</v>
      </c>
      <c r="D32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>
      <selection activeCell="K9" sqref="K9"/>
    </sheetView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167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168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169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170</v>
      </c>
      <c r="C19" t="s">
        <v>171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172</v>
      </c>
      <c r="C20" t="str">
        <f>"^"&amp;C16</f>
        <v>^avg_hits.model</v>
      </c>
      <c r="J20" t="str">
        <v>fitted</v>
      </c>
    </row>
    <row r="21" spans="2:87" x14ac:dyDescent="0.3">
      <c r="B21" t="s">
        <v>173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174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topLeftCell="A25" workbookViewId="0">
      <selection activeCell="F4" sqref="F4"/>
    </sheetView>
  </sheetViews>
  <sheetFormatPr defaultRowHeight="14.4" x14ac:dyDescent="0.3"/>
  <cols>
    <col min="3" max="3" width="10.77734375" bestFit="1" customWidth="1"/>
    <col min="6" max="6" width="11.33203125" customWidth="1"/>
  </cols>
  <sheetData>
    <row r="2" spans="2:12" x14ac:dyDescent="0.3">
      <c r="B2" s="26" t="s">
        <v>9</v>
      </c>
      <c r="C2" s="26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t="str" cm="1">
        <f t="array" ref="J18">_xll.Model.Result($F$3,G18)</f>
        <v xml:space="preserve">Exception: Error: object 'AutoARIMA' not found
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t="s">
        <v>164</v>
      </c>
      <c r="C22" t="s">
        <v>189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t="str" cm="1">
        <f t="array" ref="B24:D59">_xll.RScript.Params(C22, TRUE, TRUE)</f>
        <v>y</v>
      </c>
      <c r="C24" t="str">
        <v>symbol</v>
      </c>
      <c r="D24" t="str">
        <v>&lt;missing&gt;</v>
      </c>
      <c r="H24" s="6"/>
    </row>
    <row r="25" spans="2:109" x14ac:dyDescent="0.3">
      <c r="B25" t="str">
        <v>d</v>
      </c>
      <c r="C25" t="str">
        <v>logical</v>
      </c>
      <c r="D25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t="str">
        <v>D</v>
      </c>
      <c r="C26" t="str">
        <v>logical</v>
      </c>
      <c r="D26" t="b">
        <v>1</v>
      </c>
      <c r="H26" s="6"/>
    </row>
    <row r="27" spans="2:109" x14ac:dyDescent="0.3">
      <c r="B27" t="str">
        <v>max.p</v>
      </c>
      <c r="C27" t="str">
        <v>double</v>
      </c>
      <c r="D27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t="str">
        <v>max.q</v>
      </c>
      <c r="C28" t="str">
        <v>double</v>
      </c>
      <c r="D28">
        <v>5</v>
      </c>
      <c r="H28" s="6"/>
    </row>
    <row r="29" spans="2:109" x14ac:dyDescent="0.3">
      <c r="B29" t="str">
        <v>max.P</v>
      </c>
      <c r="C29" t="str">
        <v>double</v>
      </c>
      <c r="D29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t="str">
        <v>max.Q</v>
      </c>
      <c r="C30" t="str">
        <v>double</v>
      </c>
      <c r="D30">
        <v>2</v>
      </c>
      <c r="H30" s="6"/>
    </row>
    <row r="31" spans="2:109" x14ac:dyDescent="0.3">
      <c r="B31" t="str">
        <v>max.order</v>
      </c>
      <c r="C31" t="str">
        <v>double</v>
      </c>
      <c r="D31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t="str">
        <v>max.d</v>
      </c>
      <c r="C32" t="str">
        <v>double</v>
      </c>
      <c r="D32">
        <v>2</v>
      </c>
      <c r="H32" s="6"/>
    </row>
    <row r="33" spans="2:109" x14ac:dyDescent="0.3">
      <c r="B33" t="str">
        <v>max.D</v>
      </c>
      <c r="C33" t="str">
        <v>double</v>
      </c>
      <c r="D33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t="str">
        <v>start.p</v>
      </c>
      <c r="C34" t="str">
        <v>double</v>
      </c>
      <c r="D34">
        <v>2</v>
      </c>
      <c r="H34" s="6"/>
    </row>
    <row r="35" spans="2:109" x14ac:dyDescent="0.3">
      <c r="B35" t="str">
        <v>start.q</v>
      </c>
      <c r="C35" t="str">
        <v>double</v>
      </c>
      <c r="D35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t="str">
        <v>start.P</v>
      </c>
      <c r="C36" t="str">
        <v>double</v>
      </c>
      <c r="D36">
        <v>1</v>
      </c>
      <c r="H36" s="6"/>
    </row>
    <row r="37" spans="2:109" x14ac:dyDescent="0.3">
      <c r="B37" t="str">
        <v>start.Q</v>
      </c>
      <c r="C37" t="str">
        <v>double</v>
      </c>
      <c r="D37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t="str">
        <v>stationary</v>
      </c>
      <c r="C38" t="str">
        <v>logical</v>
      </c>
      <c r="D38" t="b">
        <v>0</v>
      </c>
      <c r="H38" s="6"/>
    </row>
    <row r="39" spans="2:109" x14ac:dyDescent="0.3">
      <c r="B39" t="str">
        <v>seasonal</v>
      </c>
      <c r="C39" t="str">
        <v>logical</v>
      </c>
      <c r="D39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t="str">
        <v>ic</v>
      </c>
      <c r="C40" t="str">
        <v>language</v>
      </c>
      <c r="D40" t="str">
        <v>c("aicc", "aic", "bic")</v>
      </c>
      <c r="H40" s="6"/>
    </row>
    <row r="41" spans="2:109" x14ac:dyDescent="0.3">
      <c r="B41" t="str">
        <v>stepwise</v>
      </c>
      <c r="C41" t="str">
        <v>logical</v>
      </c>
      <c r="D41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t="str">
        <v>nmodels</v>
      </c>
      <c r="C42" t="str">
        <v>double</v>
      </c>
      <c r="D42">
        <v>94</v>
      </c>
      <c r="H42" s="6"/>
    </row>
    <row r="43" spans="2:109" x14ac:dyDescent="0.3">
      <c r="B43" t="str">
        <v>trace</v>
      </c>
      <c r="C43" t="str">
        <v>logical</v>
      </c>
      <c r="D43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t="str">
        <v>approximation</v>
      </c>
      <c r="C44" t="str">
        <v>language</v>
      </c>
      <c r="D44" t="str">
        <v>(length(x) &gt; 150 | frequency(x) &gt; 12)</v>
      </c>
    </row>
    <row r="45" spans="2:109" x14ac:dyDescent="0.3">
      <c r="B45" t="str">
        <v>method</v>
      </c>
      <c r="C45" t="str">
        <v>NULL</v>
      </c>
      <c r="D45" t="str">
        <v>&lt;missing&gt;</v>
      </c>
    </row>
    <row r="46" spans="2:109" x14ac:dyDescent="0.3">
      <c r="B46" t="str">
        <v>truncate</v>
      </c>
      <c r="C46" t="str">
        <v>NULL</v>
      </c>
      <c r="D46" t="str">
        <v>&lt;missing&gt;</v>
      </c>
    </row>
    <row r="47" spans="2:109" x14ac:dyDescent="0.3">
      <c r="B47" t="str">
        <v>xreg</v>
      </c>
      <c r="C47" t="str">
        <v>NULL</v>
      </c>
      <c r="D47" t="str">
        <v>&lt;missing&gt;</v>
      </c>
    </row>
    <row r="48" spans="2:109" x14ac:dyDescent="0.3">
      <c r="B48" t="str">
        <v>test</v>
      </c>
      <c r="C48" t="str">
        <v>language</v>
      </c>
      <c r="D48" t="str">
        <v>c("kpss", "adf", "pp")</v>
      </c>
    </row>
    <row r="49" spans="2:4" x14ac:dyDescent="0.3">
      <c r="B49" t="str">
        <v>test.args</v>
      </c>
      <c r="C49" t="str">
        <v>language</v>
      </c>
      <c r="D49" t="str">
        <v>list()</v>
      </c>
    </row>
    <row r="50" spans="2:4" x14ac:dyDescent="0.3">
      <c r="B50" t="str">
        <v>seasonal.test</v>
      </c>
      <c r="C50" t="str">
        <v>language</v>
      </c>
      <c r="D50" t="str">
        <v>c("seas", "ocsb", "hegy", "ch")</v>
      </c>
    </row>
    <row r="51" spans="2:4" x14ac:dyDescent="0.3">
      <c r="B51" t="str">
        <v>seasonal.test.args</v>
      </c>
      <c r="C51" t="str">
        <v>language</v>
      </c>
      <c r="D51" t="str">
        <v>list()</v>
      </c>
    </row>
    <row r="52" spans="2:4" x14ac:dyDescent="0.3">
      <c r="B52" t="str">
        <v>allowdrift</v>
      </c>
      <c r="C52" t="str">
        <v>logical</v>
      </c>
      <c r="D52" t="b">
        <v>1</v>
      </c>
    </row>
    <row r="53" spans="2:4" x14ac:dyDescent="0.3">
      <c r="B53" t="str">
        <v>allowmean</v>
      </c>
      <c r="C53" t="str">
        <v>logical</v>
      </c>
      <c r="D53" t="b">
        <v>1</v>
      </c>
    </row>
    <row r="54" spans="2:4" x14ac:dyDescent="0.3">
      <c r="B54" t="str">
        <v>lambda</v>
      </c>
      <c r="C54" t="str">
        <v>NULL</v>
      </c>
      <c r="D54" t="str">
        <v>&lt;missing&gt;</v>
      </c>
    </row>
    <row r="55" spans="2:4" x14ac:dyDescent="0.3">
      <c r="B55" t="str">
        <v>biasadj</v>
      </c>
      <c r="C55" t="str">
        <v>logical</v>
      </c>
      <c r="D55" t="b">
        <v>0</v>
      </c>
    </row>
    <row r="56" spans="2:4" x14ac:dyDescent="0.3">
      <c r="B56" t="str">
        <v>parallel</v>
      </c>
      <c r="C56" t="str">
        <v>logical</v>
      </c>
      <c r="D56" t="b">
        <v>0</v>
      </c>
    </row>
    <row r="57" spans="2:4" x14ac:dyDescent="0.3">
      <c r="B57" t="str">
        <v>num.cores</v>
      </c>
      <c r="C57" t="str">
        <v>double</v>
      </c>
      <c r="D57">
        <v>2</v>
      </c>
    </row>
    <row r="58" spans="2:4" x14ac:dyDescent="0.3">
      <c r="B58" t="str">
        <v>x</v>
      </c>
      <c r="C58" t="str">
        <v>symbol</v>
      </c>
      <c r="D58" t="str">
        <v>y</v>
      </c>
    </row>
    <row r="59" spans="2:4" x14ac:dyDescent="0.3">
      <c r="B59" t="str">
        <v>...</v>
      </c>
      <c r="C59" t="str">
        <v>symbol</v>
      </c>
      <c r="D59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F4"/>
  <sheetViews>
    <sheetView workbookViewId="0">
      <selection activeCell="B5" sqref="B5"/>
    </sheetView>
  </sheetViews>
  <sheetFormatPr defaultRowHeight="14.4" x14ac:dyDescent="0.3"/>
  <cols>
    <col min="2" max="2" width="32.88671875" bestFit="1" customWidth="1"/>
  </cols>
  <sheetData>
    <row r="2" spans="2:6" x14ac:dyDescent="0.3">
      <c r="B2" t="s">
        <v>80</v>
      </c>
      <c r="F2" t="str" cm="1">
        <f t="array" ref="F2">_xll.RScript.Evaluate(B2)</f>
        <v>fit</v>
      </c>
    </row>
    <row r="3" spans="2:6" x14ac:dyDescent="0.3">
      <c r="B3" t="s">
        <v>81</v>
      </c>
      <c r="F3" s="13" t="s">
        <v>111</v>
      </c>
    </row>
    <row r="4" spans="2:6" x14ac:dyDescent="0.3">
      <c r="B4" t="s">
        <v>112</v>
      </c>
      <c r="F4" s="13" t="str" cm="1">
        <f t="array" ref="F4">_xll.RScript.Evaluate(B4)</f>
        <v xml:space="preserve">Exception: Error in forecast(WWWusage) : 
  'object' should be 'Arima' or 'estimate' class estimated 
         from arima() or estimate()
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>
      <selection activeCell="E3" sqref="E3"/>
    </sheetView>
  </sheetViews>
  <sheetFormatPr defaultRowHeight="14.4" x14ac:dyDescent="0.3"/>
  <sheetData>
    <row r="2" spans="2:18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4" sqref="C4"/>
    </sheetView>
  </sheetViews>
  <sheetFormatPr defaultRowHeight="14.4" x14ac:dyDescent="0.3"/>
  <cols>
    <col min="5" max="5" width="12.5546875" customWidth="1"/>
  </cols>
  <sheetData>
    <row r="2" spans="2:84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t="str" cm="1">
        <f t="array" ref="M15:R20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G16">
        <v>105.7</v>
      </c>
      <c r="M16" t="str">
        <v>20</v>
      </c>
      <c r="N16">
        <v>225.69366857959511</v>
      </c>
      <c r="O16">
        <v>219.84544644926672</v>
      </c>
      <c r="P16">
        <v>231.54189070992351</v>
      </c>
      <c r="Q16">
        <v>216.74958466037893</v>
      </c>
      <c r="R16">
        <v>234.6377524988113</v>
      </c>
    </row>
    <row r="17" spans="7:18" x14ac:dyDescent="0.3">
      <c r="G17">
        <v>122.8</v>
      </c>
      <c r="M17" t="str">
        <v>21</v>
      </c>
      <c r="N17">
        <v>248.18142342236592</v>
      </c>
      <c r="O17">
        <v>233.72463828435619</v>
      </c>
      <c r="P17">
        <v>262.63820856037569</v>
      </c>
      <c r="Q17">
        <v>226.07167851273206</v>
      </c>
      <c r="R17">
        <v>270.29116833199976</v>
      </c>
    </row>
    <row r="18" spans="7:18" x14ac:dyDescent="0.3">
      <c r="G18">
        <v>131.69999999999999</v>
      </c>
      <c r="M18" t="str">
        <v>22</v>
      </c>
      <c r="N18">
        <v>270.66917826505437</v>
      </c>
      <c r="O18">
        <v>245.50229656376928</v>
      </c>
      <c r="P18">
        <v>295.83605996633946</v>
      </c>
      <c r="Q18">
        <v>232.17975414520822</v>
      </c>
      <c r="R18">
        <v>309.15860238490052</v>
      </c>
    </row>
    <row r="19" spans="7:18" x14ac:dyDescent="0.3">
      <c r="G19">
        <v>151.30000000000001</v>
      </c>
      <c r="M19" t="str">
        <v>23</v>
      </c>
      <c r="N19">
        <v>293.15693310685583</v>
      </c>
      <c r="O19">
        <v>255.52412735202455</v>
      </c>
      <c r="P19">
        <v>330.78973886168711</v>
      </c>
      <c r="Q19">
        <v>235.60252335876515</v>
      </c>
      <c r="R19">
        <v>350.71134285494651</v>
      </c>
    </row>
    <row r="20" spans="7:18" x14ac:dyDescent="0.3">
      <c r="G20">
        <v>179.3</v>
      </c>
      <c r="M20" t="str">
        <v>24</v>
      </c>
      <c r="N20">
        <v>315.64468794849495</v>
      </c>
      <c r="O20">
        <v>264.0067802525511</v>
      </c>
      <c r="P20">
        <v>367.2825956444388</v>
      </c>
      <c r="Q20">
        <v>236.67132312876197</v>
      </c>
      <c r="R20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/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topLeftCell="A4" workbookViewId="0">
      <selection activeCell="C6" sqref="C6"/>
    </sheetView>
  </sheetViews>
  <sheetFormatPr defaultRowHeight="14.4" x14ac:dyDescent="0.3"/>
  <cols>
    <col min="2" max="2" width="10.77734375" bestFit="1" customWidth="1"/>
    <col min="3" max="3" width="11.21875" customWidth="1"/>
    <col min="9" max="9" width="12" bestFit="1" customWidth="1"/>
    <col min="10" max="11" width="12.21875" bestFit="1" customWidth="1"/>
    <col min="12" max="17" width="11" customWidth="1"/>
  </cols>
  <sheetData>
    <row r="3" spans="2:17" x14ac:dyDescent="0.3">
      <c r="B3" s="26" t="s">
        <v>9</v>
      </c>
      <c r="C3" s="26"/>
    </row>
    <row r="4" spans="2:17" x14ac:dyDescent="0.3">
      <c r="B4" s="4" t="s">
        <v>11</v>
      </c>
      <c r="C4" s="4" t="s">
        <v>155</v>
      </c>
    </row>
    <row r="5" spans="2:17" x14ac:dyDescent="0.3">
      <c r="B5" s="4" t="s">
        <v>151</v>
      </c>
      <c r="C5" s="4" t="s">
        <v>153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152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0" t="s">
        <v>160</v>
      </c>
      <c r="L6" s="16"/>
      <c r="M6" s="16"/>
      <c r="N6" s="16"/>
    </row>
    <row r="7" spans="2:17" x14ac:dyDescent="0.3">
      <c r="B7" s="4"/>
      <c r="D7" s="8"/>
      <c r="E7" s="8"/>
      <c r="F7" s="8"/>
      <c r="G7" s="8"/>
      <c r="H7" s="8"/>
      <c r="J7" s="16"/>
      <c r="K7" s="20" t="str" cm="1">
        <f t="array" ref="K7:Q8">_xll.Model.Accuracy(C8)</f>
        <v>Index</v>
      </c>
      <c r="L7" s="21" t="str">
        <v>ME</v>
      </c>
      <c r="M7" s="21" t="str">
        <v>RMSE</v>
      </c>
      <c r="N7" s="21" t="str">
        <v>MAE</v>
      </c>
      <c r="O7" s="21" t="str">
        <v>MPE</v>
      </c>
      <c r="P7" s="21" t="str">
        <v>MAPE</v>
      </c>
      <c r="Q7" s="21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16" t="str">
        <v>Training set</v>
      </c>
      <c r="L8" s="1">
        <v>-2.3728125945569426E-16</v>
      </c>
      <c r="M8" s="1">
        <v>54.534506468374872</v>
      </c>
      <c r="N8" s="1">
        <v>40.47955300968804</v>
      </c>
      <c r="O8" s="1">
        <v>-75.33900029820343</v>
      </c>
      <c r="P8" s="1">
        <v>251.9938767537096</v>
      </c>
      <c r="Q8" s="1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9" t="s">
        <v>29</v>
      </c>
      <c r="D10" s="8"/>
      <c r="E10" s="8"/>
      <c r="F10" s="8"/>
      <c r="G10" s="8"/>
      <c r="H10" s="8"/>
      <c r="K10" s="10" t="str" cm="1">
        <f t="array" ref="K10:P16">_xll.RScript.Evaluate("anova("&amp;C8&amp;")")</f>
        <v>Index</v>
      </c>
      <c r="L10" s="10" t="str">
        <v>Df</v>
      </c>
      <c r="M10" s="10" t="str">
        <v>Sum Sq</v>
      </c>
      <c r="N10" s="10" t="str">
        <v>Mean Sq</v>
      </c>
      <c r="O10" s="10" t="str">
        <v>F value</v>
      </c>
      <c r="P10" s="10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22" t="str">
        <v>Area</v>
      </c>
      <c r="L11" s="8">
        <v>1</v>
      </c>
      <c r="M11" s="8">
        <v>145465.08832562366</v>
      </c>
      <c r="N11" s="8">
        <v>145465.08832562366</v>
      </c>
      <c r="O11" s="8">
        <v>39.129652192045477</v>
      </c>
      <c r="P11" s="8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22" t="str">
        <v>Elevation</v>
      </c>
      <c r="L12" s="8">
        <v>1</v>
      </c>
      <c r="M12" s="8">
        <v>65666.629692837261</v>
      </c>
      <c r="N12" s="8">
        <v>65666.629692837261</v>
      </c>
      <c r="O12" s="8">
        <v>17.664117281204366</v>
      </c>
      <c r="P12" s="8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22" t="str">
        <v>Nearest</v>
      </c>
      <c r="L13" s="8">
        <v>1</v>
      </c>
      <c r="M13" s="8">
        <v>29.309994088102041</v>
      </c>
      <c r="N13" s="8">
        <v>29.309994088102041</v>
      </c>
      <c r="O13" s="8">
        <v>7.8842964151716495E-3</v>
      </c>
      <c r="P13" s="8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22" t="str">
        <v>Scruz</v>
      </c>
      <c r="L14" s="8">
        <v>1</v>
      </c>
      <c r="M14" s="8">
        <v>14278.485641368316</v>
      </c>
      <c r="N14" s="8">
        <v>14278.485641368316</v>
      </c>
      <c r="O14" s="8">
        <v>3.8408678220108738</v>
      </c>
      <c r="P14" s="8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22" t="str">
        <v>Adjacent</v>
      </c>
      <c r="L15" s="8">
        <v>1</v>
      </c>
      <c r="M15" s="8">
        <v>66421.481140272663</v>
      </c>
      <c r="N15" s="8">
        <v>66421.481140272663</v>
      </c>
      <c r="O15" s="8">
        <v>17.867169951331583</v>
      </c>
      <c r="P15" s="8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22" t="str">
        <v>Residuals</v>
      </c>
      <c r="L16" s="8">
        <v>24</v>
      </c>
      <c r="M16" s="8">
        <v>89220.371872476637</v>
      </c>
      <c r="N16" s="8">
        <v>3717.5154946865264</v>
      </c>
      <c r="O16" s="8" t="str">
        <v/>
      </c>
      <c r="P16" s="8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10" t="s">
        <v>184</v>
      </c>
      <c r="L20" s="18"/>
    </row>
    <row r="21" spans="2:13" x14ac:dyDescent="0.3">
      <c r="B21" t="str">
        <v>terms</v>
      </c>
      <c r="H21" s="8"/>
      <c r="K21" t="str" cm="1">
        <f t="array" ref="K21:M34">_xll.RScript.Params("lm", TRUE, TRUE)</f>
        <v>formula</v>
      </c>
      <c r="L21" s="18" t="str">
        <v>symbol</v>
      </c>
      <c r="M21" t="str">
        <v>&lt;missing&gt;</v>
      </c>
    </row>
    <row r="22" spans="2:13" x14ac:dyDescent="0.3">
      <c r="B22" t="str">
        <v>model</v>
      </c>
      <c r="H22" s="8"/>
      <c r="K22" t="str">
        <v>data</v>
      </c>
      <c r="L22" t="str">
        <v>symbol</v>
      </c>
      <c r="M22" t="str">
        <v>&lt;missing&gt;</v>
      </c>
    </row>
    <row r="23" spans="2:13" x14ac:dyDescent="0.3">
      <c r="H23" s="8"/>
      <c r="K23" t="str">
        <v>subset</v>
      </c>
      <c r="L23" t="str">
        <v>symbol</v>
      </c>
      <c r="M23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t="str">
        <v>weights</v>
      </c>
      <c r="L24" t="str">
        <v>symbol</v>
      </c>
      <c r="M2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t="str">
        <v>na.action</v>
      </c>
      <c r="L25" t="str">
        <v>symbol</v>
      </c>
      <c r="M25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t="str">
        <v>method</v>
      </c>
      <c r="L26" t="str">
        <v>character</v>
      </c>
      <c r="M26" t="str">
        <v>qr</v>
      </c>
    </row>
    <row r="27" spans="2:13" x14ac:dyDescent="0.3">
      <c r="B27" t="str">
        <v>residuals</v>
      </c>
      <c r="H27" s="8"/>
      <c r="K27" t="str">
        <v>model</v>
      </c>
      <c r="L27" t="str">
        <v>logical</v>
      </c>
      <c r="M27" t="b">
        <v>1</v>
      </c>
    </row>
    <row r="28" spans="2:13" x14ac:dyDescent="0.3">
      <c r="B28" t="str">
        <v>coefficients</v>
      </c>
      <c r="H28" s="8"/>
      <c r="K28" t="str">
        <v>x</v>
      </c>
      <c r="L28" t="str">
        <v>logical</v>
      </c>
      <c r="M28" t="b">
        <v>0</v>
      </c>
    </row>
    <row r="29" spans="2:13" x14ac:dyDescent="0.3">
      <c r="B29" t="str">
        <v>aliased</v>
      </c>
      <c r="H29" s="8"/>
      <c r="K29" t="str">
        <v>y</v>
      </c>
      <c r="L29" t="str">
        <v>logical</v>
      </c>
      <c r="M29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t="str">
        <v>qr</v>
      </c>
      <c r="L30" t="str">
        <v>logical</v>
      </c>
      <c r="M30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t="str">
        <v>singular.ok</v>
      </c>
      <c r="L31" t="str">
        <v>logical</v>
      </c>
      <c r="M31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t="str">
        <v>contrasts</v>
      </c>
      <c r="L32" t="str">
        <v>NULL</v>
      </c>
      <c r="M32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t="str">
        <v>offset</v>
      </c>
      <c r="L33" t="str">
        <v>symbol</v>
      </c>
      <c r="M33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t="str">
        <v>...</v>
      </c>
      <c r="L34" t="str">
        <v>symbol</v>
      </c>
      <c r="M34" t="str">
        <v>&lt;missing&gt;</v>
      </c>
    </row>
    <row r="35" spans="2:16" x14ac:dyDescent="0.3">
      <c r="B35" t="str">
        <v>cov.unscaled</v>
      </c>
    </row>
    <row r="38" spans="2:16" x14ac:dyDescent="0.3">
      <c r="B38" t="s">
        <v>31</v>
      </c>
      <c r="C38" t="str" cm="1">
        <f t="array" ref="C38">_xll.Model.Result($C$8,B20)</f>
        <v xml:space="preserve">lm(formula = Species ~ Area + Elevation + Nearest + Scruz + Adjacent, </v>
      </c>
    </row>
    <row r="40" spans="2:16" x14ac:dyDescent="0.3">
      <c r="B40" t="s">
        <v>157</v>
      </c>
      <c r="C40" t="s">
        <v>156</v>
      </c>
      <c r="K40" t="s">
        <v>187</v>
      </c>
    </row>
    <row r="41" spans="2:16" x14ac:dyDescent="0.3">
      <c r="C41" t="str" cm="1">
        <f t="array" ref="C41:I43">TRANSPOSE(_xll.RScript.Evaluate(C40))</f>
        <v>Index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K41" t="str" cm="1">
        <f t="array" ref="K41">TRANSPOSE(_xll.RScript.Evaluate(K40))</f>
        <v>l</v>
      </c>
    </row>
    <row r="42" spans="2:16" x14ac:dyDescent="0.3">
      <c r="C42" t="str">
        <v>Var1</v>
      </c>
      <c r="D42" t="str">
        <v>Min.</v>
      </c>
      <c r="E42" t="str">
        <v>1st Qu.</v>
      </c>
      <c r="F42" t="str">
        <v>Median</v>
      </c>
      <c r="G42" t="str">
        <v>Mean</v>
      </c>
      <c r="H42" t="str">
        <v>3rd Qu.</v>
      </c>
      <c r="I42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C43" t="str">
        <v>Freq</v>
      </c>
      <c r="D43" s="8">
        <v>-111.71094905064064</v>
      </c>
      <c r="E43" s="8">
        <v>-34.902043560992595</v>
      </c>
      <c r="F43" s="8">
        <v>-7.8645084828279774</v>
      </c>
      <c r="G43" s="8">
        <v>-2.6648243796797053E-16</v>
      </c>
      <c r="H43" s="8">
        <v>33.466533399757409</v>
      </c>
      <c r="I43" s="8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t="s">
        <v>158</v>
      </c>
      <c r="C45" t="str" cm="1">
        <f t="array" ref="C45:G51">_xll.Model.Result($B$24,B28, , TRUE)</f>
        <v>Index</v>
      </c>
      <c r="D45" t="str">
        <v>Estimate</v>
      </c>
      <c r="E45" t="str">
        <v>Std. Error</v>
      </c>
      <c r="F45" t="str">
        <v>t value</v>
      </c>
      <c r="G45" t="str">
        <v>Pr(&gt;|t|)</v>
      </c>
    </row>
    <row r="46" spans="2:16" x14ac:dyDescent="0.3">
      <c r="C46" t="str">
        <v>(Intercept)</v>
      </c>
      <c r="D46" s="1">
        <v>7.0637987276726024</v>
      </c>
      <c r="E46" s="1">
        <v>19.151718218698395</v>
      </c>
      <c r="F46" s="1">
        <v>0.36883368097886926</v>
      </c>
      <c r="G46" s="1">
        <v>0.71548552319534875</v>
      </c>
    </row>
    <row r="47" spans="2:16" x14ac:dyDescent="0.3">
      <c r="C47" t="str">
        <v>Area</v>
      </c>
      <c r="D47" s="1">
        <v>-2.3973822786884355E-2</v>
      </c>
      <c r="E47" s="1">
        <v>2.2425133221648137E-2</v>
      </c>
      <c r="F47" s="1">
        <v>-1.0690604399059349</v>
      </c>
      <c r="G47" s="1">
        <v>0.29567746043933185</v>
      </c>
      <c r="K47" t="s">
        <v>188</v>
      </c>
    </row>
    <row r="48" spans="2:16" x14ac:dyDescent="0.3">
      <c r="C48" t="str">
        <v>Elevation</v>
      </c>
      <c r="D48" s="1">
        <v>0.31953389710516372</v>
      </c>
      <c r="E48" s="1">
        <v>5.3666706073942548E-2</v>
      </c>
      <c r="F48" s="1">
        <v>5.9540434001093079</v>
      </c>
      <c r="G48" s="1">
        <v>3.8153600356177622E-6</v>
      </c>
      <c r="K48" t="str" cm="1">
        <f t="array" ref="K48">_xll.RScript.Evaluate(K47)</f>
        <v>c</v>
      </c>
    </row>
    <row r="49" spans="2:12" x14ac:dyDescent="0.3">
      <c r="C49" t="str">
        <v>Nearest</v>
      </c>
      <c r="D49" s="1">
        <v>8.7281225883695229E-3</v>
      </c>
      <c r="E49" s="1">
        <v>1.0540936448163494</v>
      </c>
      <c r="F49" s="1">
        <v>8.2802155494355427E-3</v>
      </c>
      <c r="G49" s="1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C50" t="str">
        <v>Scruz</v>
      </c>
      <c r="D50" s="1">
        <v>-0.24053981518087014</v>
      </c>
      <c r="E50" s="1">
        <v>0.2153880290222972</v>
      </c>
      <c r="F50" s="1">
        <v>-1.1167742992623291</v>
      </c>
      <c r="G50" s="1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C51" t="str">
        <v>Adjacent</v>
      </c>
      <c r="D51" s="1">
        <v>-7.4818389947075972E-2</v>
      </c>
      <c r="E51" s="1">
        <v>1.7700293753865205E-2</v>
      </c>
      <c r="F51" s="1">
        <v>-4.2269575289245083</v>
      </c>
      <c r="G51" s="1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t="s">
        <v>159</v>
      </c>
      <c r="C53" t="str">
        <f>"Residual standard error: "&amp;ROUND(C30, 3)&amp;" on "&amp;C18&amp;" degrees of freedom"</f>
        <v>Residual standard error: 60.971 on 24 degrees of freedom</v>
      </c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C54" t="str">
        <f>"Multiple R-squared: "&amp;ROUND(C32, 4)</f>
        <v>Multiple R-squared: 0.7659</v>
      </c>
      <c r="F54" t="str">
        <f>"Adjusted R-squared: "&amp;ROUND(C33,4)</f>
        <v>Adjusted R-squared: 0.7171</v>
      </c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C55" t="str">
        <f>"F-statistic: "&amp;ROUND(C34, 2)&amp;" on "&amp;D34&amp;" and "&amp;E34&amp;" DF"</f>
        <v>F-statistic: 15.7 on 5 and 24 DF</v>
      </c>
      <c r="F55" t="str">
        <f>"p-value: "</f>
        <v xml:space="preserve">p-value: </v>
      </c>
      <c r="G55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64"/>
  <sheetViews>
    <sheetView workbookViewId="0">
      <selection activeCell="C10" sqref="C10"/>
    </sheetView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26" t="s">
        <v>9</v>
      </c>
      <c r="C3" s="26"/>
      <c r="F3" s="10" t="s">
        <v>28</v>
      </c>
    </row>
    <row r="4" spans="2:42" x14ac:dyDescent="0.3">
      <c r="B4" s="4" t="s">
        <v>11</v>
      </c>
      <c r="C4" s="4" t="s">
        <v>179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151</v>
      </c>
      <c r="C5" s="4" t="s">
        <v>180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152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181</v>
      </c>
      <c r="C7" s="4" t="s">
        <v>182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170</v>
      </c>
      <c r="C23" t="s">
        <v>183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164</v>
      </c>
      <c r="C44" s="4" t="s">
        <v>183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26" t="s">
        <v>9</v>
      </c>
      <c r="C46" s="26"/>
      <c r="R46" t="str">
        <v xml:space="preserve">        if (is.factor(y)) {</v>
      </c>
    </row>
    <row r="47" spans="2:19" x14ac:dyDescent="0.3">
      <c r="B47" s="4" t="s">
        <v>11</v>
      </c>
      <c r="C47" s="4" t="s">
        <v>185</v>
      </c>
      <c r="R47" t="str">
        <v xml:space="preserve">            yy &lt;- factor(1 + rbinom(ntot, size = 1, prob = ftd), </v>
      </c>
    </row>
    <row r="48" spans="2:19" x14ac:dyDescent="0.3">
      <c r="B48" s="4" t="s">
        <v>151</v>
      </c>
      <c r="C48" s="4" t="s">
        <v>180</v>
      </c>
      <c r="R48" t="str">
        <v xml:space="preserve">                labels = levels(y))</v>
      </c>
    </row>
    <row r="49" spans="2:18" x14ac:dyDescent="0.3">
      <c r="B49" s="4" t="s">
        <v>181</v>
      </c>
      <c r="C49" s="4" t="s">
        <v>182</v>
      </c>
      <c r="R49" t="str">
        <v xml:space="preserve">            split(yy, rep(seq_len(nsim), each = n))</v>
      </c>
    </row>
    <row r="50" spans="2:18" x14ac:dyDescent="0.3">
      <c r="B50" s="4" t="s">
        <v>152</v>
      </c>
      <c r="C50" s="4" t="str">
        <f>"^"&amp;C6</f>
        <v>^purchase</v>
      </c>
      <c r="R50" t="str">
        <v xml:space="preserve">        }</v>
      </c>
    </row>
    <row r="51" spans="2:18" x14ac:dyDescent="0.3">
      <c r="R51" t="str">
        <v xml:space="preserve">        else if (is.matrix(y) &amp;&amp; ncol(y) == 2) {</v>
      </c>
    </row>
    <row r="52" spans="2:18" x14ac:dyDescent="0.3">
      <c r="B52" s="4" t="s">
        <v>24</v>
      </c>
      <c r="C52" s="25" t="str" cm="1">
        <f t="array" ref="C52">_xll.RScript.Function(C47,C44,B48:C50)</f>
        <v>logModel2</v>
      </c>
      <c r="R52" t="str">
        <v xml:space="preserve">            yy &lt;- vector("list", nsim)</v>
      </c>
    </row>
    <row r="53" spans="2:18" x14ac:dyDescent="0.3">
      <c r="R53" t="str">
        <v xml:space="preserve">            for (i in seq_len(nsim)) {</v>
      </c>
    </row>
    <row r="54" spans="2:18" x14ac:dyDescent="0.3">
      <c r="R54" t="str">
        <v xml:space="preserve">                Y &lt;- rbinom(n, size = wts, prob = ftd)</v>
      </c>
    </row>
    <row r="55" spans="2:18" x14ac:dyDescent="0.3">
      <c r="B55" t="s">
        <v>186</v>
      </c>
      <c r="D55" t="str" cm="1">
        <f t="array" ref="D55">_xll.RScript.Evaluate(B55)</f>
        <v>pred</v>
      </c>
      <c r="R55" t="str">
        <v xml:space="preserve">                YY &lt;- cbind(Y, wts - Y)</v>
      </c>
    </row>
    <row r="56" spans="2:18" x14ac:dyDescent="0.3">
      <c r="R56" t="str">
        <v xml:space="preserve">                colnames(YY) &lt;- colnames(y)</v>
      </c>
    </row>
    <row r="57" spans="2:18" x14ac:dyDescent="0.3">
      <c r="R57" t="str">
        <v xml:space="preserve">                yy[[i]] &lt;- YY</v>
      </c>
    </row>
    <row r="58" spans="2:18" x14ac:dyDescent="0.3">
      <c r="R58" t="str">
        <v xml:space="preserve">            }</v>
      </c>
    </row>
    <row r="59" spans="2:18" x14ac:dyDescent="0.3">
      <c r="R59" t="str">
        <v xml:space="preserve">            yy</v>
      </c>
    </row>
    <row r="60" spans="2:18" x14ac:dyDescent="0.3">
      <c r="R60" t="str">
        <v xml:space="preserve">        }</v>
      </c>
    </row>
    <row r="61" spans="2:18" x14ac:dyDescent="0.3">
      <c r="R61" t="str">
        <v xml:space="preserve">        else rbinom(ntot, size = wts, prob = ftd)/wts</v>
      </c>
    </row>
    <row r="62" spans="2:18" x14ac:dyDescent="0.3">
      <c r="R62" t="str">
        <v xml:space="preserve">    }</v>
      </c>
    </row>
    <row r="63" spans="2:18" x14ac:dyDescent="0.3">
      <c r="R63" t="str">
        <v xml:space="preserve">    else rbinom(ntot, size = wts, prob = ftd)/wts</v>
      </c>
    </row>
    <row r="64" spans="2:18" x14ac:dyDescent="0.3">
      <c r="R64" t="str">
        <v>}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162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161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153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163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ARIMA</vt:lpstr>
      <vt:lpstr>ARIMA (2)</vt:lpstr>
      <vt:lpstr>Auto ARIMA</vt:lpstr>
      <vt:lpstr>Forecast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2024-08-20T14:54:13Z</dcterms:modified>
</cp:coreProperties>
</file>