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C856FB5A-FD87-4CCB-A534-0267907691FA}" xr6:coauthVersionLast="47" xr6:coauthVersionMax="47" xr10:uidLastSave="{00000000-0000-0000-0000-000000000000}"/>
  <bookViews>
    <workbookView xWindow="-108" yWindow="-108" windowWidth="23256" windowHeight="12456" activeTab="2" xr2:uid="{0F2AA292-504D-47F7-886F-362165F7C2B7}"/>
  </bookViews>
  <sheets>
    <sheet name="Linear Model" sheetId="1" r:id="rId1"/>
    <sheet name="Summary Dashboard" sheetId="3" r:id="rId2"/>
    <sheet name="Predi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2" l="1" a="1"/>
  <c r="C57" i="2" s="1"/>
  <c r="C56" i="2" a="1"/>
  <c r="C56" i="2" s="1"/>
  <c r="C55" i="2" a="1"/>
  <c r="C55" i="2" s="1"/>
  <c r="C54" i="2" a="1"/>
  <c r="C54" i="2" s="1"/>
  <c r="C53" i="2" a="1"/>
  <c r="C53" i="2" s="1"/>
  <c r="C48" i="2" a="1"/>
  <c r="C48" i="2" s="1"/>
  <c r="C43" i="2" a="1"/>
  <c r="C43" i="2" s="1"/>
  <c r="C39" i="2" a="1"/>
  <c r="C39" i="2" s="1"/>
  <c r="C34" i="2" a="1"/>
  <c r="C34" i="2" s="1"/>
  <c r="C30" i="2" a="1"/>
  <c r="C30" i="2" s="1"/>
  <c r="C29" i="2" a="1"/>
  <c r="C29" i="2" s="1"/>
  <c r="C28" i="2" a="1"/>
  <c r="C28" i="2" s="1"/>
  <c r="C27" i="2" a="1"/>
  <c r="C27" i="2" s="1"/>
  <c r="C9" i="2" a="1"/>
  <c r="C9" i="2" s="1"/>
  <c r="C8" i="2" a="1"/>
  <c r="C8" i="2" s="1"/>
  <c r="C7" i="2" a="1"/>
  <c r="C7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D95" i="1" a="1"/>
  <c r="D95" i="1" s="1"/>
  <c r="D93" i="1" a="1"/>
  <c r="D93" i="1" s="1"/>
  <c r="D85" i="1" a="1"/>
  <c r="D85" i="1" s="1"/>
  <c r="D63" i="1" a="1"/>
  <c r="D63" i="1" s="1"/>
  <c r="E59" i="1" a="1"/>
  <c r="E59" i="1" s="1"/>
  <c r="D16" i="3" s="1" a="1"/>
  <c r="D16" i="3" s="1"/>
  <c r="E55" i="1" a="1"/>
  <c r="E55" i="1" s="1"/>
  <c r="D55" i="1" a="1"/>
  <c r="D55" i="1" s="1"/>
  <c r="D47" i="1" a="1"/>
  <c r="D47" i="1" s="1"/>
  <c r="D34" i="1" a="1"/>
  <c r="D34" i="1" s="1"/>
  <c r="D19" i="1" a="1"/>
  <c r="D19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5" i="3" a="1"/>
  <c r="D5" i="3" s="1"/>
  <c r="B55" i="1"/>
  <c r="E41" i="1" a="1"/>
  <c r="E41" i="1" l="1"/>
  <c r="B13" i="3" s="1"/>
  <c r="B90" i="1"/>
  <c r="E19" i="1" a="1"/>
  <c r="E19" i="1" l="1"/>
  <c r="E43" i="1" l="1" a="1"/>
  <c r="E36" i="1" a="1"/>
  <c r="E38" i="1" a="1"/>
  <c r="E44" i="1" a="1"/>
  <c r="E35" i="1" a="1"/>
  <c r="E34" i="1" a="1"/>
  <c r="E39" i="1" a="1"/>
  <c r="E40" i="1" a="1"/>
  <c r="E42" i="1" a="1"/>
  <c r="E22" i="1" a="1"/>
  <c r="E30" i="1" a="1"/>
  <c r="E23" i="1" a="1"/>
  <c r="E28" i="1" a="1"/>
  <c r="E21" i="1" a="1"/>
  <c r="E24" i="1" a="1"/>
  <c r="E26" i="1" a="1"/>
  <c r="E20" i="1" a="1"/>
  <c r="E25" i="1" a="1"/>
  <c r="E27" i="1" a="1"/>
  <c r="E29" i="1" a="1"/>
  <c r="E20" i="1" l="1"/>
  <c r="E36" i="1"/>
  <c r="E34" i="1"/>
  <c r="B3" i="3" s="1"/>
  <c r="E29" i="1"/>
  <c r="E40" i="1"/>
  <c r="E28" i="1"/>
  <c r="E35" i="1"/>
  <c r="E23" i="1"/>
  <c r="E39" i="1"/>
  <c r="E42" i="1"/>
  <c r="C13" i="3" s="1"/>
  <c r="E30" i="1"/>
  <c r="E21" i="1"/>
  <c r="E44" i="1"/>
  <c r="E22" i="1"/>
  <c r="E38" i="1"/>
  <c r="E26" i="1"/>
  <c r="B12" i="3" s="1"/>
  <c r="E43" i="1"/>
  <c r="B14" i="3" s="1"/>
  <c r="E24" i="1"/>
  <c r="E27" i="1"/>
  <c r="E25" i="1"/>
  <c r="D8" i="3" l="1" a="1"/>
  <c r="D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<sst xmlns="http://schemas.openxmlformats.org/spreadsheetml/2006/main" count="46" uniqueCount="46">
  <si>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fm</t>
  </si>
  <si>
    <t>library(tidyverse)</t>
  </si>
  <si>
    <t>plot(x, y)</t>
  </si>
  <si>
    <t>x &lt;- rnorm(50)</t>
  </si>
  <si>
    <t>summary(fm)</t>
  </si>
  <si>
    <t>anova(fm)</t>
  </si>
  <si>
    <t>x &lt;- rnorm(15)</t>
  </si>
  <si>
    <t>y &lt;- x + rnorm(15)</t>
  </si>
  <si>
    <t>predict(lm(y ~ x))</t>
  </si>
  <si>
    <t>new &lt;- data.frame(x = seq(-3, 3, 0.5))</t>
  </si>
  <si>
    <t>predict(lm(y ~ x), new, se.fit = TRUE)</t>
  </si>
  <si>
    <t>pred.w.plim &lt;- predict(lm(y ~ x), new, interval = "prediction")</t>
  </si>
  <si>
    <t>pred.w.clim &lt;- predict(lm(y ~ x), new, interval = "confidence")</t>
  </si>
  <si>
    <t>matplot(new$x, cbind(pred.w.clim, pred.w.plim[,-1]), lty = c(1,2,2,3,3), type = "l", ylab = "predicted y")</t>
  </si>
  <si>
    <t>## Prediction intervals, special cases</t>
  </si>
  <si>
    <t>##  The first three of these throw warnings</t>
  </si>
  <si>
    <t>w &lt;- 1 + x^2</t>
  </si>
  <si>
    <t>fit &lt;- lm(y ~ x)</t>
  </si>
  <si>
    <t>wfit &lt;- lm(y ~ x, weights = w)</t>
  </si>
  <si>
    <t>predict(fit, interval = "prediction")</t>
  </si>
  <si>
    <t>predict(wfit, interval = "prediction")</t>
  </si>
  <si>
    <t>predict(wfit, new, interval = "prediction")</t>
  </si>
  <si>
    <t>predict(wfit, new, interval = "prediction", weights = (new$x)^2)</t>
  </si>
  <si>
    <t>predict(wfit, new, interval = "prediction", weights = ~x^2)</t>
  </si>
  <si>
    <t>##-- From  aov(.) example ---- predict(.. terms)</t>
  </si>
  <si>
    <t>npk.aov &lt;- aov(yield ~ block + N*P*K, npk)</t>
  </si>
  <si>
    <t>pt. &lt;- predict(npk.aov, type = "terms", terms = termL[1:4])</t>
  </si>
  <si>
    <t>stopifnot(all.equal(pt[,1:4], pt., tolerance = 1e-12, check.attributes = FALSE))</t>
  </si>
  <si>
    <t>termL &lt;- attr(terms(npk.aov), "term.labels")</t>
  </si>
  <si>
    <t>pt &lt;- predict(npk.aov, type = "terms")</t>
  </si>
  <si>
    <t>R Script</t>
  </si>
  <si>
    <t>Results</t>
  </si>
  <si>
    <t>ls()</t>
  </si>
  <si>
    <t>y &lt;- rnorm(50)</t>
  </si>
  <si>
    <t>df &lt;- data.frame(x = x, y = y)</t>
  </si>
  <si>
    <t>fm &lt;- lm(y ~ x)</t>
  </si>
  <si>
    <t>abline(coef(fm))</t>
  </si>
  <si>
    <t>library(ggplot2)</t>
  </si>
  <si>
    <t>plot(ggplot(df, aes(x = x, y = y)) + geom_point())</t>
  </si>
  <si>
    <t>as.data.frame(as.array(summary(fm$residuals)))</t>
  </si>
  <si>
    <t>Residuals</t>
  </si>
  <si>
    <t>Coefficients</t>
  </si>
  <si>
    <t>ANOVA</t>
  </si>
  <si>
    <t>Summary</t>
  </si>
  <si>
    <t>=TRANSPOSE(TEXTJOIN(",",TRUE,RScript.Evaluate(B89)))</t>
  </si>
  <si>
    <t>=RScript.Evaluate(B90)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</si>
</sst>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Lucida Console"/>
      <family val="3"/>
    </font>
    <font>
      <sz val="9"/>
      <color theme="1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2" borderId="0" xfId="0" applyFont="1" applyFill="1"/>
    <xf numFmtId="2" fontId="3" fillId="2" borderId="0" xfId="0" applyNumberFormat="1" applyFont="1" applyFill="1"/>
    <xf numFmtId="164" fontId="3" fillId="2" borderId="0" xfId="0" applyNumberFormat="1" applyFont="1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63</xdr:row>
      <xdr:rowOff>15240</xdr:rowOff>
    </xdr:from>
    <xdr:to>
      <xdr:col>8</xdr:col>
      <xdr:colOff>121920</xdr:colOff>
      <xdr:row>77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6EF4D-A7FB-0A87-95F4-07B018E0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0256520"/>
          <a:ext cx="2560320" cy="256032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533400</xdr:colOff>
      <xdr:row>91</xdr:row>
      <xdr:rowOff>73442</xdr:rowOff>
    </xdr:from>
    <xdr:to>
      <xdr:col>9</xdr:col>
      <xdr:colOff>411480</xdr:colOff>
      <xdr:row>105</xdr:row>
      <xdr:rowOff>146793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2D1558-021A-ACDB-7CF7-862055E9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13606562"/>
          <a:ext cx="3070860" cy="2633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6</xdr:row>
      <xdr:rowOff>198120</xdr:rowOff>
    </xdr:from>
    <xdr:to>
      <xdr:col>9</xdr:col>
      <xdr:colOff>236220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68F78-0343-264B-6B9D-9BF455A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295400"/>
          <a:ext cx="3421380" cy="3421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41A8-5743-4B71-A4CB-FCAA901E9088}">
  <dimension ref="B2:BC111"/>
  <sheetViews>
    <sheetView topLeftCell="A79" workbookViewId="0">
      <selection activeCell="D81" sqref="D81"/>
    </sheetView>
  </sheetViews>
  <sheetFormatPr defaultRowHeight="14.4" x14ac:dyDescent="0.3"/>
  <cols>
    <col min="2" max="2" width="31.109375" customWidth="1"/>
    <col min="3" max="3" width="4.77734375" customWidth="1"/>
    <col min="4" max="4" width="11.44140625" customWidth="1"/>
    <col min="5" max="5" width="11" customWidth="1"/>
  </cols>
  <sheetData>
    <row r="2" spans="2:4" x14ac:dyDescent="0.3">
      <c r="B2" s="3" t="s">
        <v>30</v>
      </c>
      <c r="D2" s="3" t="s">
        <v>31</v>
      </c>
    </row>
    <row r="3" spans="2:4" x14ac:dyDescent="0.3">
      <c r="B3" s="5" t="s">
        <v>1</v>
      </c>
      <c r="D3" s="6" t="str" cm="1">
        <f t="array" ref="D3">_xll.RScript.Evaluate(B3, "true")</f>
        <v>OK</v>
      </c>
    </row>
    <row r="4" spans="2:4" x14ac:dyDescent="0.3">
      <c r="B4" s="5" t="s">
        <v>3</v>
      </c>
      <c r="D4" s="6" t="str" cm="1">
        <f t="array" ref="D4">_xll.RScript.Evaluate(B4)</f>
        <v>x</v>
      </c>
    </row>
    <row r="5" spans="2:4" x14ac:dyDescent="0.3">
      <c r="B5" s="5" t="s">
        <v>33</v>
      </c>
      <c r="D5" s="6" t="str" cm="1">
        <f t="array" ref="D5">_xll.RScript.Evaluate(B5)</f>
        <v>y</v>
      </c>
    </row>
    <row r="6" spans="2:4" x14ac:dyDescent="0.3">
      <c r="B6" s="5" t="s">
        <v>34</v>
      </c>
      <c r="D6" s="6" t="str" cm="1">
        <f t="array" ref="D6">_xll.RScript.Evaluate(B6)</f>
        <v>df</v>
      </c>
    </row>
    <row r="7" spans="2:4" x14ac:dyDescent="0.3">
      <c r="B7" s="5" t="s">
        <v>35</v>
      </c>
      <c r="D7" s="6" t="str" cm="1">
        <f t="array" ref="D7">_xll.RScript.Evaluate(B7)</f>
        <v>fm</v>
      </c>
    </row>
    <row r="19" spans="2:55" x14ac:dyDescent="0.3">
      <c r="B19" s="5" t="s">
        <v>0</v>
      </c>
      <c r="D19" s="6" t="str" cm="1">
        <f t="array" ref="D19:D30">_xll.RScript.Evaluate(B19)</f>
        <v>coefficients</v>
      </c>
      <c r="E19" s="5" cm="1">
        <f t="array" ref="E19:F19">TRANSPOSE(_xll.RScript.Evaluate($B$19&amp;"$"&amp;D19))</f>
        <v>-0.10992862344108487</v>
      </c>
      <c r="F19" s="5">
        <v>-0.12593349412011373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55" x14ac:dyDescent="0.3">
      <c r="D20" s="6" t="str">
        <v>residuals</v>
      </c>
      <c r="E20" s="5" cm="1">
        <f t="array" ref="E20:BB20">TRANSPOSE(_xll.RScript.Evaluate($B$19&amp;"$"&amp;D20))</f>
        <v>-1.8721562686739972</v>
      </c>
      <c r="F20" s="5">
        <v>-1.5318705646200841</v>
      </c>
      <c r="G20" s="5">
        <v>5.551462165872828E-2</v>
      </c>
      <c r="H20" s="5">
        <v>0.73316980344449134</v>
      </c>
      <c r="I20" s="5">
        <v>-0.16768496711630598</v>
      </c>
      <c r="J20" s="5">
        <v>-0.17073380696018381</v>
      </c>
      <c r="K20" s="5">
        <v>-0.24030190204656127</v>
      </c>
      <c r="L20" s="5">
        <v>1.3493555798811001</v>
      </c>
      <c r="M20" s="5">
        <v>2.3786028457893273</v>
      </c>
      <c r="N20" s="5">
        <v>0.37558627322264182</v>
      </c>
      <c r="O20" s="5">
        <v>0.94543301648422462</v>
      </c>
      <c r="P20" s="5">
        <v>-4.591878006104419E-2</v>
      </c>
      <c r="Q20" s="5">
        <v>-0.51149597908336286</v>
      </c>
      <c r="R20">
        <v>0.47776781166117355</v>
      </c>
      <c r="S20">
        <v>-7.4027806888877029E-2</v>
      </c>
      <c r="T20">
        <v>-1.7428818212718473</v>
      </c>
      <c r="U20">
        <v>-1.4843698844308046</v>
      </c>
      <c r="V20">
        <v>-0.56623052476683311</v>
      </c>
      <c r="W20">
        <v>0.3384404510038026</v>
      </c>
      <c r="X20">
        <v>0.3155645217983315</v>
      </c>
      <c r="Y20">
        <v>1.2222105664736784</v>
      </c>
      <c r="Z20">
        <v>0.44867150317028426</v>
      </c>
      <c r="AA20">
        <v>0.12889912685808491</v>
      </c>
      <c r="AB20">
        <v>0.35830665626635749</v>
      </c>
      <c r="AC20">
        <v>0.23474176303264821</v>
      </c>
      <c r="AD20">
        <v>-0.84941988768043453</v>
      </c>
      <c r="AE20">
        <v>-0.40438163701960839</v>
      </c>
      <c r="AF20">
        <v>2.1149915797974539E-2</v>
      </c>
      <c r="AG20">
        <v>-0.93272125686417617</v>
      </c>
      <c r="AH20">
        <v>0.97970028651819141</v>
      </c>
      <c r="AI20">
        <v>8.4179586496066494E-3</v>
      </c>
      <c r="AJ20">
        <v>0.1427396270291843</v>
      </c>
      <c r="AK20">
        <v>-0.98436881392814657</v>
      </c>
      <c r="AL20">
        <v>0.55186624731696843</v>
      </c>
      <c r="AM20">
        <v>1.9634999263347441</v>
      </c>
      <c r="AN20">
        <v>-0.99619166616374577</v>
      </c>
      <c r="AO20">
        <v>0.77937932680732036</v>
      </c>
      <c r="AP20">
        <v>0.94853880316701211</v>
      </c>
      <c r="AQ20">
        <v>-1.1826772220546946</v>
      </c>
      <c r="AR20">
        <v>-0.32374288421780917</v>
      </c>
      <c r="AS20">
        <v>-0.64694522895365747</v>
      </c>
      <c r="AT20">
        <v>-1.479295260502365</v>
      </c>
      <c r="AU20">
        <v>-7.8072420766197803E-2</v>
      </c>
      <c r="AV20">
        <v>0.60280971997060473</v>
      </c>
      <c r="AW20">
        <v>-0.99239026607380909</v>
      </c>
      <c r="AX20">
        <v>0.65475626088226946</v>
      </c>
      <c r="AY20">
        <v>1.1586191109961788</v>
      </c>
      <c r="AZ20">
        <v>-0.84794250701683793</v>
      </c>
      <c r="BA20">
        <v>-0.58747913560608056</v>
      </c>
      <c r="BB20">
        <v>1.5395587685525369</v>
      </c>
    </row>
    <row r="21" spans="2:55" x14ac:dyDescent="0.3">
      <c r="D21" s="6" t="str">
        <v>effects</v>
      </c>
      <c r="E21" s="5" cm="1">
        <f t="array" ref="E21:BB21">TRANSPOSE(_xll.RScript.Evaluate($B$19&amp;"$"&amp;D21))</f>
        <v>0.42288766791490029</v>
      </c>
      <c r="F21" s="5">
        <v>1.0077316688784892</v>
      </c>
      <c r="G21" s="5">
        <v>3.3628163933942135E-2</v>
      </c>
      <c r="H21" s="5">
        <v>0.93263550827948105</v>
      </c>
      <c r="I21" s="5">
        <v>2.18558934908889E-2</v>
      </c>
      <c r="J21" s="5">
        <v>0.23054411661087337</v>
      </c>
      <c r="K21" s="5">
        <v>-0.43699863532665117</v>
      </c>
      <c r="L21" s="5">
        <v>1.51641981029971</v>
      </c>
      <c r="M21" s="5">
        <v>2.7643385118866779</v>
      </c>
      <c r="N21" s="5">
        <v>0.79545729445241797</v>
      </c>
      <c r="O21" s="5">
        <v>0.91072967324997833</v>
      </c>
      <c r="P21" s="5">
        <v>0.11285909428176194</v>
      </c>
      <c r="Q21" s="5">
        <v>-0.25410123990468997</v>
      </c>
      <c r="R21">
        <v>0.74824886339006336</v>
      </c>
      <c r="S21">
        <v>-4.1399397622763845E-2</v>
      </c>
      <c r="T21">
        <v>-1.7364966642881865</v>
      </c>
      <c r="U21">
        <v>-1.224023757981195</v>
      </c>
      <c r="V21">
        <v>-0.24823803481894732</v>
      </c>
      <c r="W21">
        <v>0.30186469568673324</v>
      </c>
      <c r="X21">
        <v>0.4866446052762553</v>
      </c>
      <c r="Y21">
        <v>1.544944738288085</v>
      </c>
      <c r="Z21">
        <v>0.80883219984872345</v>
      </c>
      <c r="AA21">
        <v>0.46802136700156044</v>
      </c>
      <c r="AB21">
        <v>0.53838974480686719</v>
      </c>
      <c r="AC21">
        <v>0.45789063337947067</v>
      </c>
      <c r="AD21">
        <v>-0.57805906916970329</v>
      </c>
      <c r="AE21">
        <v>-9.1900988420561935E-2</v>
      </c>
      <c r="AF21">
        <v>0.38381768803184735</v>
      </c>
      <c r="AG21">
        <v>-0.48331282985115936</v>
      </c>
      <c r="AH21">
        <v>1.1684494647053416</v>
      </c>
      <c r="AI21">
        <v>7.5744513706223815E-2</v>
      </c>
      <c r="AJ21">
        <v>0.72771955576285974</v>
      </c>
      <c r="AK21">
        <v>-0.58326364236869666</v>
      </c>
      <c r="AL21">
        <v>0.64561782409865254</v>
      </c>
      <c r="AM21">
        <v>2.2833819361230332</v>
      </c>
      <c r="AN21">
        <v>-0.40924538541906619</v>
      </c>
      <c r="AO21">
        <v>1.1502634016398083</v>
      </c>
      <c r="AP21">
        <v>1.1537608908253811</v>
      </c>
      <c r="AQ21">
        <v>-1.0803913878974898</v>
      </c>
      <c r="AR21">
        <v>1.7607865023908376E-3</v>
      </c>
      <c r="AS21">
        <v>-0.15564523484337717</v>
      </c>
      <c r="AT21">
        <v>-0.95837332135372788</v>
      </c>
      <c r="AU21">
        <v>0.13709090158339693</v>
      </c>
      <c r="AV21">
        <v>1.0078819464020685</v>
      </c>
      <c r="AW21">
        <v>-0.88837170660803466</v>
      </c>
      <c r="AX21">
        <v>0.68616506224624929</v>
      </c>
      <c r="AY21">
        <v>1.7043268596557559</v>
      </c>
      <c r="AZ21">
        <v>-0.66803590135555702</v>
      </c>
      <c r="BA21">
        <v>-0.33896794753041987</v>
      </c>
      <c r="BB21">
        <v>1.7651139471346271</v>
      </c>
    </row>
    <row r="22" spans="2:55" x14ac:dyDescent="0.3">
      <c r="D22" s="6" t="str">
        <v>rank</v>
      </c>
      <c r="E22" s="5" cm="1">
        <f t="array" ref="E22">TRANSPOSE(_xll.RScript.Evaluate($B$19&amp;"$"&amp;D22))</f>
        <v>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55" x14ac:dyDescent="0.3">
      <c r="D23" s="6" t="str">
        <v>fitted.values</v>
      </c>
      <c r="E23" s="5" cm="1">
        <f t="array" ref="E23:BB23">TRANSPOSE(_xll.RScript.Evaluate($B$19&amp;"$"&amp;D23))</f>
        <v>5.3186912053523328E-2</v>
      </c>
      <c r="F23" s="5">
        <v>-0.13071696823549606</v>
      </c>
      <c r="G23" s="5">
        <v>0.16756449756553116</v>
      </c>
      <c r="H23" s="5">
        <v>-1.8493442984594877E-2</v>
      </c>
      <c r="I23" s="5">
        <v>-1.0151098116806867E-2</v>
      </c>
      <c r="J23" s="5">
        <v>-0.18812705018165249</v>
      </c>
      <c r="K23" s="5">
        <v>0.31450157502930604</v>
      </c>
      <c r="L23" s="5">
        <v>8.7416720058506314E-3</v>
      </c>
      <c r="M23" s="5">
        <v>-0.17506297895860001</v>
      </c>
      <c r="N23" s="5">
        <v>-0.2037555103639398</v>
      </c>
      <c r="O23" s="5">
        <v>0.17833775270150931</v>
      </c>
      <c r="P23" s="5">
        <v>1.570678284235618E-2</v>
      </c>
      <c r="Q23" s="5">
        <v>-6.7185792331453276E-2</v>
      </c>
      <c r="R23">
        <v>-7.818551482944841E-2</v>
      </c>
      <c r="S23">
        <v>0.12174193245301873</v>
      </c>
      <c r="T23">
        <v>0.14380074324820069</v>
      </c>
      <c r="U23">
        <v>-6.9666585972889106E-2</v>
      </c>
      <c r="V23">
        <v>-0.11812133585497708</v>
      </c>
      <c r="W23">
        <v>0.17991161189476257</v>
      </c>
      <c r="X23">
        <v>5.3661398171098718E-3</v>
      </c>
      <c r="Y23">
        <v>-0.12210696469467952</v>
      </c>
      <c r="Z23">
        <v>-0.15356589447255992</v>
      </c>
      <c r="AA23">
        <v>-0.13588198368541513</v>
      </c>
      <c r="AB23">
        <v>-2.2013515565276753E-3</v>
      </c>
      <c r="AC23">
        <v>-3.8400368446185523E-2</v>
      </c>
      <c r="AD23">
        <v>-7.892500430947369E-2</v>
      </c>
      <c r="AE23">
        <v>-0.11348834813918218</v>
      </c>
      <c r="AF23">
        <v>-0.15567322113814697</v>
      </c>
      <c r="AG23">
        <v>-0.2285832275439742</v>
      </c>
      <c r="AH23">
        <v>-9.4856480984296665E-3</v>
      </c>
      <c r="AI23">
        <v>9.2576346393086831E-2</v>
      </c>
      <c r="AJ23">
        <v>-0.34253808624395132</v>
      </c>
      <c r="AK23">
        <v>-0.18798184318148659</v>
      </c>
      <c r="AL23">
        <v>7.0364748980612513E-2</v>
      </c>
      <c r="AM23">
        <v>-0.11970957500325818</v>
      </c>
      <c r="AN23">
        <v>-0.34419090680523778</v>
      </c>
      <c r="AO23">
        <v>-0.16257944840404148</v>
      </c>
      <c r="AP23">
        <v>-2.3331980456966717E-2</v>
      </c>
      <c r="AQ23">
        <v>6.3191264280704429E-2</v>
      </c>
      <c r="AR23">
        <v>-0.12443487175828716</v>
      </c>
      <c r="AS23">
        <v>-0.263795256242494</v>
      </c>
      <c r="AT23">
        <v>-0.28869403303866537</v>
      </c>
      <c r="AU23">
        <v>-3.1688102356952574E-2</v>
      </c>
      <c r="AV23">
        <v>-0.1913163579700507</v>
      </c>
      <c r="AW23">
        <v>6.1734819045549116E-2</v>
      </c>
      <c r="AX23">
        <v>0.12276707597059477</v>
      </c>
      <c r="AY23">
        <v>-0.30952778780818546</v>
      </c>
      <c r="AZ23">
        <v>-2.0530085691723432E-3</v>
      </c>
      <c r="BA23">
        <v>-5.9718708188772229E-2</v>
      </c>
      <c r="BB23">
        <v>-4.0422994967676429E-2</v>
      </c>
    </row>
    <row r="24" spans="2:55" x14ac:dyDescent="0.3">
      <c r="D24" s="6" t="str">
        <v>assign</v>
      </c>
      <c r="E24" s="5" cm="1">
        <f t="array" ref="E24:F24">TRANSPOSE(_xll.RScript.Evaluate($B$19&amp;"$"&amp;D24))</f>
        <v>0</v>
      </c>
      <c r="F24" s="5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55" x14ac:dyDescent="0.3">
      <c r="D25" s="6" t="str">
        <v>qr</v>
      </c>
      <c r="E25" s="5" t="str" cm="1">
        <f t="array" ref="E25:I25">TRANSPOSE(_xll.RScript.Evaluate($B$19&amp;"$"&amp;D25))</f>
        <v>qr</v>
      </c>
      <c r="F25" s="5" t="str">
        <v>qraux</v>
      </c>
      <c r="G25" s="5" t="str">
        <v>pivot</v>
      </c>
      <c r="H25" s="5" t="str">
        <v>tol</v>
      </c>
      <c r="I25" s="5" t="str">
        <v>rank</v>
      </c>
      <c r="J25" s="5"/>
      <c r="K25" s="5"/>
      <c r="L25" s="5"/>
      <c r="M25" s="5"/>
      <c r="N25" s="5"/>
      <c r="O25" s="5"/>
      <c r="P25" s="5"/>
      <c r="Q25" s="5"/>
    </row>
    <row r="26" spans="2:55" x14ac:dyDescent="0.3">
      <c r="D26" s="6" t="str">
        <v>df.residual</v>
      </c>
      <c r="E26" s="5" cm="1">
        <f t="array" ref="E26">TRANSPOSE(_xll.RScript.Evaluate($B$19&amp;"$"&amp;D26))</f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55" x14ac:dyDescent="0.3">
      <c r="D27" s="6" t="str">
        <v>xlevels</v>
      </c>
      <c r="E27" s="5" t="str" cm="1">
        <f t="array" ref="E27">TRANSPOSE(_xll.RScript.Evaluate($B$19&amp;"$"&amp;D27))</f>
        <v>List of 0 objects.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55" x14ac:dyDescent="0.3">
      <c r="D28" s="6" t="str">
        <v>call</v>
      </c>
      <c r="E28" s="5" t="str" cm="1">
        <f t="array" ref="E28">TRANSPOSE(_xll.RScript.Evaluate($B$19&amp;"$"&amp;D28))</f>
        <v>lm(formula = y ~ x)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55" x14ac:dyDescent="0.3">
      <c r="D29" s="6" t="str">
        <v>terms</v>
      </c>
      <c r="E29" s="5" t="str" cm="1">
        <f t="array" ref="E29">TRANSPOSE(_xll.RScript.Evaluate($B$19&amp;"$"&amp;D29))</f>
        <v>y ~ x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55" x14ac:dyDescent="0.3">
      <c r="D30" s="6" t="str">
        <v>model</v>
      </c>
      <c r="E30" s="5" t="str" cm="1">
        <f t="array" ref="E30:BC32">TRANSPOSE(_xll.RScript.Evaluate($B$19&amp;"$"&amp;D30))</f>
        <v>Index</v>
      </c>
      <c r="F30" s="5" t="str">
        <v>1</v>
      </c>
      <c r="G30" s="5" t="str">
        <v>2</v>
      </c>
      <c r="H30" s="5" t="str">
        <v>3</v>
      </c>
      <c r="I30" s="5" t="str">
        <v>4</v>
      </c>
      <c r="J30" s="5" t="str">
        <v>5</v>
      </c>
      <c r="K30" s="5" t="str">
        <v>6</v>
      </c>
      <c r="L30" s="5" t="str">
        <v>7</v>
      </c>
      <c r="M30" s="5" t="str">
        <v>8</v>
      </c>
      <c r="N30" s="5" t="str">
        <v>9</v>
      </c>
      <c r="O30" s="5" t="str">
        <v>10</v>
      </c>
      <c r="P30" s="5" t="str">
        <v>11</v>
      </c>
      <c r="Q30" s="5" t="str">
        <v>12</v>
      </c>
      <c r="R30" t="str">
        <v>13</v>
      </c>
      <c r="S30" t="str">
        <v>14</v>
      </c>
      <c r="T30" t="str">
        <v>15</v>
      </c>
      <c r="U30" t="str">
        <v>16</v>
      </c>
      <c r="V30" t="str">
        <v>17</v>
      </c>
      <c r="W30" t="str">
        <v>18</v>
      </c>
      <c r="X30" t="str">
        <v>19</v>
      </c>
      <c r="Y30" t="str">
        <v>20</v>
      </c>
      <c r="Z30" t="str">
        <v>21</v>
      </c>
      <c r="AA30" t="str">
        <v>22</v>
      </c>
      <c r="AB30" t="str">
        <v>23</v>
      </c>
      <c r="AC30" t="str">
        <v>24</v>
      </c>
      <c r="AD30" t="str">
        <v>25</v>
      </c>
      <c r="AE30" t="str">
        <v>26</v>
      </c>
      <c r="AF30" t="str">
        <v>27</v>
      </c>
      <c r="AG30" t="str">
        <v>28</v>
      </c>
      <c r="AH30" t="str">
        <v>29</v>
      </c>
      <c r="AI30" t="str">
        <v>30</v>
      </c>
      <c r="AJ30" t="str">
        <v>31</v>
      </c>
      <c r="AK30" t="str">
        <v>32</v>
      </c>
      <c r="AL30" t="str">
        <v>33</v>
      </c>
      <c r="AM30" t="str">
        <v>34</v>
      </c>
      <c r="AN30" t="str">
        <v>35</v>
      </c>
      <c r="AO30" t="str">
        <v>36</v>
      </c>
      <c r="AP30" t="str">
        <v>37</v>
      </c>
      <c r="AQ30" t="str">
        <v>38</v>
      </c>
      <c r="AR30" t="str">
        <v>39</v>
      </c>
      <c r="AS30" t="str">
        <v>40</v>
      </c>
      <c r="AT30" t="str">
        <v>41</v>
      </c>
      <c r="AU30" t="str">
        <v>42</v>
      </c>
      <c r="AV30" t="str">
        <v>43</v>
      </c>
      <c r="AW30" t="str">
        <v>44</v>
      </c>
      <c r="AX30" t="str">
        <v>45</v>
      </c>
      <c r="AY30" t="str">
        <v>46</v>
      </c>
      <c r="AZ30" t="str">
        <v>47</v>
      </c>
      <c r="BA30" t="str">
        <v>48</v>
      </c>
      <c r="BB30" t="str">
        <v>49</v>
      </c>
      <c r="BC30" t="str">
        <v>50</v>
      </c>
    </row>
    <row r="31" spans="2:55" x14ac:dyDescent="0.3">
      <c r="E31" s="5" t="str">
        <v>y</v>
      </c>
      <c r="F31" s="5">
        <v>-1.8189693566204739</v>
      </c>
      <c r="G31" s="5">
        <v>-1.6625875328555801</v>
      </c>
      <c r="H31" s="5">
        <v>0.22307911922425944</v>
      </c>
      <c r="I31" s="5">
        <v>0.71467636045989646</v>
      </c>
      <c r="J31" s="5">
        <v>-0.17783606523311285</v>
      </c>
      <c r="K31" s="5">
        <v>-0.3588608571418363</v>
      </c>
      <c r="L31" s="5">
        <v>7.4199672982744755E-2</v>
      </c>
      <c r="M31" s="5">
        <v>1.3580972518869507</v>
      </c>
      <c r="N31" s="5">
        <v>2.2035398668307273</v>
      </c>
      <c r="O31" s="5">
        <v>0.17183076285870202</v>
      </c>
      <c r="P31" s="5">
        <v>1.1237707691857339</v>
      </c>
      <c r="Q31" s="5">
        <v>-3.021199721868801E-2</v>
      </c>
      <c r="R31">
        <v>-0.57868177141481614</v>
      </c>
      <c r="S31">
        <v>0.39958229683172514</v>
      </c>
      <c r="T31">
        <v>4.7714125564141709E-2</v>
      </c>
      <c r="U31">
        <v>-1.5990810780236466</v>
      </c>
      <c r="V31">
        <v>-1.5540364704036937</v>
      </c>
      <c r="W31">
        <v>-0.68435186062181019</v>
      </c>
      <c r="X31">
        <v>0.51835206289856517</v>
      </c>
      <c r="Y31">
        <v>0.32093066161544137</v>
      </c>
      <c r="Z31">
        <v>1.1001036017789989</v>
      </c>
      <c r="AA31">
        <v>0.29510560869772434</v>
      </c>
      <c r="AB31">
        <v>-6.9828568273302121E-3</v>
      </c>
      <c r="AC31">
        <v>0.35610530470982982</v>
      </c>
      <c r="AD31">
        <v>0.19634139458646269</v>
      </c>
      <c r="AE31">
        <v>-0.92834489198990822</v>
      </c>
      <c r="AF31">
        <v>-0.51786998515879057</v>
      </c>
      <c r="AG31">
        <v>-0.13452330534017243</v>
      </c>
      <c r="AH31">
        <v>-1.1613044844081504</v>
      </c>
      <c r="AI31">
        <v>0.97021463841976174</v>
      </c>
      <c r="AJ31">
        <v>0.10099430504269348</v>
      </c>
      <c r="AK31">
        <v>-0.19979845921476705</v>
      </c>
      <c r="AL31">
        <v>-1.1723506571096332</v>
      </c>
      <c r="AM31">
        <v>0.62223099629758094</v>
      </c>
      <c r="AN31">
        <v>1.8437903513314859</v>
      </c>
      <c r="AO31">
        <v>-1.3403825729689836</v>
      </c>
      <c r="AP31">
        <v>0.61679987840327888</v>
      </c>
      <c r="AQ31">
        <v>0.9252068227100454</v>
      </c>
      <c r="AR31">
        <v>-1.1194859577739902</v>
      </c>
      <c r="AS31">
        <v>-0.44817775597609633</v>
      </c>
      <c r="AT31">
        <v>-0.91074048519615147</v>
      </c>
      <c r="AU31">
        <v>-1.7679892935410304</v>
      </c>
      <c r="AV31">
        <v>-0.10976052312315038</v>
      </c>
      <c r="AW31">
        <v>0.41149336200055403</v>
      </c>
      <c r="AX31">
        <v>-0.93065544702825997</v>
      </c>
      <c r="AY31">
        <v>0.77752333685286423</v>
      </c>
      <c r="AZ31">
        <v>0.8490913231879933</v>
      </c>
      <c r="BA31">
        <v>-0.84999551558601028</v>
      </c>
      <c r="BB31">
        <v>-0.64719784379485279</v>
      </c>
      <c r="BC31">
        <v>1.4991357735848605</v>
      </c>
    </row>
    <row r="32" spans="2:55" x14ac:dyDescent="0.3">
      <c r="E32" s="5" t="str">
        <v>x</v>
      </c>
      <c r="F32" s="5">
        <v>-1.295251407374048</v>
      </c>
      <c r="G32" s="5">
        <v>0.16507399353648308</v>
      </c>
      <c r="H32" s="5">
        <v>-2.2034894127685103</v>
      </c>
      <c r="I32" s="5">
        <v>-0.72605926719765601</v>
      </c>
      <c r="J32" s="5">
        <v>-0.79230331867955295</v>
      </c>
      <c r="K32" s="5">
        <v>0.62095018713593997</v>
      </c>
      <c r="L32" s="5">
        <v>-3.3702725508876514</v>
      </c>
      <c r="M32" s="5">
        <v>-0.94232512387649059</v>
      </c>
      <c r="N32" s="5">
        <v>0.51721232681267781</v>
      </c>
      <c r="O32" s="5">
        <v>0.7450510888974764</v>
      </c>
      <c r="P32" s="5">
        <v>-2.2890365915492601</v>
      </c>
      <c r="Q32" s="5">
        <v>-0.99763297414436602</v>
      </c>
      <c r="R32">
        <v>-0.33940796615127766</v>
      </c>
      <c r="S32">
        <v>-0.25206247816296168</v>
      </c>
      <c r="T32">
        <v>-1.8396262051868364</v>
      </c>
      <c r="U32">
        <v>-2.0147885871194986</v>
      </c>
      <c r="V32">
        <v>-0.31970872998881839</v>
      </c>
      <c r="W32">
        <v>6.5055865170214014E-2</v>
      </c>
      <c r="X32">
        <v>-2.3015341340358706</v>
      </c>
      <c r="Y32">
        <v>-0.91552103801890972</v>
      </c>
      <c r="Z32">
        <v>9.6704545035325065E-2</v>
      </c>
      <c r="AA32">
        <v>0.34651044455142577</v>
      </c>
      <c r="AB32">
        <v>0.2060878277511787</v>
      </c>
      <c r="AC32">
        <v>-0.85542986508266361</v>
      </c>
      <c r="AD32">
        <v>-0.56798435948006576</v>
      </c>
      <c r="AE32">
        <v>-0.24619041461710245</v>
      </c>
      <c r="AF32">
        <v>2.8266703175105594E-2</v>
      </c>
      <c r="AG32">
        <v>0.36324409178571126</v>
      </c>
      <c r="AH32">
        <v>0.94220052363287798</v>
      </c>
      <c r="AI32">
        <v>-0.79758745712918977</v>
      </c>
      <c r="AJ32">
        <v>-1.6080310583697857</v>
      </c>
      <c r="AK32">
        <v>1.8470817825558485</v>
      </c>
      <c r="AL32">
        <v>0.61979714202129099</v>
      </c>
      <c r="AM32">
        <v>-1.4316554438625828</v>
      </c>
      <c r="AN32">
        <v>7.7667594554662003E-2</v>
      </c>
      <c r="AO32">
        <v>1.8602063335169305</v>
      </c>
      <c r="AP32">
        <v>0.41808436532967602</v>
      </c>
      <c r="AQ32">
        <v>-0.68763789640842754</v>
      </c>
      <c r="AR32">
        <v>-1.3746929594176893</v>
      </c>
      <c r="AS32">
        <v>0.11518975486669418</v>
      </c>
      <c r="AT32">
        <v>1.2218086528644474</v>
      </c>
      <c r="AU32">
        <v>1.4195223506391097</v>
      </c>
      <c r="AV32">
        <v>-0.6212844456575437</v>
      </c>
      <c r="AW32">
        <v>0.64627552104080599</v>
      </c>
      <c r="AX32">
        <v>-1.3631277658579346</v>
      </c>
      <c r="AY32">
        <v>-1.8477665615291952</v>
      </c>
      <c r="AZ32">
        <v>1.5849569311300531</v>
      </c>
      <c r="BA32">
        <v>-0.85660781212837833</v>
      </c>
      <c r="BB32">
        <v>-0.39870183546581439</v>
      </c>
      <c r="BC32">
        <v>-0.55192329061492629</v>
      </c>
    </row>
    <row r="34" spans="2:54" x14ac:dyDescent="0.3">
      <c r="B34" s="5" t="s">
        <v>4</v>
      </c>
      <c r="D34" s="6" t="str" cm="1">
        <f t="array" ref="D34:D44">_xll.RScript.Evaluate(B34)</f>
        <v>call</v>
      </c>
      <c r="E34" t="str" cm="1">
        <f t="array" ref="E34">TRANSPOSE(_xll.RScript.Evaluate($B$34&amp;"$"&amp;D34))</f>
        <v>lm(formula = y ~ x)</v>
      </c>
    </row>
    <row r="35" spans="2:54" x14ac:dyDescent="0.3">
      <c r="B35" t="s">
        <v>39</v>
      </c>
      <c r="D35" s="6" t="str">
        <v>terms</v>
      </c>
      <c r="E35" t="str" cm="1">
        <f t="array" ref="E35">TRANSPOSE(_xll.RScript.Evaluate($B$34&amp;"$"&amp;D35))</f>
        <v>y ~ x</v>
      </c>
    </row>
    <row r="36" spans="2:54" x14ac:dyDescent="0.3">
      <c r="D36" s="6" t="str">
        <v>residuals</v>
      </c>
      <c r="E36" cm="1">
        <f t="array" ref="E36:BB36">TRANSPOSE(_xll.RScript.Evaluate($B$34&amp;"$"&amp;D36))</f>
        <v>-1.8721562686739972</v>
      </c>
      <c r="F36">
        <v>-1.5318705646200841</v>
      </c>
      <c r="G36">
        <v>5.551462165872828E-2</v>
      </c>
      <c r="H36">
        <v>0.73316980344449134</v>
      </c>
      <c r="I36">
        <v>-0.16768496711630598</v>
      </c>
      <c r="J36">
        <v>-0.17073380696018381</v>
      </c>
      <c r="K36">
        <v>-0.24030190204656127</v>
      </c>
      <c r="L36">
        <v>1.3493555798811001</v>
      </c>
      <c r="M36">
        <v>2.3786028457893273</v>
      </c>
      <c r="N36">
        <v>0.37558627322264182</v>
      </c>
      <c r="O36">
        <v>0.94543301648422462</v>
      </c>
      <c r="P36">
        <v>-4.591878006104419E-2</v>
      </c>
      <c r="Q36">
        <v>-0.51149597908336286</v>
      </c>
      <c r="R36">
        <v>0.47776781166117355</v>
      </c>
      <c r="S36">
        <v>-7.4027806888877029E-2</v>
      </c>
      <c r="T36">
        <v>-1.7428818212718473</v>
      </c>
      <c r="U36">
        <v>-1.4843698844308046</v>
      </c>
      <c r="V36">
        <v>-0.56623052476683311</v>
      </c>
      <c r="W36">
        <v>0.3384404510038026</v>
      </c>
      <c r="X36">
        <v>0.3155645217983315</v>
      </c>
      <c r="Y36">
        <v>1.2222105664736784</v>
      </c>
      <c r="Z36">
        <v>0.44867150317028426</v>
      </c>
      <c r="AA36">
        <v>0.12889912685808491</v>
      </c>
      <c r="AB36">
        <v>0.35830665626635749</v>
      </c>
      <c r="AC36">
        <v>0.23474176303264821</v>
      </c>
      <c r="AD36">
        <v>-0.84941988768043453</v>
      </c>
      <c r="AE36">
        <v>-0.40438163701960839</v>
      </c>
      <c r="AF36">
        <v>2.1149915797974539E-2</v>
      </c>
      <c r="AG36">
        <v>-0.93272125686417617</v>
      </c>
      <c r="AH36">
        <v>0.97970028651819141</v>
      </c>
      <c r="AI36">
        <v>8.4179586496066494E-3</v>
      </c>
      <c r="AJ36">
        <v>0.1427396270291843</v>
      </c>
      <c r="AK36">
        <v>-0.98436881392814657</v>
      </c>
      <c r="AL36">
        <v>0.55186624731696843</v>
      </c>
      <c r="AM36">
        <v>1.9634999263347441</v>
      </c>
      <c r="AN36">
        <v>-0.99619166616374577</v>
      </c>
      <c r="AO36">
        <v>0.77937932680732036</v>
      </c>
      <c r="AP36">
        <v>0.94853880316701211</v>
      </c>
      <c r="AQ36">
        <v>-1.1826772220546946</v>
      </c>
      <c r="AR36">
        <v>-0.32374288421780917</v>
      </c>
      <c r="AS36">
        <v>-0.64694522895365747</v>
      </c>
      <c r="AT36">
        <v>-1.479295260502365</v>
      </c>
      <c r="AU36">
        <v>-7.8072420766197803E-2</v>
      </c>
      <c r="AV36">
        <v>0.60280971997060473</v>
      </c>
      <c r="AW36">
        <v>-0.99239026607380909</v>
      </c>
      <c r="AX36">
        <v>0.65475626088226946</v>
      </c>
      <c r="AY36">
        <v>1.1586191109961788</v>
      </c>
      <c r="AZ36">
        <v>-0.84794250701683793</v>
      </c>
      <c r="BA36">
        <v>-0.58747913560608056</v>
      </c>
      <c r="BB36">
        <v>1.5395587685525369</v>
      </c>
    </row>
    <row r="37" spans="2:54" x14ac:dyDescent="0.3">
      <c r="D37" s="6" t="str">
        <v>coefficients</v>
      </c>
    </row>
    <row r="38" spans="2:54" x14ac:dyDescent="0.3">
      <c r="D38" s="6" t="str">
        <v>aliased</v>
      </c>
      <c r="E38" t="b" cm="1">
        <f t="array" ref="E38:F38">TRANSPOSE(_xll.RScript.Evaluate($B$34&amp;"$"&amp;D38))</f>
        <v>0</v>
      </c>
      <c r="F38" t="b">
        <v>0</v>
      </c>
      <c r="I38" s="1"/>
      <c r="J38" s="1"/>
      <c r="K38" s="1"/>
      <c r="L38" s="1"/>
      <c r="M38" s="1"/>
    </row>
    <row r="39" spans="2:54" x14ac:dyDescent="0.3">
      <c r="D39" s="6" t="str">
        <v>sigma</v>
      </c>
      <c r="E39" cm="1">
        <f t="array" ref="E39">TRANSPOSE(_xll.RScript.Evaluate($B$34&amp;"$"&amp;D39))</f>
        <v>0.95985448663582806</v>
      </c>
      <c r="I39" s="1"/>
      <c r="R39" s="4"/>
    </row>
    <row r="40" spans="2:54" x14ac:dyDescent="0.3">
      <c r="D40" s="6" t="str">
        <v>df</v>
      </c>
      <c r="E40" cm="1">
        <f t="array" ref="E40:G40">TRANSPOSE(_xll.RScript.Evaluate($B$34&amp;"$"&amp;D40))</f>
        <v>2</v>
      </c>
      <c r="F40">
        <v>48</v>
      </c>
      <c r="G40">
        <v>2</v>
      </c>
      <c r="I40" s="1"/>
    </row>
    <row r="41" spans="2:54" x14ac:dyDescent="0.3">
      <c r="D41" s="6" t="str">
        <v>r.squared</v>
      </c>
      <c r="E41" cm="1">
        <f t="array" ref="E41">TRANSPOSE(_xll.RScript.Evaluate($B$34&amp;"$"&amp;D41))</f>
        <v>2.2447999635102647E-2</v>
      </c>
    </row>
    <row r="42" spans="2:54" x14ac:dyDescent="0.3">
      <c r="D42" s="6" t="str">
        <v>adj.r.squared</v>
      </c>
      <c r="E42" cm="1">
        <f t="array" ref="E42">TRANSPOSE(_xll.RScript.Evaluate($B$34&amp;"$"&amp;D42))</f>
        <v>2.0823329608340435E-3</v>
      </c>
    </row>
    <row r="43" spans="2:54" x14ac:dyDescent="0.3">
      <c r="D43" s="6" t="str">
        <v>fstatistic</v>
      </c>
      <c r="E43" cm="1">
        <f t="array" ref="E43:G43">TRANSPOSE(_xll.RScript.Evaluate($B$34&amp;"$"&amp;D43))</f>
        <v>1.1022472278535773</v>
      </c>
      <c r="F43">
        <v>1</v>
      </c>
      <c r="G43">
        <v>48</v>
      </c>
    </row>
    <row r="44" spans="2:54" x14ac:dyDescent="0.3">
      <c r="D44" s="6" t="str">
        <v>cov.unscaled</v>
      </c>
      <c r="E44" cm="1">
        <f t="array" ref="E44:F45">TRANSPOSE(_xll.RScript.Evaluate($B$34&amp;"$"&amp;D44))</f>
        <v>2.2473939536264319E-2</v>
      </c>
      <c r="F44">
        <v>6.2157120498714238E-3</v>
      </c>
    </row>
    <row r="45" spans="2:54" x14ac:dyDescent="0.3">
      <c r="E45">
        <v>6.2157120498714238E-3</v>
      </c>
      <c r="F45">
        <v>1.561682317638865E-2</v>
      </c>
    </row>
    <row r="47" spans="2:54" x14ac:dyDescent="0.3">
      <c r="D47" t="str" cm="1">
        <f t="array" ref="D47:F53">_xll.RScript.Evaluate(B35)</f>
        <v>Index</v>
      </c>
      <c r="E47" t="str">
        <v>Var1</v>
      </c>
      <c r="F47" t="str">
        <v>Freq</v>
      </c>
    </row>
    <row r="48" spans="2:54" x14ac:dyDescent="0.3">
      <c r="D48" t="str">
        <v>1</v>
      </c>
      <c r="E48" t="str">
        <v>Min.</v>
      </c>
      <c r="F48">
        <v>-1.8721562686739972</v>
      </c>
    </row>
    <row r="49" spans="2:10" x14ac:dyDescent="0.3">
      <c r="D49" t="str">
        <v>2</v>
      </c>
      <c r="E49" t="str">
        <v>1st Qu.</v>
      </c>
      <c r="F49">
        <v>-0.63207870561676327</v>
      </c>
    </row>
    <row r="50" spans="2:10" x14ac:dyDescent="0.3">
      <c r="D50" t="str">
        <v>3</v>
      </c>
      <c r="E50" t="str">
        <v>Median</v>
      </c>
      <c r="F50">
        <v>1.4783937223790594E-2</v>
      </c>
    </row>
    <row r="51" spans="2:10" x14ac:dyDescent="0.3">
      <c r="D51" t="str">
        <v>4</v>
      </c>
      <c r="E51" t="str">
        <v>Mean</v>
      </c>
      <c r="F51">
        <v>3.3315364356134577E-17</v>
      </c>
    </row>
    <row r="52" spans="2:10" x14ac:dyDescent="0.3">
      <c r="D52" t="str">
        <v>5</v>
      </c>
      <c r="E52" t="str">
        <v>3rd Qu.</v>
      </c>
      <c r="F52">
        <v>0.59007385180719574</v>
      </c>
    </row>
    <row r="53" spans="2:10" x14ac:dyDescent="0.3">
      <c r="D53" t="str">
        <v>6</v>
      </c>
      <c r="E53" t="str">
        <v>Max.</v>
      </c>
      <c r="F53">
        <v>2.3786028457893273</v>
      </c>
    </row>
    <row r="55" spans="2:10" x14ac:dyDescent="0.3">
      <c r="B55" s="5" t="str">
        <f>"coef = round(as.data.frame("&amp;B34&amp;"$"&amp;D37&amp;"), 4)"</f>
        <v>coef = round(as.data.frame(summary(fm)$coefficients), 4)</v>
      </c>
      <c r="D55" s="6" t="str" cm="1">
        <f t="array" ref="D55">_xll.RScript.Evaluate(B55)</f>
        <v>coef</v>
      </c>
      <c r="E55" s="1" t="str" cm="1">
        <f t="array" ref="E55:I57">_xll.RScript.Evaluate(D55)</f>
        <v>Index</v>
      </c>
      <c r="F55" s="1" t="str">
        <v>Estimate</v>
      </c>
      <c r="G55" s="1" t="str">
        <v>Std. Error</v>
      </c>
      <c r="H55" s="1" t="str">
        <v>t value</v>
      </c>
      <c r="I55" s="1" t="str">
        <v>Pr(&gt;|t|)</v>
      </c>
    </row>
    <row r="56" spans="2:10" x14ac:dyDescent="0.3">
      <c r="E56" s="1" t="str">
        <v>(Intercept)</v>
      </c>
      <c r="F56">
        <v>-0.1099</v>
      </c>
      <c r="G56">
        <v>0.1439</v>
      </c>
      <c r="H56">
        <v>-0.76400000000000001</v>
      </c>
      <c r="I56">
        <v>0.4486</v>
      </c>
    </row>
    <row r="57" spans="2:10" x14ac:dyDescent="0.3">
      <c r="E57" s="1" t="str">
        <v>x</v>
      </c>
      <c r="F57">
        <v>-0.12590000000000001</v>
      </c>
      <c r="G57">
        <v>0.12</v>
      </c>
      <c r="H57">
        <v>-1.0499000000000001</v>
      </c>
      <c r="I57">
        <v>0.29899999999999999</v>
      </c>
    </row>
    <row r="59" spans="2:10" x14ac:dyDescent="0.3">
      <c r="B59" t="s">
        <v>5</v>
      </c>
      <c r="E59" s="1" t="str" cm="1">
        <f t="array" ref="E59:J61">_xll.RScript.Evaluate(B59)</f>
        <v>Index</v>
      </c>
      <c r="F59" s="1" t="str">
        <v>Df</v>
      </c>
      <c r="G59" s="1" t="str">
        <v>Sum Sq</v>
      </c>
      <c r="H59" s="1" t="str">
        <v>Mean Sq</v>
      </c>
      <c r="I59" s="1" t="str">
        <v>F value</v>
      </c>
      <c r="J59" s="1" t="str">
        <v>Pr(&gt;F)</v>
      </c>
    </row>
    <row r="60" spans="2:10" x14ac:dyDescent="0.3">
      <c r="E60" s="1" t="str">
        <v>x</v>
      </c>
      <c r="F60">
        <v>1</v>
      </c>
      <c r="G60">
        <v>1.0155231164606251</v>
      </c>
      <c r="H60">
        <v>1.0155231164606251</v>
      </c>
      <c r="I60">
        <v>1.1022472278535758</v>
      </c>
      <c r="J60">
        <v>0.29903082980342544</v>
      </c>
    </row>
    <row r="61" spans="2:10" x14ac:dyDescent="0.3">
      <c r="E61" s="1" t="str">
        <v>Residuals</v>
      </c>
      <c r="F61">
        <v>48</v>
      </c>
      <c r="G61">
        <v>44.22339050471659</v>
      </c>
      <c r="H61">
        <v>0.92132063551492893</v>
      </c>
      <c r="I61" t="str">
        <v/>
      </c>
      <c r="J61" t="str">
        <v/>
      </c>
    </row>
    <row r="63" spans="2:10" x14ac:dyDescent="0.3">
      <c r="B63" t="s">
        <v>2</v>
      </c>
      <c r="D63" t="str" cm="1">
        <f t="array" ref="D63">_xll.RScript.Evaluate(B63)</f>
        <v>OK</v>
      </c>
    </row>
    <row r="85" spans="2:4" x14ac:dyDescent="0.3">
      <c r="B85" t="s">
        <v>36</v>
      </c>
      <c r="D85" t="str" cm="1">
        <f t="array" ref="D85">_xll.RScript.Evaluate(B85)</f>
        <v>OK</v>
      </c>
    </row>
    <row r="89" spans="2:4" x14ac:dyDescent="0.3">
      <c r="B89" s="4" t="s">
        <v>32</v>
      </c>
      <c r="C89" s="4" t="s">
        <v>44</v>
      </c>
    </row>
    <row r="90" spans="2:4" x14ac:dyDescent="0.3">
      <c r="B90" s="4" t="str">
        <f>"rm("&amp;C89&amp;")"</f>
        <v>rm(=TRANSPOSE(TEXTJOIN(",",TRUE,RScript.Evaluate(B89))))</v>
      </c>
      <c r="C90" s="4" t="s">
        <v>45</v>
      </c>
    </row>
    <row r="93" spans="2:4" x14ac:dyDescent="0.3">
      <c r="B93" t="s">
        <v>37</v>
      </c>
      <c r="D93" t="str" cm="1">
        <f t="array" ref="D93">_xll.RScript.Evaluate(B93, "true")</f>
        <v>OK</v>
      </c>
    </row>
    <row r="95" spans="2:4" x14ac:dyDescent="0.3">
      <c r="B95" t="s">
        <v>38</v>
      </c>
      <c r="D95" t="str" cm="1">
        <f t="array" ref="D95">_xll.RScript.Evaluate(B95, "true")</f>
        <v>OK</v>
      </c>
    </row>
    <row r="111" spans="2:2" x14ac:dyDescent="0.3">
      <c r="B11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73C2-CAA1-4EC5-884E-E8AA37D56572}">
  <dimension ref="B2:I18"/>
  <sheetViews>
    <sheetView showGridLines="0" workbookViewId="0"/>
  </sheetViews>
  <sheetFormatPr defaultRowHeight="11.4" x14ac:dyDescent="0.2"/>
  <cols>
    <col min="1" max="1" width="5.33203125" style="7" customWidth="1"/>
    <col min="2" max="2" width="28.88671875" style="7" customWidth="1"/>
    <col min="3" max="3" width="5.33203125" style="7" customWidth="1"/>
    <col min="4" max="4" width="11.44140625" style="7" customWidth="1"/>
    <col min="5" max="5" width="9" style="7" bestFit="1" customWidth="1"/>
    <col min="6" max="6" width="10" style="7" bestFit="1" customWidth="1"/>
    <col min="7" max="7" width="15.77734375" style="7" bestFit="1" customWidth="1"/>
    <col min="8" max="9" width="9" style="7" bestFit="1" customWidth="1"/>
    <col min="10" max="16384" width="8.88671875" style="7"/>
  </cols>
  <sheetData>
    <row r="2" spans="2:9" x14ac:dyDescent="0.2">
      <c r="B2" s="11" t="s">
        <v>43</v>
      </c>
      <c r="C2" s="11"/>
      <c r="D2" s="11"/>
      <c r="E2" s="11"/>
      <c r="F2" s="11"/>
      <c r="G2" s="11"/>
      <c r="H2" s="11"/>
      <c r="I2" s="11"/>
    </row>
    <row r="3" spans="2:9" x14ac:dyDescent="0.2">
      <c r="B3" s="8" t="str">
        <f>"Call: "&amp;'Linear Model'!E34</f>
        <v>Call: lm(formula = y ~ x)</v>
      </c>
      <c r="C3" s="8"/>
      <c r="D3" s="8"/>
      <c r="E3" s="8"/>
      <c r="F3" s="8"/>
      <c r="G3" s="8"/>
      <c r="H3" s="8"/>
      <c r="I3" s="8"/>
    </row>
    <row r="5" spans="2:9" x14ac:dyDescent="0.2">
      <c r="B5" s="8" t="s">
        <v>40</v>
      </c>
      <c r="C5" s="8"/>
      <c r="D5" s="8" t="str" cm="1">
        <f t="array" ref="D5:I6">TRANSPOSE('Linear Model'!E48:F53)</f>
        <v>Min.</v>
      </c>
      <c r="E5" s="8" t="str">
        <v>1st Qu.</v>
      </c>
      <c r="F5" s="8" t="str">
        <v>Median</v>
      </c>
      <c r="G5" s="8" t="str">
        <v>Mean</v>
      </c>
      <c r="H5" s="8" t="str">
        <v>3rd Qu.</v>
      </c>
      <c r="I5" s="8" t="str">
        <v>Max.</v>
      </c>
    </row>
    <row r="6" spans="2:9" x14ac:dyDescent="0.2">
      <c r="D6" s="10">
        <v>-1.8721562686739972</v>
      </c>
      <c r="E6" s="10">
        <v>-0.63207870561676327</v>
      </c>
      <c r="F6" s="10">
        <v>1.4783937223790594E-2</v>
      </c>
      <c r="G6" s="9">
        <v>3.3315364356134577E-17</v>
      </c>
      <c r="H6" s="10">
        <v>0.59007385180719574</v>
      </c>
      <c r="I6" s="10">
        <v>2.3786028457893273</v>
      </c>
    </row>
    <row r="8" spans="2:9" x14ac:dyDescent="0.2">
      <c r="B8" s="8" t="s">
        <v>41</v>
      </c>
      <c r="C8" s="8"/>
      <c r="D8" s="8" t="str" cm="1">
        <f t="array" ref="D8:H10">_xlfn.ANCHORARRAY('Linear Model'!E55)</f>
        <v>Index</v>
      </c>
      <c r="E8" s="8" t="str">
        <v>Estimate</v>
      </c>
      <c r="F8" s="8" t="str">
        <v>Std. Error</v>
      </c>
      <c r="G8" s="8" t="str">
        <v>t value</v>
      </c>
      <c r="H8" s="8" t="str">
        <v>Pr(&gt;|t|)</v>
      </c>
      <c r="I8" s="8"/>
    </row>
    <row r="9" spans="2:9" x14ac:dyDescent="0.2">
      <c r="D9" s="8" t="str">
        <v>(Intercept)</v>
      </c>
      <c r="E9" s="8">
        <v>-0.1099</v>
      </c>
      <c r="F9" s="8">
        <v>0.1439</v>
      </c>
      <c r="G9" s="8">
        <v>-0.76400000000000001</v>
      </c>
      <c r="H9" s="8">
        <v>0.4486</v>
      </c>
      <c r="I9" s="8"/>
    </row>
    <row r="10" spans="2:9" x14ac:dyDescent="0.2">
      <c r="D10" s="8" t="str">
        <v>x</v>
      </c>
      <c r="E10" s="8">
        <v>-0.12590000000000001</v>
      </c>
      <c r="F10" s="10">
        <v>0.12</v>
      </c>
      <c r="G10" s="8">
        <v>-1.0499000000000001</v>
      </c>
      <c r="H10" s="10">
        <v>0.29899999999999999</v>
      </c>
      <c r="I10" s="8"/>
    </row>
    <row r="12" spans="2:9" x14ac:dyDescent="0.2">
      <c r="B12" s="8" t="str">
        <f>"Residual standard error: "&amp;ROUND('Linear Model'!E39, 3)&amp;" on "&amp;'Linear Model'!E26&amp;" degrees of freedom"</f>
        <v>Residual standard error: 0.96 on 48 degrees of freedom</v>
      </c>
      <c r="C12" s="8"/>
      <c r="D12" s="8"/>
      <c r="E12" s="8"/>
      <c r="F12" s="8"/>
      <c r="G12" s="8"/>
      <c r="H12" s="8"/>
      <c r="I12" s="8"/>
    </row>
    <row r="13" spans="2:9" x14ac:dyDescent="0.2">
      <c r="B13" s="8" t="str">
        <f>"Multiple R-squared: "&amp;ROUND('Linear Model'!E41, 4)</f>
        <v>Multiple R-squared: 0.0224</v>
      </c>
      <c r="C13" s="8" t="str">
        <f>"Adjusted R-squared: "&amp;ROUND('Linear Model'!E42, 4)</f>
        <v>Adjusted R-squared: 0.0021</v>
      </c>
      <c r="D13" s="8"/>
      <c r="E13" s="8"/>
      <c r="F13" s="8"/>
      <c r="G13" s="8"/>
      <c r="H13" s="8"/>
      <c r="I13" s="8"/>
    </row>
    <row r="14" spans="2:9" x14ac:dyDescent="0.2">
      <c r="B14" s="8" t="str">
        <f>"F-statistic: "&amp;ROUND('Linear Model'!E43, 2)&amp;" on "&amp;'Linear Model'!F43&amp;" and "&amp;'Linear Model'!G43&amp;" DF"</f>
        <v>F-statistic: 1.1 on 1 and 48 DF</v>
      </c>
      <c r="C14" s="8"/>
      <c r="D14" s="8"/>
      <c r="E14" s="8"/>
      <c r="F14" s="8"/>
      <c r="G14" s="8"/>
      <c r="H14" s="8"/>
      <c r="I14" s="8"/>
    </row>
    <row r="16" spans="2:9" x14ac:dyDescent="0.2">
      <c r="B16" s="8" t="s">
        <v>42</v>
      </c>
      <c r="C16" s="8"/>
      <c r="D16" s="8" t="str" cm="1">
        <f t="array" ref="D16:I18">_xlfn.ANCHORARRAY('Linear Model'!E59)</f>
        <v>Index</v>
      </c>
      <c r="E16" s="8" t="str">
        <v>Df</v>
      </c>
      <c r="F16" s="8" t="str">
        <v>Sum Sq</v>
      </c>
      <c r="G16" s="8" t="str">
        <v>Mean Sq</v>
      </c>
      <c r="H16" s="8" t="str">
        <v>F value</v>
      </c>
      <c r="I16" s="8" t="str">
        <v>Pr(&gt;F)</v>
      </c>
    </row>
    <row r="17" spans="2:9" x14ac:dyDescent="0.2">
      <c r="B17" s="8"/>
      <c r="C17" s="8"/>
      <c r="D17" s="8" t="str">
        <v>x</v>
      </c>
      <c r="E17" s="8">
        <v>1</v>
      </c>
      <c r="F17" s="10">
        <v>1.0155231164606251</v>
      </c>
      <c r="G17" s="10">
        <v>1.0155231164606251</v>
      </c>
      <c r="H17" s="10">
        <v>1.1022472278535758</v>
      </c>
      <c r="I17" s="10">
        <v>0.29903082980342544</v>
      </c>
    </row>
    <row r="18" spans="2:9" x14ac:dyDescent="0.2">
      <c r="B18" s="8"/>
      <c r="C18" s="8"/>
      <c r="D18" s="8" t="str">
        <v>Residuals</v>
      </c>
      <c r="E18" s="8">
        <v>48</v>
      </c>
      <c r="F18" s="10">
        <v>44.22339050471659</v>
      </c>
      <c r="G18" s="10">
        <v>0.92132063551492893</v>
      </c>
      <c r="H18" s="8" t="str">
        <v/>
      </c>
      <c r="I18" s="8" t="str">
        <v/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7A-AC86-4C17-97C8-77A96C22EEAE}">
  <dimension ref="B2:Q57"/>
  <sheetViews>
    <sheetView tabSelected="1" workbookViewId="0">
      <selection activeCell="C58" sqref="C58"/>
    </sheetView>
  </sheetViews>
  <sheetFormatPr defaultRowHeight="14.4" x14ac:dyDescent="0.3"/>
  <cols>
    <col min="2" max="2" width="44.109375" customWidth="1"/>
  </cols>
  <sheetData>
    <row r="2" spans="2:17" x14ac:dyDescent="0.3">
      <c r="B2" t="s">
        <v>6</v>
      </c>
      <c r="C2" t="str" cm="1">
        <f t="array" ref="C2">_xll.RScript.Evaluate(B2)</f>
        <v>x</v>
      </c>
    </row>
    <row r="3" spans="2:17" x14ac:dyDescent="0.3">
      <c r="B3" t="s">
        <v>7</v>
      </c>
      <c r="C3" t="str" cm="1">
        <f t="array" ref="C3">_xll.RScript.Evaluate(B3)</f>
        <v>y</v>
      </c>
    </row>
    <row r="4" spans="2:17" x14ac:dyDescent="0.3">
      <c r="B4" t="s">
        <v>8</v>
      </c>
      <c r="C4" cm="1">
        <f t="array" ref="C4:Q4">TRANSPOSE(_xll.RScript.Evaluate(B4))</f>
        <v>0.6825695723586126</v>
      </c>
      <c r="D4">
        <v>-0.31391240127077941</v>
      </c>
      <c r="E4">
        <v>-1.5138772408458816</v>
      </c>
      <c r="F4">
        <v>1.1290175656535473</v>
      </c>
      <c r="G4">
        <v>-0.78737788383067109</v>
      </c>
      <c r="H4">
        <v>-0.63378317597523526</v>
      </c>
      <c r="I4">
        <v>-4.8377400460099473E-2</v>
      </c>
      <c r="J4">
        <v>-9.7205911744182028E-2</v>
      </c>
      <c r="K4">
        <v>1.4992888816062897</v>
      </c>
      <c r="L4">
        <v>-0.69248746941944561</v>
      </c>
      <c r="M4">
        <v>2.7839338190223062</v>
      </c>
      <c r="N4">
        <v>-1.9564084107567572</v>
      </c>
      <c r="O4">
        <v>1.0051991731802767</v>
      </c>
      <c r="P4">
        <v>0.59090383376798983</v>
      </c>
      <c r="Q4">
        <v>1.9228026286821878</v>
      </c>
    </row>
    <row r="5" spans="2:17" x14ac:dyDescent="0.3">
      <c r="B5" t="s">
        <v>9</v>
      </c>
      <c r="C5" t="str" cm="1">
        <f t="array" ref="C5">_xll.RScript.Evaluate(B5)</f>
        <v>new</v>
      </c>
    </row>
    <row r="6" spans="2:17" x14ac:dyDescent="0.3">
      <c r="B6" t="s">
        <v>10</v>
      </c>
      <c r="C6" t="str" cm="1">
        <f t="array" ref="C6:F6">TRANSPOSE(_xll.RScript.Evaluate(B6))</f>
        <v>fit</v>
      </c>
      <c r="D6" t="str">
        <v>se.fit</v>
      </c>
      <c r="E6" t="str">
        <v>df</v>
      </c>
      <c r="F6" t="str">
        <v>residual.scale</v>
      </c>
    </row>
    <row r="7" spans="2:17" ht="28.8" x14ac:dyDescent="0.3">
      <c r="B7" s="2" t="s">
        <v>11</v>
      </c>
      <c r="C7" t="str" cm="1">
        <f t="array" ref="C7">TRANSPOSE(_xll.RScript.Evaluate(B7))</f>
        <v>pred.w.plim</v>
      </c>
    </row>
    <row r="8" spans="2:17" ht="28.8" x14ac:dyDescent="0.3">
      <c r="B8" s="2" t="s">
        <v>12</v>
      </c>
      <c r="C8" t="str" cm="1">
        <f t="array" ref="C8">TRANSPOSE(_xll.RScript.Evaluate(B8))</f>
        <v>pred.w.clim</v>
      </c>
    </row>
    <row r="9" spans="2:17" ht="28.8" x14ac:dyDescent="0.3">
      <c r="B9" s="2" t="s">
        <v>13</v>
      </c>
      <c r="C9" t="str" cm="1">
        <f t="array" ref="C9">TRANSPOSE(_xll.RScript.Evaluate(B9))</f>
        <v>OK</v>
      </c>
    </row>
    <row r="25" spans="2:17" x14ac:dyDescent="0.3">
      <c r="B25" t="s">
        <v>14</v>
      </c>
    </row>
    <row r="26" spans="2:17" x14ac:dyDescent="0.3">
      <c r="B26" t="s">
        <v>15</v>
      </c>
    </row>
    <row r="27" spans="2:17" x14ac:dyDescent="0.3">
      <c r="B27" t="s">
        <v>16</v>
      </c>
      <c r="C27" t="str" cm="1">
        <f t="array" ref="C27">TRANSPOSE(_xll.RScript.Evaluate(B27))</f>
        <v>w</v>
      </c>
    </row>
    <row r="28" spans="2:17" x14ac:dyDescent="0.3">
      <c r="B28" t="s">
        <v>17</v>
      </c>
      <c r="C28" t="str" cm="1">
        <f t="array" ref="C28">TRANSPOSE(_xll.RScript.Evaluate(B28))</f>
        <v>fit</v>
      </c>
    </row>
    <row r="29" spans="2:17" x14ac:dyDescent="0.3">
      <c r="B29" t="s">
        <v>18</v>
      </c>
      <c r="C29" t="str" cm="1">
        <f t="array" ref="C29">TRANSPOSE(_xll.RScript.Evaluate(B29))</f>
        <v>wfit</v>
      </c>
    </row>
    <row r="30" spans="2:17" x14ac:dyDescent="0.3">
      <c r="B30" t="s">
        <v>19</v>
      </c>
      <c r="C30" cm="1">
        <f t="array" ref="C30:Q32">TRANSPOSE(_xll.RScript.Evaluate(B30))</f>
        <v>0.6825695723586126</v>
      </c>
      <c r="D30">
        <v>-0.31391240127077941</v>
      </c>
      <c r="E30">
        <v>-1.5138772408458816</v>
      </c>
      <c r="F30">
        <v>1.1290175656535473</v>
      </c>
      <c r="G30">
        <v>-0.78737788383067109</v>
      </c>
      <c r="H30">
        <v>-0.63378317597523526</v>
      </c>
      <c r="I30">
        <v>-4.8377400460099473E-2</v>
      </c>
      <c r="J30">
        <v>-9.7205911744182028E-2</v>
      </c>
      <c r="K30">
        <v>1.4992888816062897</v>
      </c>
      <c r="L30">
        <v>-0.69248746941944561</v>
      </c>
      <c r="M30">
        <v>2.7839338190223062</v>
      </c>
      <c r="N30">
        <v>-1.9564084107567572</v>
      </c>
      <c r="O30">
        <v>1.0051991731802767</v>
      </c>
      <c r="P30">
        <v>0.59090383376798983</v>
      </c>
      <c r="Q30">
        <v>1.9228026286821878</v>
      </c>
    </row>
    <row r="31" spans="2:17" x14ac:dyDescent="0.3">
      <c r="C31">
        <v>-1.9119735489604932</v>
      </c>
      <c r="D31">
        <v>-2.9139035446745973</v>
      </c>
      <c r="E31">
        <v>-4.2508656638733493</v>
      </c>
      <c r="F31">
        <v>-1.4957394988907478</v>
      </c>
      <c r="G31">
        <v>-3.4250792760345967</v>
      </c>
      <c r="H31">
        <v>-3.2568348179746112</v>
      </c>
      <c r="I31">
        <v>-2.6370217939997831</v>
      </c>
      <c r="J31">
        <v>-2.6874003920094589</v>
      </c>
      <c r="K31">
        <v>-1.1653157846007915</v>
      </c>
      <c r="L31">
        <v>-3.3208676765595371</v>
      </c>
      <c r="M31">
        <v>-0.11324524920646484</v>
      </c>
      <c r="N31">
        <v>-4.7765115611209943</v>
      </c>
      <c r="O31">
        <v>-1.6091934801105376</v>
      </c>
      <c r="P31">
        <v>-1.9999109713501353</v>
      </c>
      <c r="Q31">
        <v>-0.80301930743650884</v>
      </c>
    </row>
    <row r="32" spans="2:17" x14ac:dyDescent="0.3">
      <c r="C32">
        <v>3.2771126936777182</v>
      </c>
      <c r="D32">
        <v>2.2860787421330384</v>
      </c>
      <c r="E32">
        <v>1.2231111821815859</v>
      </c>
      <c r="F32">
        <v>3.7537746301978423</v>
      </c>
      <c r="G32">
        <v>1.8503235083732545</v>
      </c>
      <c r="H32">
        <v>1.9892684660241409</v>
      </c>
      <c r="I32">
        <v>2.5402669930795838</v>
      </c>
      <c r="J32">
        <v>2.4929885685210946</v>
      </c>
      <c r="K32">
        <v>4.1638935478133714</v>
      </c>
      <c r="L32">
        <v>1.9358927377206461</v>
      </c>
      <c r="M32">
        <v>5.6811128872510768</v>
      </c>
      <c r="N32">
        <v>0.86369473960747944</v>
      </c>
      <c r="O32">
        <v>3.6195918264710913</v>
      </c>
      <c r="P32">
        <v>3.1817186388861147</v>
      </c>
      <c r="Q32">
        <v>4.6486245648008842</v>
      </c>
    </row>
    <row r="34" spans="2:17" x14ac:dyDescent="0.3">
      <c r="B34" t="s">
        <v>20</v>
      </c>
      <c r="C34" cm="1">
        <f t="array" ref="C34:Q36">TRANSPOSE(_xll.RScript.Evaluate(B34))</f>
        <v>0.53134654951377946</v>
      </c>
      <c r="D34">
        <v>-0.27098891219248866</v>
      </c>
      <c r="E34">
        <v>-1.2371622791678647</v>
      </c>
      <c r="F34">
        <v>0.89081221603606142</v>
      </c>
      <c r="G34">
        <v>-0.65220819824547915</v>
      </c>
      <c r="H34">
        <v>-0.52853864465186506</v>
      </c>
      <c r="I34">
        <v>-5.7188609615367203E-2</v>
      </c>
      <c r="J34">
        <v>-9.6503767523195672E-2</v>
      </c>
      <c r="K34">
        <v>1.1889428547263912</v>
      </c>
      <c r="L34">
        <v>-0.57580546696391433</v>
      </c>
      <c r="M34">
        <v>2.223297932155659</v>
      </c>
      <c r="N34">
        <v>-1.5934742445882342</v>
      </c>
      <c r="O34">
        <v>0.79111760065738201</v>
      </c>
      <c r="P34">
        <v>0.45754022422032609</v>
      </c>
      <c r="Q34">
        <v>1.5299425986168607</v>
      </c>
    </row>
    <row r="35" spans="2:17" x14ac:dyDescent="0.3">
      <c r="C35">
        <v>-2.9428481507613573</v>
      </c>
      <c r="D35">
        <v>-3.7230334866676351</v>
      </c>
      <c r="E35">
        <v>-3.4695020141055393</v>
      </c>
      <c r="F35">
        <v>-2.0352765707634028</v>
      </c>
      <c r="G35">
        <v>-3.5347139652695887</v>
      </c>
      <c r="H35">
        <v>-3.5938573304888211</v>
      </c>
      <c r="I35">
        <v>-3.7588858218894226</v>
      </c>
      <c r="J35">
        <v>-3.7620243866963516</v>
      </c>
      <c r="K35">
        <v>-1.3296492032096874</v>
      </c>
      <c r="L35">
        <v>-3.57007212646237</v>
      </c>
      <c r="M35">
        <v>0.40163210340474609</v>
      </c>
      <c r="N35">
        <v>-3.6116693758858873</v>
      </c>
      <c r="O35">
        <v>-2.2879850142211442</v>
      </c>
      <c r="P35">
        <v>-3.1143006295551583</v>
      </c>
      <c r="Q35">
        <v>-0.64385712111847182</v>
      </c>
    </row>
    <row r="36" spans="2:17" x14ac:dyDescent="0.3">
      <c r="C36">
        <v>4.0055412497889158</v>
      </c>
      <c r="D36">
        <v>3.1810556622826578</v>
      </c>
      <c r="E36">
        <v>0.99517745576980965</v>
      </c>
      <c r="F36">
        <v>3.8169010028355257</v>
      </c>
      <c r="G36">
        <v>2.2302975687786306</v>
      </c>
      <c r="H36">
        <v>2.5367800411850912</v>
      </c>
      <c r="I36">
        <v>3.6445086026586884</v>
      </c>
      <c r="J36">
        <v>3.5690168516499607</v>
      </c>
      <c r="K36">
        <v>3.7075349126624699</v>
      </c>
      <c r="L36">
        <v>2.4184611925345418</v>
      </c>
      <c r="M36">
        <v>4.0449637609065716</v>
      </c>
      <c r="N36">
        <v>0.42472088670941899</v>
      </c>
      <c r="O36">
        <v>3.870220215535908</v>
      </c>
      <c r="P36">
        <v>4.0293810779958106</v>
      </c>
      <c r="Q36">
        <v>3.7037423183521931</v>
      </c>
    </row>
    <row r="39" spans="2:17" x14ac:dyDescent="0.3">
      <c r="B39" t="s">
        <v>21</v>
      </c>
      <c r="C39" cm="1">
        <f t="array" ref="C39:O41">TRANSPOSE(_xll.RScript.Evaluate(B39))</f>
        <v>-2.5014347554174909</v>
      </c>
      <c r="D39">
        <v>-2.0609613559612114</v>
      </c>
      <c r="E39">
        <v>-1.6204879565049317</v>
      </c>
      <c r="F39">
        <v>-1.1800145570486522</v>
      </c>
      <c r="G39">
        <v>-0.73954115759237249</v>
      </c>
      <c r="H39">
        <v>-0.29906775813609288</v>
      </c>
      <c r="I39">
        <v>0.14140564132018674</v>
      </c>
      <c r="J39">
        <v>0.58187904077646635</v>
      </c>
      <c r="K39">
        <v>1.022352440232746</v>
      </c>
      <c r="L39">
        <v>1.4628258396890257</v>
      </c>
      <c r="M39">
        <v>1.9032992391453052</v>
      </c>
      <c r="N39">
        <v>2.3437726386015845</v>
      </c>
      <c r="O39">
        <v>2.7842460380578649</v>
      </c>
    </row>
    <row r="40" spans="2:17" x14ac:dyDescent="0.3">
      <c r="C40">
        <v>-6.5155088272457258</v>
      </c>
      <c r="D40">
        <v>-6.0112003684853033</v>
      </c>
      <c r="E40">
        <v>-5.5168932559656438</v>
      </c>
      <c r="F40">
        <v>-5.0330067266381961</v>
      </c>
      <c r="G40">
        <v>-4.5598960442260417</v>
      </c>
      <c r="H40">
        <v>-4.0978389621424345</v>
      </c>
      <c r="I40">
        <v>-3.647024410905197</v>
      </c>
      <c r="J40">
        <v>-3.2075444325866878</v>
      </c>
      <c r="K40">
        <v>-2.7793901417948064</v>
      </c>
      <c r="L40">
        <v>-2.3624521187320315</v>
      </c>
      <c r="M40">
        <v>-1.9565251944289785</v>
      </c>
      <c r="N40">
        <v>-1.5613171499316718</v>
      </c>
      <c r="O40">
        <v>-1.1764604967223864</v>
      </c>
    </row>
    <row r="41" spans="2:17" x14ac:dyDescent="0.3">
      <c r="C41">
        <v>1.5126393164107439</v>
      </c>
      <c r="D41">
        <v>1.8892776565628804</v>
      </c>
      <c r="E41">
        <v>2.2759173429557809</v>
      </c>
      <c r="F41">
        <v>2.6729776125408913</v>
      </c>
      <c r="G41">
        <v>3.0808137290412971</v>
      </c>
      <c r="H41">
        <v>3.4997034458702485</v>
      </c>
      <c r="I41">
        <v>3.9298356935455709</v>
      </c>
      <c r="J41">
        <v>4.3713025141396207</v>
      </c>
      <c r="K41">
        <v>4.8240950222602983</v>
      </c>
      <c r="L41">
        <v>5.2881037981100834</v>
      </c>
      <c r="M41">
        <v>5.7631236727195887</v>
      </c>
      <c r="N41">
        <v>6.2488624271348403</v>
      </c>
      <c r="O41">
        <v>6.7449525728381161</v>
      </c>
    </row>
    <row r="43" spans="2:17" x14ac:dyDescent="0.3">
      <c r="B43" t="s">
        <v>22</v>
      </c>
      <c r="C43" cm="1">
        <f t="array" ref="C43:O45">TRANSPOSE(_xll.RScript.Evaluate(B43))</f>
        <v>-2.5014347554174909</v>
      </c>
      <c r="D43">
        <v>-2.0609613559612114</v>
      </c>
      <c r="E43">
        <v>-1.6204879565049317</v>
      </c>
      <c r="F43">
        <v>-1.1800145570486522</v>
      </c>
      <c r="G43">
        <v>-0.73954115759237249</v>
      </c>
      <c r="H43">
        <v>-0.29906775813609288</v>
      </c>
      <c r="I43">
        <v>0.14140564132018674</v>
      </c>
      <c r="J43">
        <v>0.58187904077646635</v>
      </c>
      <c r="K43">
        <v>1.022352440232746</v>
      </c>
      <c r="L43">
        <v>1.4628258396890257</v>
      </c>
      <c r="M43">
        <v>1.9032992391453052</v>
      </c>
      <c r="N43">
        <v>2.3437726386015845</v>
      </c>
      <c r="O43">
        <v>2.7842460380578649</v>
      </c>
    </row>
    <row r="44" spans="2:17" x14ac:dyDescent="0.3">
      <c r="C44">
        <v>-4.4296385147494908</v>
      </c>
      <c r="D44">
        <v>-4.0335947455853072</v>
      </c>
      <c r="E44">
        <v>-3.793928572041966</v>
      </c>
      <c r="F44">
        <v>-3.8443691854774213</v>
      </c>
      <c r="G44">
        <v>-4.5598960442260417</v>
      </c>
      <c r="H44">
        <v>-7.7999465902454261</v>
      </c>
      <c r="I44" t="e">
        <v>#NUM!</v>
      </c>
      <c r="J44">
        <v>-6.9142700275167819</v>
      </c>
      <c r="K44">
        <v>-2.7793901417948064</v>
      </c>
      <c r="L44">
        <v>-1.1612908471778989</v>
      </c>
      <c r="M44">
        <v>-0.20385868317981548</v>
      </c>
      <c r="N44">
        <v>0.46318217539614537</v>
      </c>
      <c r="O44">
        <v>0.96975565835635358</v>
      </c>
    </row>
    <row r="45" spans="2:17" x14ac:dyDescent="0.3">
      <c r="C45">
        <v>-0.57323099608549111</v>
      </c>
      <c r="D45">
        <v>-8.8327966337115482E-2</v>
      </c>
      <c r="E45">
        <v>0.55295265903210233</v>
      </c>
      <c r="F45">
        <v>1.4843400713801171</v>
      </c>
      <c r="G45">
        <v>3.0808137290412971</v>
      </c>
      <c r="H45">
        <v>7.2018110739732411</v>
      </c>
      <c r="I45" t="e">
        <v>#NUM!</v>
      </c>
      <c r="J45">
        <v>8.0780281090697148</v>
      </c>
      <c r="K45">
        <v>4.8240950222602983</v>
      </c>
      <c r="L45">
        <v>4.0869425265559505</v>
      </c>
      <c r="M45">
        <v>4.0104571614704261</v>
      </c>
      <c r="N45">
        <v>4.2243631018070236</v>
      </c>
      <c r="O45">
        <v>4.5987364177593761</v>
      </c>
    </row>
    <row r="48" spans="2:17" x14ac:dyDescent="0.3">
      <c r="B48" t="s">
        <v>23</v>
      </c>
      <c r="C48" cm="1">
        <f t="array" ref="C48:O50">TRANSPOSE(_xll.RScript.Evaluate(B48))</f>
        <v>-2.5014347554174909</v>
      </c>
      <c r="D48">
        <v>-2.0609613559612114</v>
      </c>
      <c r="E48">
        <v>-1.6204879565049317</v>
      </c>
      <c r="F48">
        <v>-1.1800145570486522</v>
      </c>
      <c r="G48">
        <v>-0.73954115759237249</v>
      </c>
      <c r="H48">
        <v>-0.29906775813609288</v>
      </c>
      <c r="I48">
        <v>0.14140564132018674</v>
      </c>
      <c r="J48">
        <v>0.58187904077646635</v>
      </c>
      <c r="K48">
        <v>1.022352440232746</v>
      </c>
      <c r="L48">
        <v>1.4628258396890257</v>
      </c>
      <c r="M48">
        <v>1.9032992391453052</v>
      </c>
      <c r="N48">
        <v>2.3437726386015845</v>
      </c>
      <c r="O48">
        <v>2.7842460380578649</v>
      </c>
    </row>
    <row r="49" spans="2:15" x14ac:dyDescent="0.3">
      <c r="C49">
        <v>-4.4296385147494908</v>
      </c>
      <c r="D49">
        <v>-4.0335947455853072</v>
      </c>
      <c r="E49">
        <v>-3.793928572041966</v>
      </c>
      <c r="F49">
        <v>-3.8443691854774213</v>
      </c>
      <c r="G49">
        <v>-4.5598960442260417</v>
      </c>
      <c r="H49">
        <v>-7.7999465902454261</v>
      </c>
      <c r="I49" t="e">
        <v>#NUM!</v>
      </c>
      <c r="J49">
        <v>-6.9142700275167819</v>
      </c>
      <c r="K49">
        <v>-2.7793901417948064</v>
      </c>
      <c r="L49">
        <v>-1.1612908471778989</v>
      </c>
      <c r="M49">
        <v>-0.20385868317981548</v>
      </c>
      <c r="N49">
        <v>0.46318217539614537</v>
      </c>
      <c r="O49">
        <v>0.96975565835635358</v>
      </c>
    </row>
    <row r="50" spans="2:15" x14ac:dyDescent="0.3">
      <c r="C50">
        <v>-0.57323099608549111</v>
      </c>
      <c r="D50">
        <v>-8.8327966337115482E-2</v>
      </c>
      <c r="E50">
        <v>0.55295265903210233</v>
      </c>
      <c r="F50">
        <v>1.4843400713801171</v>
      </c>
      <c r="G50">
        <v>3.0808137290412971</v>
      </c>
      <c r="H50">
        <v>7.2018110739732411</v>
      </c>
      <c r="I50" t="e">
        <v>#NUM!</v>
      </c>
      <c r="J50">
        <v>8.0780281090697148</v>
      </c>
      <c r="K50">
        <v>4.8240950222602983</v>
      </c>
      <c r="L50">
        <v>4.0869425265559505</v>
      </c>
      <c r="M50">
        <v>4.0104571614704261</v>
      </c>
      <c r="N50">
        <v>4.2243631018070236</v>
      </c>
      <c r="O50">
        <v>4.5987364177593761</v>
      </c>
    </row>
    <row r="52" spans="2:15" x14ac:dyDescent="0.3">
      <c r="B52" t="s">
        <v>24</v>
      </c>
    </row>
    <row r="53" spans="2:15" x14ac:dyDescent="0.3">
      <c r="B53" t="s">
        <v>25</v>
      </c>
      <c r="C53" t="str" cm="1">
        <f t="array" ref="C53">TRANSPOSE(_xll.RScript.Evaluate(B53))</f>
        <v>npk.aov</v>
      </c>
    </row>
    <row r="54" spans="2:15" x14ac:dyDescent="0.3">
      <c r="B54" t="s">
        <v>28</v>
      </c>
      <c r="C54" t="str" cm="1">
        <f t="array" ref="C54">TRANSPOSE(_xll.RScript.Evaluate(B54))</f>
        <v>termL</v>
      </c>
    </row>
    <row r="55" spans="2:15" x14ac:dyDescent="0.3">
      <c r="B55" t="s">
        <v>29</v>
      </c>
      <c r="C55" t="str" cm="1">
        <f t="array" ref="C55">TRANSPOSE(_xll.RScript.Evaluate(B55))</f>
        <v>pt</v>
      </c>
    </row>
    <row r="56" spans="2:15" x14ac:dyDescent="0.3">
      <c r="B56" t="s">
        <v>26</v>
      </c>
      <c r="C56" t="str" cm="1">
        <f t="array" ref="C56">TRANSPOSE(_xll.RScript.Evaluate(B56))</f>
        <v>pt.</v>
      </c>
    </row>
    <row r="57" spans="2:15" x14ac:dyDescent="0.3">
      <c r="B57" t="s">
        <v>27</v>
      </c>
      <c r="C57" t="str" cm="1">
        <f t="array" ref="C57">TRANSPOSE(_xll.RScript.Evaluate(B57))</f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Model</vt:lpstr>
      <vt:lpstr>Summary Dashboard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2023-09-20T10:43:20Z</dcterms:created>
  <dcterms:modified xsi:type="dcterms:W3CDTF">2025-08-04T10:36:26Z</dcterms:modified>
</cp:coreProperties>
</file>