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FEA6B627-F109-44EC-AA38-33550B3852DF}" xr6:coauthVersionLast="47" xr6:coauthVersionMax="47" xr10:uidLastSave="{00000000-0000-0000-0000-000000000000}"/>
  <bookViews>
    <workbookView xWindow="-108" yWindow="-108" windowWidth="23256" windowHeight="12456" tabRatio="925" firstSheet="5" activeTab="10" xr2:uid="{7C8889C1-B3F1-481A-A302-BC8790CABD2F}"/>
  </bookViews>
  <sheets>
    <sheet name="References" sheetId="1" r:id="rId1"/>
    <sheet name="Libraries" sheetId="2" r:id="rId2"/>
    <sheet name="Session Info" sheetId="24" r:id="rId3"/>
    <sheet name="Iris Data" sheetId="19" r:id="rId4"/>
    <sheet name="Descriptive Statistics" sheetId="18" r:id="rId5"/>
    <sheet name="Marketing Data" sheetId="14" r:id="rId6"/>
    <sheet name="Sales Data" sheetId="31" r:id="rId7"/>
    <sheet name="Moving Average" sheetId="30" r:id="rId8"/>
    <sheet name="Linear Model" sheetId="26" r:id="rId9"/>
    <sheet name="Simple Linear Regression " sheetId="13" r:id="rId10"/>
    <sheet name="Multiple Linear Regression" sheetId="11" r:id="rId11"/>
    <sheet name="Multiple Linear Regression (2)" sheetId="27" r:id="rId12"/>
    <sheet name="MLE" sheetId="28" r:id="rId13"/>
    <sheet name="MLE2" sheetId="29" r:id="rId14"/>
    <sheet name="Plant Growth Data" sheetId="16" r:id="rId15"/>
    <sheet name="Tooth Growth Data" sheetId="22" r:id="rId16"/>
    <sheet name="Comparing Means" sheetId="20" r:id="rId17"/>
    <sheet name="Unpaired 2 Sample T-test" sheetId="17" r:id="rId18"/>
    <sheet name="Single Factor ANOVA" sheetId="23" r:id="rId19"/>
    <sheet name="One-Way ANOVA" sheetId="15" r:id="rId20"/>
    <sheet name="Two-Way ANOVA" sheetId="21" r:id="rId21"/>
    <sheet name="Bootstrap Resampling " sheetId="25" r:id="rId22"/>
  </sheets>
  <calcPr calcId="191029"/>
  <pivotCaches>
    <pivotCache cacheId="0" r:id="rId23"/>
    <pivotCache cacheId="1" r:id="rId24"/>
    <pivotCache cacheId="2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" i="11" l="1" a="1"/>
  <c r="D80" i="11" s="1"/>
  <c r="C8" i="2"/>
  <c r="D37" i="11" a="1"/>
  <c r="D37" i="11" s="1"/>
  <c r="C37" i="11" a="1"/>
  <c r="C37" i="11" s="1"/>
  <c r="D31" i="11" a="1"/>
  <c r="D31" i="11" s="1"/>
  <c r="E25" i="11" a="1"/>
  <c r="E25" i="11" s="1"/>
  <c r="D25" i="11" a="1"/>
  <c r="D25" i="11" s="1"/>
  <c r="J20" i="11" a="1"/>
  <c r="J20" i="11" s="1"/>
  <c r="E46" i="11" a="1"/>
  <c r="E46" i="11" s="1"/>
  <c r="E21" i="13" a="1"/>
  <c r="E21" i="13" s="1"/>
  <c r="D20" i="13" a="1"/>
  <c r="D20" i="13" s="1"/>
  <c r="D43" i="27" a="1"/>
  <c r="D43" i="27" s="1"/>
  <c r="D35" i="27" a="1"/>
  <c r="D35" i="27" s="1"/>
  <c r="D14" i="27" a="1"/>
  <c r="D14" i="27" s="1"/>
  <c r="D12" i="27" a="1"/>
  <c r="D12" i="27" s="1"/>
  <c r="D11" i="27" a="1"/>
  <c r="D11" i="27" s="1"/>
  <c r="D9" i="27" a="1"/>
  <c r="D9" i="27" s="1"/>
  <c r="D8" i="27" a="1"/>
  <c r="D8" i="27" s="1"/>
  <c r="D7" i="27" a="1"/>
  <c r="D7" i="27" s="1"/>
  <c r="D6" i="27" a="1"/>
  <c r="D6" i="27" s="1"/>
  <c r="D5" i="27" a="1"/>
  <c r="D5" i="27" s="1"/>
  <c r="D4" i="27" a="1"/>
  <c r="D4" i="27" s="1"/>
  <c r="D3" i="27" a="1"/>
  <c r="D3" i="27" s="1"/>
  <c r="D2" i="27" a="1"/>
  <c r="D2" i="27" s="1"/>
  <c r="D77" i="11" a="1"/>
  <c r="D77" i="11" s="1"/>
  <c r="D60" i="11" a="1"/>
  <c r="D60" i="11" s="1"/>
  <c r="D53" i="11" a="1"/>
  <c r="D53" i="11" s="1"/>
  <c r="E51" i="11" a="1"/>
  <c r="E51" i="11" s="1"/>
  <c r="E47" i="11" a="1"/>
  <c r="E47" i="11" s="1"/>
  <c r="E48" i="11" a="1"/>
  <c r="E48" i="11" s="1"/>
  <c r="D45" i="11" a="1"/>
  <c r="D45" i="11" s="1"/>
  <c r="D19" i="11" a="1"/>
  <c r="D19" i="11" s="1"/>
  <c r="D12" i="11" a="1"/>
  <c r="D12" i="11" s="1"/>
  <c r="D51" i="13" a="1"/>
  <c r="D51" i="13" s="1"/>
  <c r="E32" i="13" a="1"/>
  <c r="E32" i="13" s="1"/>
  <c r="E29" i="13" a="1"/>
  <c r="E29" i="13" s="1"/>
  <c r="E28" i="13" a="1"/>
  <c r="E28" i="13" s="1"/>
  <c r="E27" i="13" a="1"/>
  <c r="E27" i="13" s="1"/>
  <c r="D26" i="13" a="1"/>
  <c r="D26" i="13" s="1"/>
  <c r="J21" i="13" a="1"/>
  <c r="J21" i="13" s="1"/>
  <c r="D13" i="13" a="1"/>
  <c r="D13" i="13" s="1"/>
  <c r="D11" i="13" a="1"/>
  <c r="D11" i="13" s="1"/>
  <c r="D10" i="13" a="1"/>
  <c r="D10" i="13" s="1"/>
  <c r="D2" i="13" a="1"/>
  <c r="D2" i="13" s="1"/>
  <c r="D2" i="14" a="1"/>
  <c r="D2" i="14" s="1"/>
  <c r="C6" i="2"/>
  <c r="C5" i="2"/>
  <c r="C4" i="2"/>
  <c r="C3" i="2"/>
  <c r="C2" i="2" a="1"/>
  <c r="C2" i="2" s="1"/>
  <c r="D47" i="18" a="1"/>
  <c r="D47" i="18" s="1"/>
  <c r="Q32" i="18" a="1"/>
  <c r="Q32" i="18" s="1"/>
  <c r="M32" i="18" a="1"/>
  <c r="M32" i="18" s="1"/>
  <c r="D33" i="18" a="1"/>
  <c r="D33" i="18" s="1"/>
  <c r="D30" i="18" a="1"/>
  <c r="D30" i="18" s="1"/>
  <c r="D28" i="18" a="1"/>
  <c r="D28" i="18" s="1"/>
  <c r="D24" i="18" a="1"/>
  <c r="D24" i="18" s="1"/>
  <c r="D22" i="18" a="1"/>
  <c r="D22" i="18" s="1"/>
  <c r="D20" i="18" a="1"/>
  <c r="D20" i="18" s="1"/>
  <c r="D19" i="18" a="1"/>
  <c r="D19" i="18" s="1"/>
  <c r="D17" i="18" a="1"/>
  <c r="D17" i="18" s="1"/>
  <c r="D15" i="18" a="1"/>
  <c r="D15" i="18" s="1"/>
  <c r="D13" i="18" a="1"/>
  <c r="D13" i="18" s="1"/>
  <c r="D11" i="18" a="1"/>
  <c r="D11" i="18" s="1"/>
  <c r="D2" i="18" a="1"/>
  <c r="D2" i="18" s="1"/>
  <c r="D2" i="19" a="1"/>
  <c r="D2" i="19" s="1"/>
  <c r="G31" i="24" a="1"/>
  <c r="G31" i="24" s="1"/>
  <c r="E20" i="24" a="1"/>
  <c r="E20" i="24" s="1"/>
  <c r="D2" i="24" a="1"/>
  <c r="D2" i="24" s="1"/>
  <c r="E2" i="24" s="1" a="1"/>
  <c r="E2" i="24" s="1"/>
  <c r="C7" i="2"/>
  <c r="B2" i="13"/>
  <c r="B11" i="13"/>
  <c r="E61" i="25" a="1"/>
  <c r="E60" i="25" a="1"/>
  <c r="E40" i="25" a="1"/>
  <c r="C40" i="25" a="1"/>
  <c r="H20" i="25" a="1"/>
  <c r="K37" i="25" s="1" a="1"/>
  <c r="D19" i="25" a="1"/>
  <c r="D4" i="25" a="1"/>
  <c r="E63" i="23" a="1"/>
  <c r="E60" i="23" a="1"/>
  <c r="E58" i="23" a="1"/>
  <c r="E56" i="23" a="1"/>
  <c r="E55" i="23" a="1"/>
  <c r="E53" i="23" a="1"/>
  <c r="D51" i="23" a="1"/>
  <c r="D46" i="17" a="1"/>
  <c r="D42" i="17" a="1"/>
  <c r="D38" i="17" a="1"/>
  <c r="D35" i="17" a="1"/>
  <c r="D33" i="17" a="1"/>
  <c r="D29" i="17" a="1"/>
  <c r="D25" i="17" a="1"/>
  <c r="B6" i="17" a="1"/>
  <c r="B3" i="17" a="1"/>
  <c r="B2" i="17" a="1"/>
  <c r="C39" i="20" a="1"/>
  <c r="C27" i="20" a="1"/>
  <c r="D19" i="20" a="1"/>
  <c r="D18" i="20" a="1"/>
  <c r="D7" i="20" a="1"/>
  <c r="D6" i="20" a="1"/>
  <c r="D18" i="29" a="1"/>
  <c r="F12" i="29" a="1"/>
  <c r="F15" i="29" a="1"/>
  <c r="F11" i="29" a="1"/>
  <c r="D11" i="29" a="1"/>
  <c r="D9" i="29" a="1"/>
  <c r="D7" i="29" a="1"/>
  <c r="D6" i="29" a="1"/>
  <c r="D4" i="29" a="1"/>
  <c r="D3" i="29" a="1"/>
  <c r="D2" i="29" a="1"/>
  <c r="D22" i="28" a="1"/>
  <c r="D11" i="28" a="1"/>
  <c r="D8" i="28" a="1"/>
  <c r="D6" i="28" a="1"/>
  <c r="D5" i="28" a="1"/>
  <c r="D4" i="28" a="1"/>
  <c r="D3" i="28" a="1"/>
  <c r="D2" i="28" a="1"/>
  <c r="I26" i="27" a="1"/>
  <c r="D22" i="27" a="1"/>
  <c r="D21" i="27" a="1"/>
  <c r="AE13" i="13" a="1"/>
  <c r="AE12" i="13" a="1"/>
  <c r="AC3" i="13" a="1"/>
  <c r="B58" i="26" a="1"/>
  <c r="B47" i="26" a="1"/>
  <c r="D46" i="26" a="1"/>
  <c r="C46" i="26" a="1"/>
  <c r="D43" i="26" a="1"/>
  <c r="D42" i="26" a="1"/>
  <c r="D41" i="26" a="1"/>
  <c r="D40" i="26" a="1"/>
  <c r="D39" i="26" a="1"/>
  <c r="G27" i="26" a="1"/>
  <c r="G11" i="26" a="1"/>
  <c r="D33" i="26" a="1"/>
  <c r="D32" i="26" a="1"/>
  <c r="D31" i="26" a="1"/>
  <c r="D30" i="26" a="1"/>
  <c r="D29" i="26" a="1"/>
  <c r="D26" i="26" a="1"/>
  <c r="D24" i="26" a="1"/>
  <c r="D23" i="26" a="1"/>
  <c r="D22" i="26" a="1"/>
  <c r="D19" i="26" a="1"/>
  <c r="D18" i="26" a="1"/>
  <c r="D17" i="26" a="1"/>
  <c r="D16" i="26" a="1"/>
  <c r="D12" i="26" a="1"/>
  <c r="D11" i="26" a="1"/>
  <c r="D9" i="26" a="1"/>
  <c r="D8" i="26" a="1"/>
  <c r="D6" i="26" a="1"/>
  <c r="D5" i="26" a="1"/>
  <c r="F17" i="30" a="1"/>
  <c r="D5" i="30" a="1"/>
  <c r="D3" i="30" a="1"/>
  <c r="D2" i="30" a="1"/>
  <c r="D75" i="18" a="1"/>
  <c r="D73" i="18" a="1"/>
  <c r="D72" i="18" a="1"/>
  <c r="D69" i="18" a="1"/>
  <c r="D68" i="18" a="1"/>
  <c r="D66" i="18" a="1"/>
  <c r="D65" i="18" a="1"/>
  <c r="D56" i="18" a="1"/>
  <c r="D55" i="18" a="1"/>
  <c r="D54" i="18" a="1"/>
  <c r="D53" i="18" a="1"/>
  <c r="E36" i="18" a="1"/>
  <c r="D32" i="18" a="1"/>
  <c r="D26" i="18" a="1"/>
  <c r="D21" i="18" a="1"/>
  <c r="D59" i="21" a="1"/>
  <c r="D50" i="21" a="1"/>
  <c r="D53" i="21" a="1"/>
  <c r="K3" i="31" a="1"/>
  <c r="D43" i="21" a="1"/>
  <c r="D41" i="21" a="1"/>
  <c r="E23" i="21" a="1"/>
  <c r="D40" i="21" a="1"/>
  <c r="D35" i="23" a="1"/>
  <c r="E26" i="21" a="1"/>
  <c r="D38" i="21" a="1"/>
  <c r="N3" i="31" a="1"/>
  <c r="D75" i="21" a="1"/>
  <c r="J3" i="31" a="1"/>
  <c r="L3" i="31" a="1"/>
  <c r="C35" i="23" a="1"/>
  <c r="D26" i="21" a="1"/>
  <c r="O3" i="31" a="1"/>
  <c r="B35" i="23" a="1"/>
  <c r="P3" i="31" a="1"/>
  <c r="B3" i="16" a="1"/>
  <c r="D14" i="21" a="1"/>
  <c r="D13" i="21" a="1"/>
  <c r="M3" i="31" a="1"/>
  <c r="D84" i="18" a="1"/>
  <c r="D2" i="15" a="1"/>
  <c r="D67" i="21" a="1"/>
  <c r="I45" i="25" l="1" a="1"/>
  <c r="I45" i="25" s="1"/>
  <c r="I50" i="25" a="1"/>
  <c r="I50" i="25" s="1"/>
  <c r="I41" i="25" a="1"/>
  <c r="I41" i="25" s="1"/>
  <c r="I43" i="25" a="1"/>
  <c r="I43" i="25" s="1"/>
  <c r="P44" i="25" a="1"/>
  <c r="P44" i="25" s="1"/>
  <c r="I42" i="25" a="1"/>
  <c r="I42" i="25" s="1"/>
  <c r="E61" i="25"/>
  <c r="E60" i="25"/>
  <c r="E40" i="25"/>
  <c r="C40" i="25"/>
  <c r="K37" i="25"/>
  <c r="H20" i="25"/>
  <c r="D19" i="25"/>
  <c r="D4" i="25"/>
  <c r="E63" i="23"/>
  <c r="E60" i="23"/>
  <c r="E58" i="23"/>
  <c r="E56" i="23"/>
  <c r="E55" i="23"/>
  <c r="E53" i="23"/>
  <c r="D51" i="23"/>
  <c r="D46" i="17"/>
  <c r="D42" i="17"/>
  <c r="D38" i="17"/>
  <c r="D35" i="17"/>
  <c r="D33" i="17"/>
  <c r="D29" i="17"/>
  <c r="D25" i="17"/>
  <c r="B6" i="17"/>
  <c r="D5" i="17" s="1" a="1"/>
  <c r="D5" i="17" s="1"/>
  <c r="B3" i="17"/>
  <c r="B2" i="17"/>
  <c r="C39" i="20"/>
  <c r="C27" i="20"/>
  <c r="D19" i="20"/>
  <c r="D18" i="20"/>
  <c r="D7" i="20"/>
  <c r="D6" i="20"/>
  <c r="D18" i="29"/>
  <c r="F12" i="29"/>
  <c r="F15" i="29"/>
  <c r="F11" i="29"/>
  <c r="D11" i="29"/>
  <c r="D9" i="29"/>
  <c r="D7" i="29"/>
  <c r="D6" i="29"/>
  <c r="D4" i="29"/>
  <c r="D3" i="29"/>
  <c r="D2" i="29"/>
  <c r="D22" i="28"/>
  <c r="D11" i="28"/>
  <c r="D8" i="28"/>
  <c r="D6" i="28"/>
  <c r="D5" i="28"/>
  <c r="D4" i="28"/>
  <c r="D3" i="28"/>
  <c r="D2" i="28"/>
  <c r="I26" i="27"/>
  <c r="D22" i="27"/>
  <c r="D21" i="27"/>
  <c r="AC3" i="13"/>
  <c r="AE12" i="13"/>
  <c r="AE13" i="13"/>
  <c r="B58" i="26"/>
  <c r="B47" i="26"/>
  <c r="D46" i="26"/>
  <c r="C46" i="26"/>
  <c r="D43" i="26"/>
  <c r="D42" i="26"/>
  <c r="D41" i="26"/>
  <c r="D40" i="26"/>
  <c r="D39" i="26"/>
  <c r="G27" i="26"/>
  <c r="G11" i="26"/>
  <c r="D33" i="26"/>
  <c r="D32" i="26"/>
  <c r="D31" i="26"/>
  <c r="D30" i="26"/>
  <c r="D29" i="26"/>
  <c r="D26" i="26"/>
  <c r="D24" i="26"/>
  <c r="D23" i="26"/>
  <c r="D22" i="26"/>
  <c r="D19" i="26"/>
  <c r="D18" i="26"/>
  <c r="D17" i="26"/>
  <c r="D16" i="26"/>
  <c r="D12" i="26"/>
  <c r="D11" i="26"/>
  <c r="D9" i="26"/>
  <c r="D8" i="26"/>
  <c r="D6" i="26"/>
  <c r="D5" i="26"/>
  <c r="F17" i="30"/>
  <c r="D5" i="30"/>
  <c r="D3" i="30"/>
  <c r="D2" i="30"/>
  <c r="D75" i="18"/>
  <c r="D73" i="18"/>
  <c r="D72" i="18"/>
  <c r="D69" i="18"/>
  <c r="D68" i="18"/>
  <c r="D66" i="18"/>
  <c r="D65" i="18"/>
  <c r="D56" i="18"/>
  <c r="D55" i="18"/>
  <c r="D54" i="18"/>
  <c r="D53" i="18"/>
  <c r="E36" i="18"/>
  <c r="D32" i="18"/>
  <c r="D26" i="18"/>
  <c r="D21" i="18"/>
  <c r="E2" i="19" a="1"/>
  <c r="E2" i="19" s="1"/>
  <c r="D35" i="23"/>
  <c r="C35" i="23"/>
  <c r="B35" i="23"/>
  <c r="B3" i="16"/>
  <c r="D2" i="16" s="1" a="1"/>
  <c r="D2" i="16" s="1"/>
  <c r="D75" i="21"/>
  <c r="D67" i="21"/>
  <c r="D59" i="21"/>
  <c r="D53" i="21"/>
  <c r="D50" i="21"/>
  <c r="D43" i="21"/>
  <c r="D41" i="21"/>
  <c r="D40" i="21"/>
  <c r="D38" i="21"/>
  <c r="E26" i="21"/>
  <c r="D26" i="21"/>
  <c r="E23" i="21"/>
  <c r="D14" i="21"/>
  <c r="D13" i="21"/>
  <c r="D2" i="15"/>
  <c r="J3" i="31"/>
  <c r="P3" i="31"/>
  <c r="O3" i="31"/>
  <c r="N3" i="31"/>
  <c r="M3" i="31"/>
  <c r="L3" i="31"/>
  <c r="K3" i="31"/>
  <c r="D84" i="18"/>
  <c r="D36" i="18" a="1"/>
  <c r="D36" i="18" s="1"/>
  <c r="B10" i="11"/>
  <c r="D10" i="11" s="1" a="1"/>
  <c r="D10" i="11" s="1"/>
  <c r="B2" i="11"/>
  <c r="D2" i="11" s="1" a="1"/>
  <c r="D2" i="11" s="1"/>
  <c r="B3" i="21"/>
  <c r="G50" i="17"/>
  <c r="E32" i="17" a="1"/>
  <c r="F13" i="13" a="1"/>
  <c r="E76" i="21" a="1"/>
  <c r="D20" i="25" a="1"/>
  <c r="C21" i="20" a="1"/>
  <c r="I24" i="27" a="1"/>
  <c r="D27" i="20" a="1"/>
  <c r="I77" i="21" a="1"/>
  <c r="F5" i="30" a="1"/>
  <c r="D3" i="21" a="1"/>
  <c r="E78" i="21" a="1"/>
  <c r="O4" i="31" a="1"/>
  <c r="J4" i="31" a="1"/>
  <c r="M4" i="31" a="1"/>
  <c r="E77" i="11" a="1"/>
  <c r="D87" i="18" a="1"/>
  <c r="N4" i="31" a="1"/>
  <c r="D27" i="25" a="1"/>
  <c r="E75" i="21" a="1"/>
  <c r="P4" i="31" a="1"/>
  <c r="U34" i="26" a="1"/>
  <c r="C27" i="25" a="1"/>
  <c r="D59" i="26" a="1"/>
  <c r="B3" i="22" a="1"/>
  <c r="D37" i="28" a="1"/>
  <c r="K4" i="31" a="1"/>
  <c r="D36" i="28" a="1"/>
  <c r="C39" i="28" a="1"/>
  <c r="L4" i="31" a="1"/>
  <c r="G25" i="27" a="1"/>
  <c r="E32" i="17" l="1"/>
  <c r="F13" i="13"/>
  <c r="L4" i="31"/>
  <c r="P4" i="31"/>
  <c r="E75" i="21"/>
  <c r="N4" i="31"/>
  <c r="E77" i="11"/>
  <c r="M4" i="31"/>
  <c r="E78" i="21"/>
  <c r="D3" i="21"/>
  <c r="F5" i="30"/>
  <c r="I77" i="21"/>
  <c r="D27" i="20"/>
  <c r="D20" i="25"/>
  <c r="E76" i="21"/>
  <c r="R2" i="31"/>
  <c r="R3" i="31" s="1"/>
  <c r="O4" i="31"/>
  <c r="J4" i="31"/>
  <c r="D87" i="18"/>
  <c r="K4" i="31"/>
  <c r="D36" i="28"/>
  <c r="I24" i="27"/>
  <c r="G25" i="27"/>
  <c r="U34" i="26"/>
  <c r="D37" i="28"/>
  <c r="B5" i="25"/>
  <c r="C39" i="28"/>
  <c r="D59" i="26"/>
  <c r="C27" i="25"/>
  <c r="D27" i="25"/>
  <c r="C21" i="20"/>
  <c r="B10" i="20"/>
  <c r="D10" i="20" s="1" a="1"/>
  <c r="D10" i="20" s="1"/>
  <c r="B3" i="22"/>
  <c r="D2" i="22" s="1" a="1"/>
  <c r="D2" i="22" s="1"/>
  <c r="I40" i="25" a="1"/>
  <c r="E13" i="13" a="1"/>
  <c r="E34" i="20" a="1"/>
  <c r="E69" i="11" a="1"/>
  <c r="H31" i="26" a="1"/>
  <c r="E67" i="11" a="1"/>
  <c r="I46" i="25" a="1"/>
  <c r="E66" i="11" a="1"/>
  <c r="E65" i="11" a="1"/>
  <c r="D47" i="26" a="1"/>
  <c r="I25" i="25" a="1"/>
  <c r="I31" i="25" a="1"/>
  <c r="E78" i="18" a="1"/>
  <c r="D5" i="25" a="1"/>
  <c r="I24" i="25" a="1"/>
  <c r="G30" i="24" a="1"/>
  <c r="I28" i="25" a="1"/>
  <c r="E60" i="11" a="1"/>
  <c r="E39" i="28" a="1"/>
  <c r="I35" i="25" a="1"/>
  <c r="I23" i="25" a="1"/>
  <c r="I33" i="25" a="1"/>
  <c r="E32" i="20" a="1"/>
  <c r="E62" i="11" a="1"/>
  <c r="E31" i="20" a="1"/>
  <c r="G25" i="24" a="1"/>
  <c r="G34" i="24" a="1"/>
  <c r="E63" i="11" a="1"/>
  <c r="E30" i="20" a="1"/>
  <c r="G23" i="24" a="1"/>
  <c r="I27" i="25" a="1"/>
  <c r="E29" i="20" a="1"/>
  <c r="E61" i="11" a="1"/>
  <c r="E70" i="11" a="1"/>
  <c r="E28" i="20" a="1"/>
  <c r="E68" i="11" a="1"/>
  <c r="G28" i="24" a="1"/>
  <c r="E71" i="11" a="1"/>
  <c r="I30" i="25" a="1"/>
  <c r="I22" i="25" a="1"/>
  <c r="R4" i="31" a="1"/>
  <c r="F12" i="11" a="1"/>
  <c r="H12" i="26" a="1"/>
  <c r="G29" i="24" a="1"/>
  <c r="E35" i="20" a="1"/>
  <c r="I26" i="25" a="1"/>
  <c r="I47" i="25" a="1"/>
  <c r="E64" i="11" a="1"/>
  <c r="G33" i="24" a="1"/>
  <c r="J26" i="27" a="1"/>
  <c r="I48" i="25" a="1"/>
  <c r="E36" i="20" a="1"/>
  <c r="I56" i="25" a="1"/>
  <c r="G21" i="24" a="1"/>
  <c r="I21" i="25" a="1"/>
  <c r="H18" i="26" a="1"/>
  <c r="H13" i="26" a="1"/>
  <c r="D39" i="20" a="1"/>
  <c r="G20" i="24" a="1"/>
  <c r="I32" i="25" a="1"/>
  <c r="I20" i="25" a="1"/>
  <c r="G26" i="24" a="1"/>
  <c r="G32" i="24" a="1"/>
  <c r="E20" i="11" a="1"/>
  <c r="G27" i="24" a="1"/>
  <c r="F63" i="23" a="1"/>
  <c r="G24" i="24" a="1"/>
  <c r="G22" i="24" a="1"/>
  <c r="E27" i="20" a="1"/>
  <c r="G2" i="24" l="1" a="1"/>
  <c r="G2" i="24" s="1"/>
  <c r="G16" i="24" a="1"/>
  <c r="G16" i="24" s="1"/>
  <c r="G3" i="24" a="1"/>
  <c r="G3" i="24" s="1"/>
  <c r="G8" i="24" a="1"/>
  <c r="G8" i="24" s="1"/>
  <c r="G11" i="24" a="1"/>
  <c r="G11" i="24" s="1"/>
  <c r="G12" i="24" a="1"/>
  <c r="G12" i="24" s="1"/>
  <c r="G10" i="24" a="1"/>
  <c r="G10" i="24" s="1"/>
  <c r="G7" i="24" a="1"/>
  <c r="G7" i="24" s="1"/>
  <c r="G4" i="24" a="1"/>
  <c r="G4" i="24" s="1"/>
  <c r="G17" i="24" a="1"/>
  <c r="G17" i="24" s="1"/>
  <c r="G14" i="24" a="1"/>
  <c r="G14" i="24" s="1"/>
  <c r="G9" i="24" a="1"/>
  <c r="G9" i="24" s="1"/>
  <c r="G6" i="24" a="1"/>
  <c r="G6" i="24" s="1"/>
  <c r="G13" i="24" a="1"/>
  <c r="G13" i="24" s="1"/>
  <c r="G5" i="24" a="1"/>
  <c r="G5" i="24" s="1"/>
  <c r="G15" i="24" a="1"/>
  <c r="G15" i="24" s="1"/>
  <c r="D21" i="20" a="1"/>
  <c r="I40" i="25"/>
  <c r="E13" i="13"/>
  <c r="E27" i="20"/>
  <c r="E36" i="20"/>
  <c r="E35" i="20"/>
  <c r="R4" i="31"/>
  <c r="E28" i="20"/>
  <c r="E29" i="20"/>
  <c r="E30" i="20"/>
  <c r="E31" i="20"/>
  <c r="E32" i="20"/>
  <c r="E39" i="28"/>
  <c r="E34" i="20"/>
  <c r="G20" i="24"/>
  <c r="G29" i="24"/>
  <c r="G30" i="24"/>
  <c r="G26" i="24"/>
  <c r="G34" i="24"/>
  <c r="G24" i="24"/>
  <c r="G32" i="24"/>
  <c r="G25" i="24"/>
  <c r="G22" i="24"/>
  <c r="G27" i="24"/>
  <c r="G28" i="24"/>
  <c r="G33" i="24"/>
  <c r="G21" i="24"/>
  <c r="G23" i="24"/>
  <c r="H18" i="26"/>
  <c r="H31" i="26"/>
  <c r="I56" i="25"/>
  <c r="I27" i="25"/>
  <c r="I26" i="25"/>
  <c r="I33" i="25"/>
  <c r="I20" i="25"/>
  <c r="I32" i="25"/>
  <c r="E69" i="11"/>
  <c r="D47" i="26"/>
  <c r="E68" i="11"/>
  <c r="H13" i="26"/>
  <c r="I35" i="25"/>
  <c r="E20" i="11"/>
  <c r="E67" i="11"/>
  <c r="H12" i="26"/>
  <c r="D5" i="25"/>
  <c r="I48" i="25"/>
  <c r="I30" i="25"/>
  <c r="I47" i="25"/>
  <c r="E65" i="11"/>
  <c r="E66" i="11"/>
  <c r="J26" i="27"/>
  <c r="I31" i="25"/>
  <c r="I25" i="25"/>
  <c r="E70" i="11"/>
  <c r="I21" i="25"/>
  <c r="E61" i="11"/>
  <c r="I28" i="25"/>
  <c r="I46" i="25"/>
  <c r="I24" i="25"/>
  <c r="E62" i="11"/>
  <c r="I23" i="25"/>
  <c r="E64" i="11"/>
  <c r="E78" i="18"/>
  <c r="E71" i="11"/>
  <c r="I22" i="25"/>
  <c r="E63" i="11"/>
  <c r="F63" i="23"/>
  <c r="D39" i="20"/>
  <c r="E60" i="11"/>
  <c r="F12" i="11"/>
  <c r="B2" i="18"/>
  <c r="F82" i="18"/>
  <c r="H82" i="18"/>
  <c r="I79" i="18"/>
  <c r="I80" i="18"/>
  <c r="I81" i="18"/>
  <c r="G82" i="18"/>
  <c r="B68" i="21"/>
  <c r="F45" i="28" a="1"/>
  <c r="E43" i="20" a="1"/>
  <c r="E67" i="21" a="1"/>
  <c r="H34" i="26" a="1"/>
  <c r="H37" i="26" a="1"/>
  <c r="H19" i="26" a="1"/>
  <c r="F40" i="28" a="1"/>
  <c r="F49" i="28" a="1"/>
  <c r="H14" i="26" a="1"/>
  <c r="H36" i="26" a="1"/>
  <c r="H22" i="26" a="1"/>
  <c r="F47" i="28" a="1"/>
  <c r="F44" i="28" a="1"/>
  <c r="H35" i="26" a="1"/>
  <c r="U30" i="26" a="1"/>
  <c r="H27" i="26" a="1"/>
  <c r="H15" i="26" a="1"/>
  <c r="F50" i="28" a="1"/>
  <c r="H33" i="26" a="1"/>
  <c r="H29" i="26" a="1"/>
  <c r="H17" i="26" a="1"/>
  <c r="E41" i="20" a="1"/>
  <c r="H28" i="26" a="1"/>
  <c r="E45" i="20" a="1"/>
  <c r="F43" i="28" a="1"/>
  <c r="F42" i="28" a="1"/>
  <c r="H16" i="26" a="1"/>
  <c r="F41" i="28" a="1"/>
  <c r="H11" i="26" a="1"/>
  <c r="E33" i="20" a="1"/>
  <c r="F48" i="28" a="1"/>
  <c r="E40" i="20" a="1"/>
  <c r="H32" i="26" a="1"/>
  <c r="H20" i="26" a="1"/>
  <c r="E44" i="20" a="1"/>
  <c r="Z3" i="31" a="1"/>
  <c r="F46" i="28" a="1"/>
  <c r="E42" i="20" a="1"/>
  <c r="H21" i="26" a="1"/>
  <c r="E12" i="11" a="1"/>
  <c r="F39" i="28" a="1"/>
  <c r="E39" i="20" a="1"/>
  <c r="D21" i="20" l="1"/>
  <c r="E21" i="20" s="1" a="1"/>
  <c r="E21" i="20" s="1"/>
  <c r="E22" i="20" a="1"/>
  <c r="E22" i="20" s="1"/>
  <c r="E24" i="20" a="1"/>
  <c r="E24" i="20" s="1"/>
  <c r="E23" i="20" a="1"/>
  <c r="E23" i="20" s="1"/>
  <c r="F39" i="28"/>
  <c r="F46" i="28"/>
  <c r="Z3" i="31"/>
  <c r="F48" i="28"/>
  <c r="F41" i="28"/>
  <c r="F42" i="28"/>
  <c r="F43" i="28"/>
  <c r="F50" i="28"/>
  <c r="F44" i="28"/>
  <c r="F47" i="28"/>
  <c r="F49" i="28"/>
  <c r="F40" i="28"/>
  <c r="F45" i="28"/>
  <c r="H14" i="26"/>
  <c r="H32" i="26"/>
  <c r="H15" i="26"/>
  <c r="H21" i="26"/>
  <c r="H27" i="26"/>
  <c r="H34" i="26"/>
  <c r="E67" i="21"/>
  <c r="H16" i="26"/>
  <c r="H35" i="26"/>
  <c r="E33" i="20"/>
  <c r="H20" i="26"/>
  <c r="H36" i="26"/>
  <c r="H11" i="26"/>
  <c r="H33" i="26"/>
  <c r="U30" i="26"/>
  <c r="H28" i="26"/>
  <c r="H17" i="26"/>
  <c r="H22" i="26"/>
  <c r="H29" i="26"/>
  <c r="H37" i="26"/>
  <c r="H19" i="26"/>
  <c r="E44" i="20"/>
  <c r="E41" i="20"/>
  <c r="E42" i="20"/>
  <c r="E45" i="20"/>
  <c r="E39" i="20"/>
  <c r="E40" i="20"/>
  <c r="E43" i="20"/>
  <c r="E12" i="11"/>
  <c r="E82" i="18"/>
  <c r="I82" i="18" s="1"/>
  <c r="I78" i="18"/>
  <c r="E70" i="21" a="1"/>
  <c r="E70" i="21" l="1"/>
  <c r="B4" i="15"/>
  <c r="D4" i="15" a="1"/>
  <c r="D4" i="15" l="1"/>
  <c r="H3" i="16" l="1" a="1"/>
  <c r="H3" i="16" s="1"/>
  <c r="J3" i="16" a="1"/>
  <c r="J3" i="16" s="1"/>
  <c r="I3" i="16" a="1"/>
  <c r="I3" i="16" s="1"/>
  <c r="E37" i="17" a="1"/>
  <c r="E41" i="17" a="1"/>
  <c r="E45" i="17" a="1"/>
  <c r="E41" i="17" l="1"/>
  <c r="E42" i="17" s="1" a="1"/>
  <c r="E37" i="17"/>
  <c r="E38" i="17" s="1" a="1"/>
  <c r="E45" i="17"/>
  <c r="E46" i="17" s="1" a="1"/>
  <c r="L42" i="17" a="1"/>
  <c r="J38" i="17" a="1"/>
  <c r="H38" i="17" a="1"/>
  <c r="J46" i="17" a="1"/>
  <c r="N42" i="17" a="1"/>
  <c r="F38" i="17" a="1"/>
  <c r="G33" i="17" a="1"/>
  <c r="I46" i="17" a="1"/>
  <c r="K46" i="17" a="1"/>
  <c r="L46" i="17" a="1"/>
  <c r="H42" i="17" a="1"/>
  <c r="G38" i="17" a="1"/>
  <c r="G46" i="17" a="1"/>
  <c r="L38" i="17" a="1"/>
  <c r="H35" i="17" a="1"/>
  <c r="F42" i="17" a="1"/>
  <c r="N46" i="17" a="1"/>
  <c r="K38" i="17" a="1"/>
  <c r="I38" i="17" a="1"/>
  <c r="G42" i="17" a="1"/>
  <c r="G35" i="17" a="1"/>
  <c r="F46" i="17" a="1"/>
  <c r="M38" i="17" a="1"/>
  <c r="F35" i="17" a="1"/>
  <c r="J42" i="17" a="1"/>
  <c r="K42" i="17" a="1"/>
  <c r="H46" i="17" a="1"/>
  <c r="M42" i="17" a="1"/>
  <c r="M46" i="17" a="1"/>
  <c r="F33" i="17" a="1"/>
  <c r="I42" i="17" a="1"/>
  <c r="H33" i="17" a="1"/>
  <c r="I42" i="17" l="1"/>
  <c r="K42" i="17"/>
  <c r="J42" i="17"/>
  <c r="G42" i="17"/>
  <c r="F42" i="17"/>
  <c r="H42" i="17"/>
  <c r="N42" i="17"/>
  <c r="L42" i="17"/>
  <c r="N46" i="17"/>
  <c r="G46" i="17"/>
  <c r="K46" i="17"/>
  <c r="I46" i="17"/>
  <c r="E38" i="17"/>
  <c r="H33" i="17"/>
  <c r="F33" i="17"/>
  <c r="M46" i="17"/>
  <c r="H38" i="17"/>
  <c r="I38" i="17"/>
  <c r="G38" i="17"/>
  <c r="M38" i="17"/>
  <c r="J38" i="17"/>
  <c r="K38" i="17"/>
  <c r="M42" i="17"/>
  <c r="F35" i="17"/>
  <c r="F46" i="17"/>
  <c r="L46" i="17"/>
  <c r="E46" i="17"/>
  <c r="F38" i="17"/>
  <c r="L38" i="17"/>
  <c r="H46" i="17"/>
  <c r="G35" i="17"/>
  <c r="E42" i="17"/>
  <c r="G33" i="17"/>
  <c r="H35" i="17"/>
  <c r="J46" i="17"/>
  <c r="E35" i="17" a="1"/>
  <c r="E33" i="17" a="1"/>
  <c r="E35" i="17" l="1"/>
  <c r="E33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3674C-D6F4-4646-9A89-EB866A41E8BC}" keepAlive="1" name="Query - RawPlantData_2" description="Connection to the 'RawPlantData_2' query in the workbook." type="5" refreshedVersion="8" background="1" saveData="1">
    <dbPr connection="Provider=Microsoft.Mashup.OleDb.1;Data Source=$Workbook$;Location=RawPlantData_2;Extended Properties=&quot;&quot;" command="SELECT * FROM [RawPlantData_2]"/>
  </connection>
  <connection id="2" xr16:uid="{96D52384-6A7A-4904-BA10-7054D769FC0A}" keepAlive="1" name="Query - RawPlantData_Ctrl" description="Connection to the 'RawPlantData_Ctrl' query in the workbook." type="5" refreshedVersion="8" background="1" saveData="1">
    <dbPr connection="Provider=Microsoft.Mashup.OleDb.1;Data Source=$Workbook$;Location=RawPlantData_Ctrl;Extended Properties=&quot;&quot;" command="SELECT * FROM [RawPlantData_Ctrl]"/>
  </connection>
  <connection id="3" xr16:uid="{A7DC69D6-0F5B-4C7A-874F-2D7A47DEE37B}" keepAlive="1" name="Query - RawPlantData_Trt1" description="Connection to the 'RawPlantData_Trt1' query in the workbook." type="5" refreshedVersion="8" background="1" saveData="1">
    <dbPr connection="Provider=Microsoft.Mashup.OleDb.1;Data Source=$Workbook$;Location=RawPlantData_Trt1;Extended Properties=&quot;&quot;" command="SELECT * FROM [RawPlantData_Trt1]"/>
  </connection>
  <connection id="4" xr16:uid="{C053F455-5167-4568-994E-BA0D468F4129}" keepAlive="1" name="Query - RawPlantData_Trt2" description="Connection to the 'RawPlantData_Trt2' query in the workbook." type="5" refreshedVersion="8" background="1" saveData="1">
    <dbPr connection="Provider=Microsoft.Mashup.OleDb.1;Data Source=$Workbook$;Location=RawPlantData_Trt2;Extended Properties=&quot;&quot;" command="SELECT * FROM [RawPlantData_Trt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<sst xmlns="http://schemas.openxmlformats.org/spreadsheetml/2006/main" count="1423" uniqueCount="397">
  <si>
    <t>F</t>
  </si>
  <si>
    <t>library(tidyverse)</t>
  </si>
  <si>
    <t>library(CUFF)</t>
  </si>
  <si>
    <t>library(datarium)</t>
  </si>
  <si>
    <t>Multiple Linear Regression</t>
  </si>
  <si>
    <t>Multiple Linear Regression in R - Articles - STHDA</t>
  </si>
  <si>
    <t>Procedure</t>
  </si>
  <si>
    <t>Reference</t>
  </si>
  <si>
    <t>sales ~ youtube + facebook + newspaper</t>
  </si>
  <si>
    <t>Estimate</t>
  </si>
  <si>
    <t>Std. Error</t>
  </si>
  <si>
    <t>t value</t>
  </si>
  <si>
    <t>Pr(&gt;|t|)</t>
  </si>
  <si>
    <t>intercept</t>
  </si>
  <si>
    <t>youtube</t>
  </si>
  <si>
    <t>facebook</t>
  </si>
  <si>
    <t>newspaper</t>
  </si>
  <si>
    <t>lower 95%</t>
  </si>
  <si>
    <t>upper 95%</t>
  </si>
  <si>
    <t>Residual standard error</t>
  </si>
  <si>
    <t>Multiple R-squared</t>
  </si>
  <si>
    <t>Adjusted R-squared</t>
  </si>
  <si>
    <t>F-statistic</t>
  </si>
  <si>
    <t>df1</t>
  </si>
  <si>
    <t>df2</t>
  </si>
  <si>
    <t>Simple Linear Regression</t>
  </si>
  <si>
    <t>Simple Linear Regression in R - Articles - STHDA</t>
  </si>
  <si>
    <t>confint(mmodel)</t>
  </si>
  <si>
    <t>sales ~ youtube</t>
  </si>
  <si>
    <t>confint(smodel)</t>
  </si>
  <si>
    <t>cor(marketing$sales, marketing$youtube)</t>
  </si>
  <si>
    <t>plot(ggplot(marketing, aes(youtube, sales)) +
  geom_point() +
  stat_smooth(method = lm))</t>
  </si>
  <si>
    <t>marketing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</si>
  <si>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</si>
  <si>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</si>
  <si>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</si>
  <si>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</si>
  <si>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</si>
  <si>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</si>
  <si>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</si>
  <si>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</si>
  <si>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</si>
  <si>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</si>
  <si>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</si>
  <si>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</si>
  <si>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</si>
  <si>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</si>
  <si>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</si>
  <si>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</si>
  <si>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</si>
  <si>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</si>
  <si>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</si>
  <si>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</si>
  <si>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</si>
  <si>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</si>
  <si>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</si>
  <si>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anova(mmodel)</t>
  </si>
  <si>
    <t>One-Way ANOVA</t>
  </si>
  <si>
    <t>One-Way ANOVA Test in R - Easy Guides - Wiki - STHDA</t>
  </si>
  <si>
    <t>ctrl</t>
  </si>
  <si>
    <t>trt1</t>
  </si>
  <si>
    <t>trt2</t>
  </si>
  <si>
    <t>df_plant_growth = datasets::PlantGrowth</t>
  </si>
  <si>
    <t>aov_model &lt;- aov(weight ~ group, data = df_plant_growth)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</si>
  <si>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</si>
  <si>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</si>
  <si>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</si>
  <si>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</si>
  <si>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</si>
  <si>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</si>
  <si>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</si>
  <si>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</si>
  <si>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</si>
  <si>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</si>
  <si>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</si>
  <si>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Unpaired Two-Samples T-test in R - Easy Guides - Wiki - STHDA</t>
  </si>
  <si>
    <t>Unpaired Two-Samples T-test</t>
  </si>
  <si>
    <t>weight_data &lt;- data.frame(group = rep(c("Woman", "Man"), each = 9), weight = c(women_weight,  men_weight))</t>
  </si>
  <si>
    <t>group_by(weight_data, group) %&gt;%
  summarise(
    count = n(),
    mean = mean(weight, na.rm = TRUE),
    sd = sd(weight, na.rm = TRUE)
  )</t>
  </si>
  <si>
    <t># Shapiro-Wilk normality test for Men's weights</t>
  </si>
  <si>
    <t># Shapiro-Wilk normality test for Women's weights</t>
  </si>
  <si>
    <t>swt_men = with(weight_data, shapiro.test(weight[group == "Man"]))</t>
  </si>
  <si>
    <t>swt_women = with(weight_data, shapiro.test(weight[group == "Woman"]))</t>
  </si>
  <si>
    <t>variance_test &lt;- var.test(weight ~ group, data = weight_data)</t>
  </si>
  <si>
    <t># Compute t-test</t>
  </si>
  <si>
    <t>res1 &lt;- t.test(women_weight, men_weight, var.equal = TRUE)</t>
  </si>
  <si>
    <t># Compute t-test (use a DataFrame)</t>
  </si>
  <si>
    <t>res2 &lt;- t.test(weight ~ group, data = weight_data, var.equal = TRUE)</t>
  </si>
  <si>
    <t>boxplot(weight_data$weight ~ weight_data$group, main = 'Box Plot with Mean Value', xlab = 'Group', ylab = 'Weight', col = 'lightblue')</t>
  </si>
  <si>
    <t>Descriptive Statistics and Graphics - Easy Guides - Wiki - STHDA</t>
  </si>
  <si>
    <t>Comparing Means in R - Easy Guides - Wiki - STHDA</t>
  </si>
  <si>
    <t>Descriptive Statistics</t>
  </si>
  <si>
    <t>Row Labels</t>
  </si>
  <si>
    <t>setosa</t>
  </si>
  <si>
    <t>versicolor</t>
  </si>
  <si>
    <t>virginica</t>
  </si>
  <si>
    <t>Grand Total</t>
  </si>
  <si>
    <t>Average of Sepal.Width</t>
  </si>
  <si>
    <t>Average of Petal.Width</t>
  </si>
  <si>
    <t>Average of Petal.Length</t>
  </si>
  <si>
    <t>Average of Sepal.Length</t>
  </si>
  <si>
    <t>iris_data &lt;- datasets::iris</t>
  </si>
  <si>
    <t># Compute the mean value</t>
  </si>
  <si>
    <t>mean(iris_data$Sepal.Length)</t>
  </si>
  <si>
    <t># Compute the median value</t>
  </si>
  <si>
    <t>median(iris_data$Sepal.Length)</t>
  </si>
  <si>
    <t># Compute the minimum value</t>
  </si>
  <si>
    <t>min(iris_data$Sepal.Length)</t>
  </si>
  <si>
    <t># Compute the maximum value</t>
  </si>
  <si>
    <t>max(iris_data$Sepal.Length)</t>
  </si>
  <si>
    <t># Range</t>
  </si>
  <si>
    <t>range(iris_data$Sepal.Length)</t>
  </si>
  <si>
    <t>quantile(iris_data$Sepal.Length, probs = seq(0, 1, 0.25))</t>
  </si>
  <si>
    <t>IQR(iris_data$Sepal.Length)</t>
  </si>
  <si>
    <t># Compute the variance</t>
  </si>
  <si>
    <t>var(iris_data$Sepal.Length)</t>
  </si>
  <si>
    <t># Compute the standard deviation = square root of variance</t>
  </si>
  <si>
    <t>sd(iris_data$Sepal.Length)</t>
  </si>
  <si>
    <t># Compute the median</t>
  </si>
  <si>
    <t># Compute the median absolute deviation</t>
  </si>
  <si>
    <t>mad(iris_data$Sepal.Length)</t>
  </si>
  <si>
    <t>summary(iris_data$Sepal.Length, digits = 3)</t>
  </si>
  <si>
    <t>sapply(iris_data[,-5], quantile)</t>
  </si>
  <si>
    <t>Sepal.Length</t>
  </si>
  <si>
    <t>Sepal.Width</t>
  </si>
  <si>
    <t>Petal.Length</t>
  </si>
  <si>
    <t>Petal.Width</t>
  </si>
  <si>
    <t>library(ggpubr)</t>
  </si>
  <si>
    <t>ggboxplot(iris_data, x= "Species", y = "Sepal.Length", width = 0.5)</t>
  </si>
  <si>
    <t>gghistogram(my_data, x = "Sepal.Length", bins = 9, add = "mean")</t>
  </si>
  <si>
    <t>ggecdf(my_data, x = "Sepal.Length")</t>
  </si>
  <si>
    <t>ggqqplot(my_data, x = "Sepal.Length")</t>
  </si>
  <si>
    <t>group_by(iris_data, Species) %&gt;% 
summarise(
  count = n(), 
  mean = mean(Sepal.Length, na.rm = TRUE),
  sd = sd(Sepal.Length, na.rm = TRUE)
  )</t>
  </si>
  <si>
    <t>df &lt;- as.data.frame(datasets::HairEyeColor)</t>
  </si>
  <si>
    <t>hair_eye_col &lt;- df[rep(row.names(df), df$Freq), 1:3]</t>
  </si>
  <si>
    <t>rownames(hair_eye_col) &lt;- 1:nrow(hair_eye_col)</t>
  </si>
  <si>
    <t>head(hair_eye_col)</t>
  </si>
  <si>
    <t># hair/eye variables</t>
  </si>
  <si>
    <t>Hair &lt;- hair_eye_col$Hair</t>
  </si>
  <si>
    <t>Eye &lt;- hair_eye_col$Eye</t>
  </si>
  <si>
    <t># Frequency distribution of hair color</t>
  </si>
  <si>
    <t>table(Hair)</t>
  </si>
  <si>
    <t># Frequency distribution of eye color</t>
  </si>
  <si>
    <t>table(Eye)</t>
  </si>
  <si>
    <t>two_way = table(Hair, Eye)</t>
  </si>
  <si>
    <t>Black</t>
  </si>
  <si>
    <t>Brown</t>
  </si>
  <si>
    <t>Red</t>
  </si>
  <si>
    <t>Blond</t>
  </si>
  <si>
    <t>Blue</t>
  </si>
  <si>
    <t>Hazel</t>
  </si>
  <si>
    <t>Green</t>
  </si>
  <si>
    <t>xtabs(~ Hair + Eye, data = hair_eye_col)</t>
  </si>
  <si>
    <t>Column Labels</t>
  </si>
  <si>
    <t>Sum of Freq</t>
  </si>
  <si>
    <t>TOTAL</t>
  </si>
  <si>
    <t>Sex</t>
  </si>
  <si>
    <t>Female</t>
  </si>
  <si>
    <t>Comparing Means</t>
  </si>
  <si>
    <t># Comparing one-sample mean to a standard known mean</t>
  </si>
  <si>
    <t># 2.1 One-sample T-test (parametric)</t>
  </si>
  <si>
    <t># We want to know, if the average weight of the mice differs from 25g?</t>
  </si>
  <si>
    <t>set.seed(1234)</t>
  </si>
  <si>
    <t># Statistical summaries of weight</t>
  </si>
  <si>
    <t>summary(mouse_data$weight)</t>
  </si>
  <si>
    <t># One-sample t-test</t>
  </si>
  <si>
    <t>mouse_data &lt;- data.frame(
  name = paste0(rep("M_", 10), 1:10),
  weight = round(rnorm(10, 20, 2), 1)
)</t>
  </si>
  <si>
    <t>stm = shapiro.test(mouse_data$weight)</t>
  </si>
  <si>
    <t>mouse_results &lt;- t.test(mouse_data$weight, mu = 25)</t>
  </si>
  <si>
    <t># One-sample wilcoxon test</t>
  </si>
  <si>
    <t>results_wilcox &lt;- wilcox.test(mouse_data$weight, mu = 25)</t>
  </si>
  <si>
    <t>df_tooth_growth = datasets::ToothGrowth</t>
  </si>
  <si>
    <t># Print the first n rows of the data</t>
  </si>
  <si>
    <t># Convert dose as a factor and recode the levels</t>
  </si>
  <si>
    <t># as "D0.5", "D1", "D2"</t>
  </si>
  <si>
    <t>df_tooth_growth$dose &lt;- factor(df_tooth_growth$dose, 
levels = c(0.5, 1, 2),labels = c("D0.5", "D1", "D2"))</t>
  </si>
  <si>
    <t>head(df_tooth_growth)</t>
  </si>
  <si>
    <t>table(df_tooth_growth$supp, df_tooth_growth$dose)</t>
  </si>
  <si>
    <t>D0.5</t>
  </si>
  <si>
    <t>D1</t>
  </si>
  <si>
    <t>D2</t>
  </si>
  <si>
    <t>OJ</t>
  </si>
  <si>
    <t>VC</t>
  </si>
  <si>
    <t>Count of len</t>
  </si>
  <si>
    <t>plot(ggboxplot(df_tooth_growth, x = "dose", y = "len", color = "supp",
          palette = c("#00AFBB", "#E7B800")))</t>
  </si>
  <si>
    <t>plot(ggline(df_tooth_growth, x = "dose", y = "len", color = "supp",
       add = c("mean_se", "dotplot"),
       palette = c("#00AFBB", "#E7B800")))</t>
  </si>
  <si>
    <t>tooth_growth_results &lt;- aov(len ~ supp + dose, data = df_tooth_growth)</t>
  </si>
  <si>
    <t>summary(tooth_growth_results$residuals)</t>
  </si>
  <si>
    <t>anova(tooth_growth_results)</t>
  </si>
  <si>
    <t># Two-way ANOVA with interaction effect</t>
  </si>
  <si>
    <t># These two calls are equivalent</t>
  </si>
  <si>
    <t>res.aov3 &lt;- aov(len ~ supp * dose, data = df_tooth_growth)</t>
  </si>
  <si>
    <t>res.aov3 &lt;- aov(len ~ supp + dose + supp:dose, data = df_tooth_growth)</t>
  </si>
  <si>
    <t>anova(res.aov3)</t>
  </si>
  <si>
    <t>group_by(df_tooth_growth, supp, dose) %&gt;%
  summarise(
    count = n(),
    mean = mean(len, na.rm = TRUE),
    sd = sd(len, na.rm = TRUE)
  )</t>
  </si>
  <si>
    <t>tk_hsd = TukeyHSD(res.aov3, which = "dose")</t>
  </si>
  <si>
    <t>diff</t>
  </si>
  <si>
    <t>lwr</t>
  </si>
  <si>
    <t>upr</t>
  </si>
  <si>
    <t>p adj</t>
  </si>
  <si>
    <t>D1-D0.5</t>
  </si>
  <si>
    <t>D2-D0.5</t>
  </si>
  <si>
    <t>D2-D1</t>
  </si>
  <si>
    <t>pairwise.t.test(df_tooth_growth$len, df_tooth_growth$dose, p.adjust.method = "BH")</t>
  </si>
  <si>
    <t>smodel</t>
  </si>
  <si>
    <t>mmodel</t>
  </si>
  <si>
    <t>round(anova(smodel), 8)</t>
  </si>
  <si>
    <t>xl &lt;- mmodel$xlevels</t>
  </si>
  <si>
    <t>Tape supplier 1</t>
  </si>
  <si>
    <t>Tape supplier 2</t>
  </si>
  <si>
    <t>Tape supplier 3</t>
  </si>
  <si>
    <t>df_data_stacked = stack(df_data[,1:3])</t>
  </si>
  <si>
    <t>names(df_data_stacked)[names(df_data_stacked) == "values"] &lt;- "strength"</t>
  </si>
  <si>
    <t>names(df_data_stacked)[names(df_data_stacked) == "ind"] &lt;- "supplier"</t>
  </si>
  <si>
    <t>res1 &lt;- aov(strength ~ supplier, data = df_data_stacked)</t>
  </si>
  <si>
    <t>names(df_data_stacked)</t>
  </si>
  <si>
    <t>output = anova(res1)</t>
  </si>
  <si>
    <t>tidymodels - Bootstrap resampling and tidy regression models</t>
  </si>
  <si>
    <t>Bootstrap Resampling</t>
  </si>
  <si>
    <t>session = sessionInfo()</t>
  </si>
  <si>
    <t>datasets::mtcars</t>
  </si>
  <si>
    <t>=RScript.Evaluate(B2)</t>
  </si>
  <si>
    <t>plt = ggplot(mtcars, aes(mpg, wt)) + geom_point()</t>
  </si>
  <si>
    <t>nlsfit &lt;- nls(mpg ~ k / wt + b, mtcars, start = list(k = 1, b = 0))</t>
  </si>
  <si>
    <t>names(nlsfit$m)</t>
  </si>
  <si>
    <t>nlsfit$m$getAllPars()</t>
  </si>
  <si>
    <t>s = summary(nlsfit)</t>
  </si>
  <si>
    <t>names(s)</t>
  </si>
  <si>
    <t>k</t>
  </si>
  <si>
    <t>b</t>
  </si>
  <si>
    <t>set.seed(27)</t>
  </si>
  <si>
    <t>boots &lt;- bootstraps(mtcars, times = 2000, apparent = TRUE)</t>
  </si>
  <si>
    <t>boots</t>
  </si>
  <si>
    <t>Explaining the lm() Summary in R – Learn by Marketing</t>
  </si>
  <si>
    <t>y=c(8.04,6.95,7.58,8.81,8.33,9.96,7.24,4.26,10.84,4.82,5.68)</t>
  </si>
  <si>
    <t>#Anscombe's Quartet Q1 Data</t>
  </si>
  <si>
    <t>x1=c(10,8,13,9,11,14,6,4,12,7,5)</t>
  </si>
  <si>
    <t>set.seed(15)</t>
  </si>
  <si>
    <t>#Some fake data, set the seed to be reproducible.</t>
  </si>
  <si>
    <t>x2=sqrt(y)+rnorm(length(y))</t>
  </si>
  <si>
    <t>model=lm(y~x1+x2)</t>
  </si>
  <si>
    <t>names(model)</t>
  </si>
  <si>
    <t>mod_summary = summary(model)</t>
  </si>
  <si>
    <t>names(mod_summary)</t>
  </si>
  <si>
    <t>#Residual Standard error (Like Standard Deviation)</t>
  </si>
  <si>
    <t>k=length(model$coefficients)-1</t>
  </si>
  <si>
    <t>#Subtract one to ignore intercept</t>
  </si>
  <si>
    <t>SSE=sum(model$residuals**2)</t>
  </si>
  <si>
    <t>n=length(model$residuals)</t>
  </si>
  <si>
    <t>sqrt(SSE/(n-(1+k)))</t>
  </si>
  <si>
    <t>#Residual Standard Error</t>
  </si>
  <si>
    <t>#Multiple R-Squared (Coefficient of Determination)</t>
  </si>
  <si>
    <t>SSyy=sum((y-mean(y))**2)</t>
  </si>
  <si>
    <t>(SSyy-SSE)/SSyy</t>
  </si>
  <si>
    <t>#Alternatively</t>
  </si>
  <si>
    <t>1-SSE/SSyy</t>
  </si>
  <si>
    <t>#Adjusted R-Squared</t>
  </si>
  <si>
    <t>n=length(y)</t>
  </si>
  <si>
    <t>Std.Error</t>
  </si>
  <si>
    <t>x1</t>
  </si>
  <si>
    <t>x2</t>
  </si>
  <si>
    <t>1-(SSE/SSyy)*(n-1)/(n-(k+1))</t>
  </si>
  <si>
    <t>names(mod_summary$coef)</t>
  </si>
  <si>
    <t>#F-Statistic</t>
  </si>
  <si>
    <t>#Ho: All coefficients are zero</t>
  </si>
  <si>
    <t>#Ha: At least one coefficient is nonzero</t>
  </si>
  <si>
    <t>#Compare test statistic to F Distribution table</t>
  </si>
  <si>
    <t>n&lt;-length(y)</t>
  </si>
  <si>
    <t>SSE&lt;-sum(model$residuals**2)</t>
  </si>
  <si>
    <t>Ssyy&lt;-sum((y-mean(y))**2)</t>
  </si>
  <si>
    <t>k&lt;-length(model$coefficients)-1</t>
  </si>
  <si>
    <t>((SSyy-SSE)/k) / (SSE/(n-(k+1)))</t>
  </si>
  <si>
    <t>s =summary(model$residuals)</t>
  </si>
  <si>
    <t>sc = summary(model$coeff)</t>
  </si>
  <si>
    <t>names(sc)</t>
  </si>
  <si>
    <t>set.seed(87634)</t>
  </si>
  <si>
    <t>x1 &lt;- rnorm(1000)</t>
  </si>
  <si>
    <t>x2 &lt;- rnorm(1000) + 0.3 * x1</t>
  </si>
  <si>
    <t>x3 &lt;- rnorm(1000) + 0.1 * x1 + 0.2 * x2</t>
  </si>
  <si>
    <t>x4 &lt;- rnorm(1000) + 0.2 * x1 - 0.3 * x3</t>
  </si>
  <si>
    <t>x5 &lt;- rnorm(1000) - 0.1 * x2 + 0.1 * x4</t>
  </si>
  <si>
    <t>y &lt;- rnorm(1000) + 0.1 * x1 - 0.2 * x2 + 0.1 * x3 + 0.1 * x4 - 0.2 * x5</t>
  </si>
  <si>
    <t>data &lt;- data.frame(y, x1, x2, x3, x4, x5)</t>
  </si>
  <si>
    <t>model = lm(y ~ ., data)</t>
  </si>
  <si>
    <t>summary(model)</t>
  </si>
  <si>
    <t>summary(model)$coefficients</t>
  </si>
  <si>
    <t>x3</t>
  </si>
  <si>
    <t>x4</t>
  </si>
  <si>
    <t>x5</t>
  </si>
  <si>
    <t>cf(model)</t>
  </si>
  <si>
    <t>confint(model)</t>
  </si>
  <si>
    <t>set.seed(1001)</t>
  </si>
  <si>
    <t>N &lt;- 100</t>
  </si>
  <si>
    <t>x &lt;- rnorm(N, mean = 3, sd = 2)</t>
  </si>
  <si>
    <t>mean(x)</t>
  </si>
  <si>
    <t>sd(x)</t>
  </si>
  <si>
    <t>LL1 &lt;- function(mu, sigma) {
  R = suppressWarnings(dnorm(x, mu, sigma))
  #
  -sum(log(R))
}</t>
  </si>
  <si>
    <t>library(stats4)</t>
  </si>
  <si>
    <t>mle(LL1, start = list(mu = 1, sigma=1), method = 'L-BFGS-B', lower = c(-Inf, 0), upper = c(Inf, Inf))</t>
  </si>
  <si>
    <t>res &lt;- mle(LL1, start = list(mu = 1, sigma=1), method = 'L-BFGS-B', lower = c(-Inf, 0), upper = c(Inf, Inf))</t>
  </si>
  <si>
    <t>x &lt;- runif(N)</t>
  </si>
  <si>
    <t>y &lt;- 5 * x + 3 + rnorm(N)</t>
  </si>
  <si>
    <t>fit &lt;- lm(y ~ x)</t>
  </si>
  <si>
    <t>plot(x, y)</t>
  </si>
  <si>
    <t>=RScript.Evaluate(B33)</t>
  </si>
  <si>
    <t>abline(fit, col = "red")</t>
  </si>
  <si>
    <t>=RScript.Evaluate(B34)</t>
  </si>
  <si>
    <t>Script: https://alemorales.info/post/mle-nonlinear/</t>
  </si>
  <si>
    <t>set.seed(2019)</t>
  </si>
  <si>
    <t>sample = rnorm(100)</t>
  </si>
  <si>
    <t>prod(dnorm(sample))</t>
  </si>
  <si>
    <t>sample_large = rnorm(100, sd = 0.1)</t>
  </si>
  <si>
    <t>prod(dnorm(sample_large, sd = 0.1))</t>
  </si>
  <si>
    <t>NLL = function(pars, data) {
  # Extract parameters from the vector
  mu = pars[1]
  sigma = pars[2]
  # Calculate Negative Log-LIkelihood
  -sum(dnorm(x = data, mean = mu, sd = sigma, log = TRUE))
}</t>
  </si>
  <si>
    <t>mle = optim(par = c(mu = 0.2, sigma = 1.5), fn = NLL, data = sample, control = list(parscale = c(mu = 0.2, sigma = 1.5)))</t>
  </si>
  <si>
    <t>mle$par</t>
  </si>
  <si>
    <t>c(mu = mean(sample), sigma = sd(sample))</t>
  </si>
  <si>
    <t>day=c(1, 2, 3, 4, 5, 6, 7, 8, 9, 10)</t>
  </si>
  <si>
    <t>sales=c(25, 20, 14, 16, 27, 20, 12, 15, 14, 19)</t>
  </si>
  <si>
    <t>dfDailySales %&gt;% mutate(avg_sales3 = rollmean(sales, k=2, fill=NA, align='right'))</t>
  </si>
  <si>
    <t>session$R.version</t>
  </si>
  <si>
    <t>&lt;= space in the name requires quotes or backticks</t>
  </si>
  <si>
    <t>Geography</t>
  </si>
  <si>
    <t>Product</t>
  </si>
  <si>
    <t>Amount</t>
  </si>
  <si>
    <t>Units</t>
  </si>
  <si>
    <t>Cost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</si>
  <si>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</si>
  <si>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</si>
  <si>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</si>
  <si>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</si>
  <si>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</si>
  <si>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</si>
  <si>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</si>
  <si>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</si>
  <si>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</si>
  <si>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</si>
  <si>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</si>
  <si>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</si>
  <si>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</si>
  <si>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</si>
  <si>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</si>
  <si>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</si>
  <si>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</si>
  <si>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</si>
  <si>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</si>
  <si>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</si>
  <si>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</si>
  <si>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</si>
  <si>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</si>
  <si>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</si>
  <si>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</si>
  <si>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</si>
  <si>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</si>
  <si>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</si>
  <si>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</si>
  <si>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</si>
  <si>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</si>
  <si>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</si>
  <si>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</si>
  <si>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</si>
  <si>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</si>
  <si>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</si>
  <si>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</si>
  <si>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</si>
  <si>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rm('Sales Person')</t>
  </si>
  <si>
    <t>SalesPerson</t>
  </si>
  <si>
    <t>CostPerUnit</t>
  </si>
  <si>
    <t>library(zoo)</t>
  </si>
  <si>
    <t>dfDailySales &lt;- data.frame(day, sales)</t>
  </si>
  <si>
    <t>sresidual_summary = summary(smodel$residuals)</t>
  </si>
  <si>
    <t>smodel_summary_coef = summary(smodel)$coefficients</t>
  </si>
  <si>
    <t>smodel_summary = summary(smodel)</t>
  </si>
  <si>
    <t>smodel_summary$sigma</t>
  </si>
  <si>
    <t>smodel_summary$r.squared</t>
  </si>
  <si>
    <t>smodel_summary$adj.r.squared</t>
  </si>
  <si>
    <t>smodel_summary$fstatistic</t>
  </si>
  <si>
    <t>mresidual_summary = summary(mmodel$residuals)</t>
  </si>
  <si>
    <t>mmodel_summary_coef = summary(mmodel)$coefficients</t>
  </si>
  <si>
    <t>mmodel_summary = summary(mmodel)</t>
  </si>
  <si>
    <t>mmodel_summary$sigma</t>
  </si>
  <si>
    <t>mmodel_summary$r.squared</t>
  </si>
  <si>
    <t>mmodel_summary$adj.r.squared</t>
  </si>
  <si>
    <t>mmodel_summary$fstatistic</t>
  </si>
  <si>
    <t>df_data = data.frame(ctrl, trt1, trt2)</t>
  </si>
  <si>
    <t>=RScript.Evaluate(E53)</t>
  </si>
  <si>
    <t>=RScript.Evaluate(J1)</t>
  </si>
  <si>
    <t>summary(mle)</t>
  </si>
  <si>
    <t>sumry &lt;- summary(iris_data$Sepal.Length, digits = 3)</t>
  </si>
  <si>
    <t>as.data.frame(sumry)</t>
  </si>
  <si>
    <t>names(mmodel$coefficients)</t>
  </si>
  <si>
    <t>as.data.frame(mmodel$coefficients)</t>
  </si>
  <si>
    <t>as.data.frame(mmodel_summary_coef)</t>
  </si>
  <si>
    <t>ci &lt;- confint(mmodel)</t>
  </si>
  <si>
    <t>as.data.frame(ci)</t>
  </si>
  <si>
    <t>Model.Accuracy(mmodel)</t>
  </si>
  <si>
    <t>library(forecast)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</si>
</sst>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0"/>
    <numFmt numFmtId="165" formatCode="0.000"/>
    <numFmt numFmtId="166" formatCode="0.00000"/>
    <numFmt numFmtId="167" formatCode="0.0"/>
    <numFmt numFmtId="168" formatCode="0.00000000000"/>
    <numFmt numFmtId="169" formatCode="0.000000"/>
    <numFmt numFmtId="170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164" fontId="0" fillId="0" borderId="1" xfId="0" applyNumberFormat="1" applyBorder="1"/>
    <xf numFmtId="165" fontId="0" fillId="0" borderId="1" xfId="0" applyNumberFormat="1" applyBorder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2" applyFont="1"/>
    <xf numFmtId="0" fontId="4" fillId="0" borderId="0" xfId="0" applyFont="1"/>
    <xf numFmtId="0" fontId="0" fillId="2" borderId="0" xfId="0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0" fontId="6" fillId="0" borderId="0" xfId="0" applyFont="1" applyAlignment="1">
      <alignment vertical="center"/>
    </xf>
    <xf numFmtId="169" fontId="0" fillId="0" borderId="0" xfId="0" applyNumberFormat="1"/>
    <xf numFmtId="3" fontId="0" fillId="0" borderId="0" xfId="0" applyNumberFormat="1"/>
  </cellXfs>
  <cellStyles count="5">
    <cellStyle name="Comma 2" xfId="3" xr:uid="{036DB88A-42DF-42CD-AF36-4DF3C574EABB}"/>
    <cellStyle name="Currency 2" xfId="4" xr:uid="{A94B56D2-7F03-4820-A2C5-9A06126F7E7B}"/>
    <cellStyle name="Hyperlink" xfId="1" builtinId="8"/>
    <cellStyle name="Normal" xfId="0" builtinId="0"/>
    <cellStyle name="Percent" xfId="2" builtinId="5"/>
  </cellStyles>
  <dxfs count="6">
    <dxf>
      <numFmt numFmtId="168" formatCode="0.00000000000"/>
    </dxf>
    <dxf>
      <numFmt numFmtId="168" formatCode="0.00000000000"/>
    </dxf>
    <dxf>
      <numFmt numFmtId="168" formatCode="0.00000000000"/>
    </dxf>
    <dxf>
      <numFmt numFmtId="168" formatCode="0.0000000000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numFmt numFmtId="165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68580</xdr:colOff>
      <xdr:row>34</xdr:row>
      <xdr:rowOff>83820</xdr:rowOff>
    </xdr:from>
    <xdr:to>
      <xdr:col>6</xdr:col>
      <xdr:colOff>129540</xdr:colOff>
      <xdr:row>48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08F9FE-1C00-BFCB-8C1C-9DF9B03BE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3040" y="6301740"/>
          <a:ext cx="3009900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236220</xdr:colOff>
      <xdr:row>56</xdr:row>
      <xdr:rowOff>167640</xdr:rowOff>
    </xdr:from>
    <xdr:to>
      <xdr:col>7</xdr:col>
      <xdr:colOff>137160</xdr:colOff>
      <xdr:row>69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82A9A9-0763-4690-9301-BB28799F9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9860280"/>
          <a:ext cx="2339340" cy="233934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</xdr:colOff>
      <xdr:row>7</xdr:row>
      <xdr:rowOff>7620</xdr:rowOff>
    </xdr:from>
    <xdr:to>
      <xdr:col>11</xdr:col>
      <xdr:colOff>30480</xdr:colOff>
      <xdr:row>22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2E79F1-1757-98A7-DAC9-8F9F80D72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5540" y="1287780"/>
          <a:ext cx="2735580" cy="273558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601980</xdr:colOff>
      <xdr:row>25</xdr:row>
      <xdr:rowOff>297180</xdr:rowOff>
    </xdr:from>
    <xdr:to>
      <xdr:col>9</xdr:col>
      <xdr:colOff>525780</xdr:colOff>
      <xdr:row>35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193786-866B-368C-787A-82EA11CF3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5020" y="5234940"/>
          <a:ext cx="2575560" cy="2575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365760</xdr:colOff>
      <xdr:row>25</xdr:row>
      <xdr:rowOff>297180</xdr:rowOff>
    </xdr:from>
    <xdr:to>
      <xdr:col>14</xdr:col>
      <xdr:colOff>487680</xdr:colOff>
      <xdr:row>35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EE838-3584-0BE1-3DD2-39E5383CF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5234940"/>
          <a:ext cx="2560320" cy="2560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</xdr:colOff>
      <xdr:row>3</xdr:row>
      <xdr:rowOff>38100</xdr:rowOff>
    </xdr:from>
    <xdr:to>
      <xdr:col>8</xdr:col>
      <xdr:colOff>586740</xdr:colOff>
      <xdr:row>16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FA648C-DEDC-44EC-9BDF-3394DA72C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120" y="586740"/>
          <a:ext cx="2461260" cy="2461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Gladstone" refreshedDate="45170.653654398149" createdVersion="8" refreshedVersion="8" minRefreshableVersion="3" recordCount="150" xr:uid="{33661F94-F913-4507-8B6A-A66842F57C6B}">
  <cacheSource type="worksheet">
    <worksheetSource ref="D2:I152" sheet="Iris Data"/>
  </cacheSource>
  <cacheFields count="6">
    <cacheField name="Index" numFmtId="0">
      <sharedItems/>
    </cacheField>
    <cacheField name="Sepal.Length" numFmtId="0">
      <sharedItems containsSemiMixedTypes="0" containsString="0" containsNumber="1" minValue="4.3" maxValue="7.9"/>
    </cacheField>
    <cacheField name="Sepal.Width" numFmtId="0">
      <sharedItems containsSemiMixedTypes="0" containsString="0" containsNumber="1" minValue="2" maxValue="4.4000000000000004"/>
    </cacheField>
    <cacheField name="Petal.Length" numFmtId="0">
      <sharedItems containsSemiMixedTypes="0" containsString="0" containsNumber="1" minValue="1" maxValue="6.9"/>
    </cacheField>
    <cacheField name="Petal.Width" numFmtId="0">
      <sharedItems containsSemiMixedTypes="0" containsString="0" containsNumber="1" minValue="0.1" maxValue="2.5"/>
    </cacheField>
    <cacheField name="Species" numFmtId="0">
      <sharedItems count="3">
        <s v="setosa"/>
        <s v="versicolor"/>
        <s v="virgin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Gladstone" refreshedDate="45170.686687615744" createdVersion="8" refreshedVersion="8" minRefreshableVersion="3" recordCount="32" xr:uid="{F7E93AFD-C8B8-40AC-A8FD-70048250A75B}">
  <cacheSource type="worksheet">
    <worksheetSource ref="D87:H119" sheet="Descriptive Statistics"/>
  </cacheSource>
  <cacheFields count="5">
    <cacheField name="Index" numFmtId="0">
      <sharedItems/>
    </cacheField>
    <cacheField name="Hair" numFmtId="0">
      <sharedItems count="4">
        <s v="Black"/>
        <s v="Brown"/>
        <s v="Red"/>
        <s v="Blond"/>
      </sharedItems>
    </cacheField>
    <cacheField name="Eye" numFmtId="0">
      <sharedItems count="4">
        <s v="Brown"/>
        <s v="Blue"/>
        <s v="Hazel"/>
        <s v="Green"/>
      </sharedItems>
    </cacheField>
    <cacheField name="Sex" numFmtId="0">
      <sharedItems count="2">
        <s v="Male"/>
        <s v="Female"/>
      </sharedItems>
    </cacheField>
    <cacheField name="Freq" numFmtId="0">
      <sharedItems containsSemiMixedTypes="0" containsString="0" containsNumber="1" containsInteger="1" minValue="2" maxValue="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Gladstone" refreshedDate="45171.421120833336" createdVersion="8" refreshedVersion="8" minRefreshableVersion="3" recordCount="60" xr:uid="{414C446C-E4A7-40CA-95C4-5D6125A71550}">
  <cacheSource type="worksheet">
    <worksheetSource ref="D2:G62" sheet="Tooth Growth Data"/>
  </cacheSource>
  <cacheFields count="4">
    <cacheField name="Index" numFmtId="0">
      <sharedItems/>
    </cacheField>
    <cacheField name="len" numFmtId="0">
      <sharedItems containsSemiMixedTypes="0" containsString="0" containsNumber="1" minValue="4.2" maxValue="33.9"/>
    </cacheField>
    <cacheField name="supp" numFmtId="0">
      <sharedItems count="2">
        <s v="VC"/>
        <s v="OJ"/>
      </sharedItems>
    </cacheField>
    <cacheField name="dose" numFmtId="0">
      <sharedItems containsSemiMixedTypes="0" containsString="0" containsNumber="1" minValue="0.5" maxValue="2" count="3">
        <n v="0.5"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s v="1"/>
    <n v="5.0999999999999996"/>
    <n v="3.5"/>
    <n v="1.4"/>
    <n v="0.2"/>
    <x v="0"/>
  </r>
  <r>
    <s v="2"/>
    <n v="4.9000000000000004"/>
    <n v="3"/>
    <n v="1.4"/>
    <n v="0.2"/>
    <x v="0"/>
  </r>
  <r>
    <s v="3"/>
    <n v="4.7"/>
    <n v="3.2"/>
    <n v="1.3"/>
    <n v="0.2"/>
    <x v="0"/>
  </r>
  <r>
    <s v="4"/>
    <n v="4.5999999999999996"/>
    <n v="3.1"/>
    <n v="1.5"/>
    <n v="0.2"/>
    <x v="0"/>
  </r>
  <r>
    <s v="5"/>
    <n v="5"/>
    <n v="3.6"/>
    <n v="1.4"/>
    <n v="0.2"/>
    <x v="0"/>
  </r>
  <r>
    <s v="6"/>
    <n v="5.4"/>
    <n v="3.9"/>
    <n v="1.7"/>
    <n v="0.4"/>
    <x v="0"/>
  </r>
  <r>
    <s v="7"/>
    <n v="4.5999999999999996"/>
    <n v="3.4"/>
    <n v="1.4"/>
    <n v="0.3"/>
    <x v="0"/>
  </r>
  <r>
    <s v="8"/>
    <n v="5"/>
    <n v="3.4"/>
    <n v="1.5"/>
    <n v="0.2"/>
    <x v="0"/>
  </r>
  <r>
    <s v="9"/>
    <n v="4.4000000000000004"/>
    <n v="2.9"/>
    <n v="1.4"/>
    <n v="0.2"/>
    <x v="0"/>
  </r>
  <r>
    <s v="10"/>
    <n v="4.9000000000000004"/>
    <n v="3.1"/>
    <n v="1.5"/>
    <n v="0.1"/>
    <x v="0"/>
  </r>
  <r>
    <s v="11"/>
    <n v="5.4"/>
    <n v="3.7"/>
    <n v="1.5"/>
    <n v="0.2"/>
    <x v="0"/>
  </r>
  <r>
    <s v="12"/>
    <n v="4.8"/>
    <n v="3.4"/>
    <n v="1.6"/>
    <n v="0.2"/>
    <x v="0"/>
  </r>
  <r>
    <s v="13"/>
    <n v="4.8"/>
    <n v="3"/>
    <n v="1.4"/>
    <n v="0.1"/>
    <x v="0"/>
  </r>
  <r>
    <s v="14"/>
    <n v="4.3"/>
    <n v="3"/>
    <n v="1.1000000000000001"/>
    <n v="0.1"/>
    <x v="0"/>
  </r>
  <r>
    <s v="15"/>
    <n v="5.8"/>
    <n v="4"/>
    <n v="1.2"/>
    <n v="0.2"/>
    <x v="0"/>
  </r>
  <r>
    <s v="16"/>
    <n v="5.7"/>
    <n v="4.4000000000000004"/>
    <n v="1.5"/>
    <n v="0.4"/>
    <x v="0"/>
  </r>
  <r>
    <s v="17"/>
    <n v="5.4"/>
    <n v="3.9"/>
    <n v="1.3"/>
    <n v="0.4"/>
    <x v="0"/>
  </r>
  <r>
    <s v="18"/>
    <n v="5.0999999999999996"/>
    <n v="3.5"/>
    <n v="1.4"/>
    <n v="0.3"/>
    <x v="0"/>
  </r>
  <r>
    <s v="19"/>
    <n v="5.7"/>
    <n v="3.8"/>
    <n v="1.7"/>
    <n v="0.3"/>
    <x v="0"/>
  </r>
  <r>
    <s v="20"/>
    <n v="5.0999999999999996"/>
    <n v="3.8"/>
    <n v="1.5"/>
    <n v="0.3"/>
    <x v="0"/>
  </r>
  <r>
    <s v="21"/>
    <n v="5.4"/>
    <n v="3.4"/>
    <n v="1.7"/>
    <n v="0.2"/>
    <x v="0"/>
  </r>
  <r>
    <s v="22"/>
    <n v="5.0999999999999996"/>
    <n v="3.7"/>
    <n v="1.5"/>
    <n v="0.4"/>
    <x v="0"/>
  </r>
  <r>
    <s v="23"/>
    <n v="4.5999999999999996"/>
    <n v="3.6"/>
    <n v="1"/>
    <n v="0.2"/>
    <x v="0"/>
  </r>
  <r>
    <s v="24"/>
    <n v="5.0999999999999996"/>
    <n v="3.3"/>
    <n v="1.7"/>
    <n v="0.5"/>
    <x v="0"/>
  </r>
  <r>
    <s v="25"/>
    <n v="4.8"/>
    <n v="3.4"/>
    <n v="1.9"/>
    <n v="0.2"/>
    <x v="0"/>
  </r>
  <r>
    <s v="26"/>
    <n v="5"/>
    <n v="3"/>
    <n v="1.6"/>
    <n v="0.2"/>
    <x v="0"/>
  </r>
  <r>
    <s v="27"/>
    <n v="5"/>
    <n v="3.4"/>
    <n v="1.6"/>
    <n v="0.4"/>
    <x v="0"/>
  </r>
  <r>
    <s v="28"/>
    <n v="5.2"/>
    <n v="3.5"/>
    <n v="1.5"/>
    <n v="0.2"/>
    <x v="0"/>
  </r>
  <r>
    <s v="29"/>
    <n v="5.2"/>
    <n v="3.4"/>
    <n v="1.4"/>
    <n v="0.2"/>
    <x v="0"/>
  </r>
  <r>
    <s v="30"/>
    <n v="4.7"/>
    <n v="3.2"/>
    <n v="1.6"/>
    <n v="0.2"/>
    <x v="0"/>
  </r>
  <r>
    <s v="31"/>
    <n v="4.8"/>
    <n v="3.1"/>
    <n v="1.6"/>
    <n v="0.2"/>
    <x v="0"/>
  </r>
  <r>
    <s v="32"/>
    <n v="5.4"/>
    <n v="3.4"/>
    <n v="1.5"/>
    <n v="0.4"/>
    <x v="0"/>
  </r>
  <r>
    <s v="33"/>
    <n v="5.2"/>
    <n v="4.0999999999999996"/>
    <n v="1.5"/>
    <n v="0.1"/>
    <x v="0"/>
  </r>
  <r>
    <s v="34"/>
    <n v="5.5"/>
    <n v="4.2"/>
    <n v="1.4"/>
    <n v="0.2"/>
    <x v="0"/>
  </r>
  <r>
    <s v="35"/>
    <n v="4.9000000000000004"/>
    <n v="3.1"/>
    <n v="1.5"/>
    <n v="0.2"/>
    <x v="0"/>
  </r>
  <r>
    <s v="36"/>
    <n v="5"/>
    <n v="3.2"/>
    <n v="1.2"/>
    <n v="0.2"/>
    <x v="0"/>
  </r>
  <r>
    <s v="37"/>
    <n v="5.5"/>
    <n v="3.5"/>
    <n v="1.3"/>
    <n v="0.2"/>
    <x v="0"/>
  </r>
  <r>
    <s v="38"/>
    <n v="4.9000000000000004"/>
    <n v="3.6"/>
    <n v="1.4"/>
    <n v="0.1"/>
    <x v="0"/>
  </r>
  <r>
    <s v="39"/>
    <n v="4.4000000000000004"/>
    <n v="3"/>
    <n v="1.3"/>
    <n v="0.2"/>
    <x v="0"/>
  </r>
  <r>
    <s v="40"/>
    <n v="5.0999999999999996"/>
    <n v="3.4"/>
    <n v="1.5"/>
    <n v="0.2"/>
    <x v="0"/>
  </r>
  <r>
    <s v="41"/>
    <n v="5"/>
    <n v="3.5"/>
    <n v="1.3"/>
    <n v="0.3"/>
    <x v="0"/>
  </r>
  <r>
    <s v="42"/>
    <n v="4.5"/>
    <n v="2.2999999999999998"/>
    <n v="1.3"/>
    <n v="0.3"/>
    <x v="0"/>
  </r>
  <r>
    <s v="43"/>
    <n v="4.4000000000000004"/>
    <n v="3.2"/>
    <n v="1.3"/>
    <n v="0.2"/>
    <x v="0"/>
  </r>
  <r>
    <s v="44"/>
    <n v="5"/>
    <n v="3.5"/>
    <n v="1.6"/>
    <n v="0.6"/>
    <x v="0"/>
  </r>
  <r>
    <s v="45"/>
    <n v="5.0999999999999996"/>
    <n v="3.8"/>
    <n v="1.9"/>
    <n v="0.4"/>
    <x v="0"/>
  </r>
  <r>
    <s v="46"/>
    <n v="4.8"/>
    <n v="3"/>
    <n v="1.4"/>
    <n v="0.3"/>
    <x v="0"/>
  </r>
  <r>
    <s v="47"/>
    <n v="5.0999999999999996"/>
    <n v="3.8"/>
    <n v="1.6"/>
    <n v="0.2"/>
    <x v="0"/>
  </r>
  <r>
    <s v="48"/>
    <n v="4.5999999999999996"/>
    <n v="3.2"/>
    <n v="1.4"/>
    <n v="0.2"/>
    <x v="0"/>
  </r>
  <r>
    <s v="49"/>
    <n v="5.3"/>
    <n v="3.7"/>
    <n v="1.5"/>
    <n v="0.2"/>
    <x v="0"/>
  </r>
  <r>
    <s v="50"/>
    <n v="5"/>
    <n v="3.3"/>
    <n v="1.4"/>
    <n v="0.2"/>
    <x v="0"/>
  </r>
  <r>
    <s v="51"/>
    <n v="7"/>
    <n v="3.2"/>
    <n v="4.7"/>
    <n v="1.4"/>
    <x v="1"/>
  </r>
  <r>
    <s v="52"/>
    <n v="6.4"/>
    <n v="3.2"/>
    <n v="4.5"/>
    <n v="1.5"/>
    <x v="1"/>
  </r>
  <r>
    <s v="53"/>
    <n v="6.9"/>
    <n v="3.1"/>
    <n v="4.9000000000000004"/>
    <n v="1.5"/>
    <x v="1"/>
  </r>
  <r>
    <s v="54"/>
    <n v="5.5"/>
    <n v="2.2999999999999998"/>
    <n v="4"/>
    <n v="1.3"/>
    <x v="1"/>
  </r>
  <r>
    <s v="55"/>
    <n v="6.5"/>
    <n v="2.8"/>
    <n v="4.5999999999999996"/>
    <n v="1.5"/>
    <x v="1"/>
  </r>
  <r>
    <s v="56"/>
    <n v="5.7"/>
    <n v="2.8"/>
    <n v="4.5"/>
    <n v="1.3"/>
    <x v="1"/>
  </r>
  <r>
    <s v="57"/>
    <n v="6.3"/>
    <n v="3.3"/>
    <n v="4.7"/>
    <n v="1.6"/>
    <x v="1"/>
  </r>
  <r>
    <s v="58"/>
    <n v="4.9000000000000004"/>
    <n v="2.4"/>
    <n v="3.3"/>
    <n v="1"/>
    <x v="1"/>
  </r>
  <r>
    <s v="59"/>
    <n v="6.6"/>
    <n v="2.9"/>
    <n v="4.5999999999999996"/>
    <n v="1.3"/>
    <x v="1"/>
  </r>
  <r>
    <s v="60"/>
    <n v="5.2"/>
    <n v="2.7"/>
    <n v="3.9"/>
    <n v="1.4"/>
    <x v="1"/>
  </r>
  <r>
    <s v="61"/>
    <n v="5"/>
    <n v="2"/>
    <n v="3.5"/>
    <n v="1"/>
    <x v="1"/>
  </r>
  <r>
    <s v="62"/>
    <n v="5.9"/>
    <n v="3"/>
    <n v="4.2"/>
    <n v="1.5"/>
    <x v="1"/>
  </r>
  <r>
    <s v="63"/>
    <n v="6"/>
    <n v="2.2000000000000002"/>
    <n v="4"/>
    <n v="1"/>
    <x v="1"/>
  </r>
  <r>
    <s v="64"/>
    <n v="6.1"/>
    <n v="2.9"/>
    <n v="4.7"/>
    <n v="1.4"/>
    <x v="1"/>
  </r>
  <r>
    <s v="65"/>
    <n v="5.6"/>
    <n v="2.9"/>
    <n v="3.6"/>
    <n v="1.3"/>
    <x v="1"/>
  </r>
  <r>
    <s v="66"/>
    <n v="6.7"/>
    <n v="3.1"/>
    <n v="4.4000000000000004"/>
    <n v="1.4"/>
    <x v="1"/>
  </r>
  <r>
    <s v="67"/>
    <n v="5.6"/>
    <n v="3"/>
    <n v="4.5"/>
    <n v="1.5"/>
    <x v="1"/>
  </r>
  <r>
    <s v="68"/>
    <n v="5.8"/>
    <n v="2.7"/>
    <n v="4.0999999999999996"/>
    <n v="1"/>
    <x v="1"/>
  </r>
  <r>
    <s v="69"/>
    <n v="6.2"/>
    <n v="2.2000000000000002"/>
    <n v="4.5"/>
    <n v="1.5"/>
    <x v="1"/>
  </r>
  <r>
    <s v="70"/>
    <n v="5.6"/>
    <n v="2.5"/>
    <n v="3.9"/>
    <n v="1.1000000000000001"/>
    <x v="1"/>
  </r>
  <r>
    <s v="71"/>
    <n v="5.9"/>
    <n v="3.2"/>
    <n v="4.8"/>
    <n v="1.8"/>
    <x v="1"/>
  </r>
  <r>
    <s v="72"/>
    <n v="6.1"/>
    <n v="2.8"/>
    <n v="4"/>
    <n v="1.3"/>
    <x v="1"/>
  </r>
  <r>
    <s v="73"/>
    <n v="6.3"/>
    <n v="2.5"/>
    <n v="4.9000000000000004"/>
    <n v="1.5"/>
    <x v="1"/>
  </r>
  <r>
    <s v="74"/>
    <n v="6.1"/>
    <n v="2.8"/>
    <n v="4.7"/>
    <n v="1.2"/>
    <x v="1"/>
  </r>
  <r>
    <s v="75"/>
    <n v="6.4"/>
    <n v="2.9"/>
    <n v="4.3"/>
    <n v="1.3"/>
    <x v="1"/>
  </r>
  <r>
    <s v="76"/>
    <n v="6.6"/>
    <n v="3"/>
    <n v="4.4000000000000004"/>
    <n v="1.4"/>
    <x v="1"/>
  </r>
  <r>
    <s v="77"/>
    <n v="6.8"/>
    <n v="2.8"/>
    <n v="4.8"/>
    <n v="1.4"/>
    <x v="1"/>
  </r>
  <r>
    <s v="78"/>
    <n v="6.7"/>
    <n v="3"/>
    <n v="5"/>
    <n v="1.7"/>
    <x v="1"/>
  </r>
  <r>
    <s v="79"/>
    <n v="6"/>
    <n v="2.9"/>
    <n v="4.5"/>
    <n v="1.5"/>
    <x v="1"/>
  </r>
  <r>
    <s v="80"/>
    <n v="5.7"/>
    <n v="2.6"/>
    <n v="3.5"/>
    <n v="1"/>
    <x v="1"/>
  </r>
  <r>
    <s v="81"/>
    <n v="5.5"/>
    <n v="2.4"/>
    <n v="3.8"/>
    <n v="1.1000000000000001"/>
    <x v="1"/>
  </r>
  <r>
    <s v="82"/>
    <n v="5.5"/>
    <n v="2.4"/>
    <n v="3.7"/>
    <n v="1"/>
    <x v="1"/>
  </r>
  <r>
    <s v="83"/>
    <n v="5.8"/>
    <n v="2.7"/>
    <n v="3.9"/>
    <n v="1.2"/>
    <x v="1"/>
  </r>
  <r>
    <s v="84"/>
    <n v="6"/>
    <n v="2.7"/>
    <n v="5.0999999999999996"/>
    <n v="1.6"/>
    <x v="1"/>
  </r>
  <r>
    <s v="85"/>
    <n v="5.4"/>
    <n v="3"/>
    <n v="4.5"/>
    <n v="1.5"/>
    <x v="1"/>
  </r>
  <r>
    <s v="86"/>
    <n v="6"/>
    <n v="3.4"/>
    <n v="4.5"/>
    <n v="1.6"/>
    <x v="1"/>
  </r>
  <r>
    <s v="87"/>
    <n v="6.7"/>
    <n v="3.1"/>
    <n v="4.7"/>
    <n v="1.5"/>
    <x v="1"/>
  </r>
  <r>
    <s v="88"/>
    <n v="6.3"/>
    <n v="2.2999999999999998"/>
    <n v="4.4000000000000004"/>
    <n v="1.3"/>
    <x v="1"/>
  </r>
  <r>
    <s v="89"/>
    <n v="5.6"/>
    <n v="3"/>
    <n v="4.0999999999999996"/>
    <n v="1.3"/>
    <x v="1"/>
  </r>
  <r>
    <s v="90"/>
    <n v="5.5"/>
    <n v="2.5"/>
    <n v="4"/>
    <n v="1.3"/>
    <x v="1"/>
  </r>
  <r>
    <s v="91"/>
    <n v="5.5"/>
    <n v="2.6"/>
    <n v="4.4000000000000004"/>
    <n v="1.2"/>
    <x v="1"/>
  </r>
  <r>
    <s v="92"/>
    <n v="6.1"/>
    <n v="3"/>
    <n v="4.5999999999999996"/>
    <n v="1.4"/>
    <x v="1"/>
  </r>
  <r>
    <s v="93"/>
    <n v="5.8"/>
    <n v="2.6"/>
    <n v="4"/>
    <n v="1.2"/>
    <x v="1"/>
  </r>
  <r>
    <s v="94"/>
    <n v="5"/>
    <n v="2.2999999999999998"/>
    <n v="3.3"/>
    <n v="1"/>
    <x v="1"/>
  </r>
  <r>
    <s v="95"/>
    <n v="5.6"/>
    <n v="2.7"/>
    <n v="4.2"/>
    <n v="1.3"/>
    <x v="1"/>
  </r>
  <r>
    <s v="96"/>
    <n v="5.7"/>
    <n v="3"/>
    <n v="4.2"/>
    <n v="1.2"/>
    <x v="1"/>
  </r>
  <r>
    <s v="97"/>
    <n v="5.7"/>
    <n v="2.9"/>
    <n v="4.2"/>
    <n v="1.3"/>
    <x v="1"/>
  </r>
  <r>
    <s v="98"/>
    <n v="6.2"/>
    <n v="2.9"/>
    <n v="4.3"/>
    <n v="1.3"/>
    <x v="1"/>
  </r>
  <r>
    <s v="99"/>
    <n v="5.0999999999999996"/>
    <n v="2.5"/>
    <n v="3"/>
    <n v="1.1000000000000001"/>
    <x v="1"/>
  </r>
  <r>
    <s v="100"/>
    <n v="5.7"/>
    <n v="2.8"/>
    <n v="4.0999999999999996"/>
    <n v="1.3"/>
    <x v="1"/>
  </r>
  <r>
    <s v="101"/>
    <n v="6.3"/>
    <n v="3.3"/>
    <n v="6"/>
    <n v="2.5"/>
    <x v="2"/>
  </r>
  <r>
    <s v="102"/>
    <n v="5.8"/>
    <n v="2.7"/>
    <n v="5.0999999999999996"/>
    <n v="1.9"/>
    <x v="2"/>
  </r>
  <r>
    <s v="103"/>
    <n v="7.1"/>
    <n v="3"/>
    <n v="5.9"/>
    <n v="2.1"/>
    <x v="2"/>
  </r>
  <r>
    <s v="104"/>
    <n v="6.3"/>
    <n v="2.9"/>
    <n v="5.6"/>
    <n v="1.8"/>
    <x v="2"/>
  </r>
  <r>
    <s v="105"/>
    <n v="6.5"/>
    <n v="3"/>
    <n v="5.8"/>
    <n v="2.2000000000000002"/>
    <x v="2"/>
  </r>
  <r>
    <s v="106"/>
    <n v="7.6"/>
    <n v="3"/>
    <n v="6.6"/>
    <n v="2.1"/>
    <x v="2"/>
  </r>
  <r>
    <s v="107"/>
    <n v="4.9000000000000004"/>
    <n v="2.5"/>
    <n v="4.5"/>
    <n v="1.7"/>
    <x v="2"/>
  </r>
  <r>
    <s v="108"/>
    <n v="7.3"/>
    <n v="2.9"/>
    <n v="6.3"/>
    <n v="1.8"/>
    <x v="2"/>
  </r>
  <r>
    <s v="109"/>
    <n v="6.7"/>
    <n v="2.5"/>
    <n v="5.8"/>
    <n v="1.8"/>
    <x v="2"/>
  </r>
  <r>
    <s v="110"/>
    <n v="7.2"/>
    <n v="3.6"/>
    <n v="6.1"/>
    <n v="2.5"/>
    <x v="2"/>
  </r>
  <r>
    <s v="111"/>
    <n v="6.5"/>
    <n v="3.2"/>
    <n v="5.0999999999999996"/>
    <n v="2"/>
    <x v="2"/>
  </r>
  <r>
    <s v="112"/>
    <n v="6.4"/>
    <n v="2.7"/>
    <n v="5.3"/>
    <n v="1.9"/>
    <x v="2"/>
  </r>
  <r>
    <s v="113"/>
    <n v="6.8"/>
    <n v="3"/>
    <n v="5.5"/>
    <n v="2.1"/>
    <x v="2"/>
  </r>
  <r>
    <s v="114"/>
    <n v="5.7"/>
    <n v="2.5"/>
    <n v="5"/>
    <n v="2"/>
    <x v="2"/>
  </r>
  <r>
    <s v="115"/>
    <n v="5.8"/>
    <n v="2.8"/>
    <n v="5.0999999999999996"/>
    <n v="2.4"/>
    <x v="2"/>
  </r>
  <r>
    <s v="116"/>
    <n v="6.4"/>
    <n v="3.2"/>
    <n v="5.3"/>
    <n v="2.2999999999999998"/>
    <x v="2"/>
  </r>
  <r>
    <s v="117"/>
    <n v="6.5"/>
    <n v="3"/>
    <n v="5.5"/>
    <n v="1.8"/>
    <x v="2"/>
  </r>
  <r>
    <s v="118"/>
    <n v="7.7"/>
    <n v="3.8"/>
    <n v="6.7"/>
    <n v="2.2000000000000002"/>
    <x v="2"/>
  </r>
  <r>
    <s v="119"/>
    <n v="7.7"/>
    <n v="2.6"/>
    <n v="6.9"/>
    <n v="2.2999999999999998"/>
    <x v="2"/>
  </r>
  <r>
    <s v="120"/>
    <n v="6"/>
    <n v="2.2000000000000002"/>
    <n v="5"/>
    <n v="1.5"/>
    <x v="2"/>
  </r>
  <r>
    <s v="121"/>
    <n v="6.9"/>
    <n v="3.2"/>
    <n v="5.7"/>
    <n v="2.2999999999999998"/>
    <x v="2"/>
  </r>
  <r>
    <s v="122"/>
    <n v="5.6"/>
    <n v="2.8"/>
    <n v="4.9000000000000004"/>
    <n v="2"/>
    <x v="2"/>
  </r>
  <r>
    <s v="123"/>
    <n v="7.7"/>
    <n v="2.8"/>
    <n v="6.7"/>
    <n v="2"/>
    <x v="2"/>
  </r>
  <r>
    <s v="124"/>
    <n v="6.3"/>
    <n v="2.7"/>
    <n v="4.9000000000000004"/>
    <n v="1.8"/>
    <x v="2"/>
  </r>
  <r>
    <s v="125"/>
    <n v="6.7"/>
    <n v="3.3"/>
    <n v="5.7"/>
    <n v="2.1"/>
    <x v="2"/>
  </r>
  <r>
    <s v="126"/>
    <n v="7.2"/>
    <n v="3.2"/>
    <n v="6"/>
    <n v="1.8"/>
    <x v="2"/>
  </r>
  <r>
    <s v="127"/>
    <n v="6.2"/>
    <n v="2.8"/>
    <n v="4.8"/>
    <n v="1.8"/>
    <x v="2"/>
  </r>
  <r>
    <s v="128"/>
    <n v="6.1"/>
    <n v="3"/>
    <n v="4.9000000000000004"/>
    <n v="1.8"/>
    <x v="2"/>
  </r>
  <r>
    <s v="129"/>
    <n v="6.4"/>
    <n v="2.8"/>
    <n v="5.6"/>
    <n v="2.1"/>
    <x v="2"/>
  </r>
  <r>
    <s v="130"/>
    <n v="7.2"/>
    <n v="3"/>
    <n v="5.8"/>
    <n v="1.6"/>
    <x v="2"/>
  </r>
  <r>
    <s v="131"/>
    <n v="7.4"/>
    <n v="2.8"/>
    <n v="6.1"/>
    <n v="1.9"/>
    <x v="2"/>
  </r>
  <r>
    <s v="132"/>
    <n v="7.9"/>
    <n v="3.8"/>
    <n v="6.4"/>
    <n v="2"/>
    <x v="2"/>
  </r>
  <r>
    <s v="133"/>
    <n v="6.4"/>
    <n v="2.8"/>
    <n v="5.6"/>
    <n v="2.2000000000000002"/>
    <x v="2"/>
  </r>
  <r>
    <s v="134"/>
    <n v="6.3"/>
    <n v="2.8"/>
    <n v="5.0999999999999996"/>
    <n v="1.5"/>
    <x v="2"/>
  </r>
  <r>
    <s v="135"/>
    <n v="6.1"/>
    <n v="2.6"/>
    <n v="5.6"/>
    <n v="1.4"/>
    <x v="2"/>
  </r>
  <r>
    <s v="136"/>
    <n v="7.7"/>
    <n v="3"/>
    <n v="6.1"/>
    <n v="2.2999999999999998"/>
    <x v="2"/>
  </r>
  <r>
    <s v="137"/>
    <n v="6.3"/>
    <n v="3.4"/>
    <n v="5.6"/>
    <n v="2.4"/>
    <x v="2"/>
  </r>
  <r>
    <s v="138"/>
    <n v="6.4"/>
    <n v="3.1"/>
    <n v="5.5"/>
    <n v="1.8"/>
    <x v="2"/>
  </r>
  <r>
    <s v="139"/>
    <n v="6"/>
    <n v="3"/>
    <n v="4.8"/>
    <n v="1.8"/>
    <x v="2"/>
  </r>
  <r>
    <s v="140"/>
    <n v="6.9"/>
    <n v="3.1"/>
    <n v="5.4"/>
    <n v="2.1"/>
    <x v="2"/>
  </r>
  <r>
    <s v="141"/>
    <n v="6.7"/>
    <n v="3.1"/>
    <n v="5.6"/>
    <n v="2.4"/>
    <x v="2"/>
  </r>
  <r>
    <s v="142"/>
    <n v="6.9"/>
    <n v="3.1"/>
    <n v="5.0999999999999996"/>
    <n v="2.2999999999999998"/>
    <x v="2"/>
  </r>
  <r>
    <s v="143"/>
    <n v="5.8"/>
    <n v="2.7"/>
    <n v="5.0999999999999996"/>
    <n v="1.9"/>
    <x v="2"/>
  </r>
  <r>
    <s v="144"/>
    <n v="6.8"/>
    <n v="3.2"/>
    <n v="5.9"/>
    <n v="2.2999999999999998"/>
    <x v="2"/>
  </r>
  <r>
    <s v="145"/>
    <n v="6.7"/>
    <n v="3.3"/>
    <n v="5.7"/>
    <n v="2.5"/>
    <x v="2"/>
  </r>
  <r>
    <s v="146"/>
    <n v="6.7"/>
    <n v="3"/>
    <n v="5.2"/>
    <n v="2.2999999999999998"/>
    <x v="2"/>
  </r>
  <r>
    <s v="147"/>
    <n v="6.3"/>
    <n v="2.5"/>
    <n v="5"/>
    <n v="1.9"/>
    <x v="2"/>
  </r>
  <r>
    <s v="148"/>
    <n v="6.5"/>
    <n v="3"/>
    <n v="5.2"/>
    <n v="2"/>
    <x v="2"/>
  </r>
  <r>
    <s v="149"/>
    <n v="6.2"/>
    <n v="3.4"/>
    <n v="5.4"/>
    <n v="2.2999999999999998"/>
    <x v="2"/>
  </r>
  <r>
    <s v="150"/>
    <n v="5.9"/>
    <n v="3"/>
    <n v="5.0999999999999996"/>
    <n v="1.8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s v="1"/>
    <x v="0"/>
    <x v="0"/>
    <x v="0"/>
    <n v="32"/>
  </r>
  <r>
    <s v="2"/>
    <x v="1"/>
    <x v="0"/>
    <x v="0"/>
    <n v="53"/>
  </r>
  <r>
    <s v="3"/>
    <x v="2"/>
    <x v="0"/>
    <x v="0"/>
    <n v="10"/>
  </r>
  <r>
    <s v="4"/>
    <x v="3"/>
    <x v="0"/>
    <x v="0"/>
    <n v="3"/>
  </r>
  <r>
    <s v="5"/>
    <x v="0"/>
    <x v="1"/>
    <x v="0"/>
    <n v="11"/>
  </r>
  <r>
    <s v="6"/>
    <x v="1"/>
    <x v="1"/>
    <x v="0"/>
    <n v="50"/>
  </r>
  <r>
    <s v="7"/>
    <x v="2"/>
    <x v="1"/>
    <x v="0"/>
    <n v="10"/>
  </r>
  <r>
    <s v="8"/>
    <x v="3"/>
    <x v="1"/>
    <x v="0"/>
    <n v="30"/>
  </r>
  <r>
    <s v="9"/>
    <x v="0"/>
    <x v="2"/>
    <x v="0"/>
    <n v="10"/>
  </r>
  <r>
    <s v="10"/>
    <x v="1"/>
    <x v="2"/>
    <x v="0"/>
    <n v="25"/>
  </r>
  <r>
    <s v="11"/>
    <x v="2"/>
    <x v="2"/>
    <x v="0"/>
    <n v="7"/>
  </r>
  <r>
    <s v="12"/>
    <x v="3"/>
    <x v="2"/>
    <x v="0"/>
    <n v="5"/>
  </r>
  <r>
    <s v="13"/>
    <x v="0"/>
    <x v="3"/>
    <x v="0"/>
    <n v="3"/>
  </r>
  <r>
    <s v="14"/>
    <x v="1"/>
    <x v="3"/>
    <x v="0"/>
    <n v="15"/>
  </r>
  <r>
    <s v="15"/>
    <x v="2"/>
    <x v="3"/>
    <x v="0"/>
    <n v="7"/>
  </r>
  <r>
    <s v="16"/>
    <x v="3"/>
    <x v="3"/>
    <x v="0"/>
    <n v="8"/>
  </r>
  <r>
    <s v="17"/>
    <x v="0"/>
    <x v="0"/>
    <x v="1"/>
    <n v="36"/>
  </r>
  <r>
    <s v="18"/>
    <x v="1"/>
    <x v="0"/>
    <x v="1"/>
    <n v="66"/>
  </r>
  <r>
    <s v="19"/>
    <x v="2"/>
    <x v="0"/>
    <x v="1"/>
    <n v="16"/>
  </r>
  <r>
    <s v="20"/>
    <x v="3"/>
    <x v="0"/>
    <x v="1"/>
    <n v="4"/>
  </r>
  <r>
    <s v="21"/>
    <x v="0"/>
    <x v="1"/>
    <x v="1"/>
    <n v="9"/>
  </r>
  <r>
    <s v="22"/>
    <x v="1"/>
    <x v="1"/>
    <x v="1"/>
    <n v="34"/>
  </r>
  <r>
    <s v="23"/>
    <x v="2"/>
    <x v="1"/>
    <x v="1"/>
    <n v="7"/>
  </r>
  <r>
    <s v="24"/>
    <x v="3"/>
    <x v="1"/>
    <x v="1"/>
    <n v="64"/>
  </r>
  <r>
    <s v="25"/>
    <x v="0"/>
    <x v="2"/>
    <x v="1"/>
    <n v="5"/>
  </r>
  <r>
    <s v="26"/>
    <x v="1"/>
    <x v="2"/>
    <x v="1"/>
    <n v="29"/>
  </r>
  <r>
    <s v="27"/>
    <x v="2"/>
    <x v="2"/>
    <x v="1"/>
    <n v="7"/>
  </r>
  <r>
    <s v="28"/>
    <x v="3"/>
    <x v="2"/>
    <x v="1"/>
    <n v="5"/>
  </r>
  <r>
    <s v="29"/>
    <x v="0"/>
    <x v="3"/>
    <x v="1"/>
    <n v="2"/>
  </r>
  <r>
    <s v="30"/>
    <x v="1"/>
    <x v="3"/>
    <x v="1"/>
    <n v="14"/>
  </r>
  <r>
    <s v="31"/>
    <x v="2"/>
    <x v="3"/>
    <x v="1"/>
    <n v="7"/>
  </r>
  <r>
    <s v="32"/>
    <x v="3"/>
    <x v="3"/>
    <x v="1"/>
    <n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1"/>
    <n v="4.2"/>
    <x v="0"/>
    <x v="0"/>
  </r>
  <r>
    <s v="2"/>
    <n v="11.5"/>
    <x v="0"/>
    <x v="0"/>
  </r>
  <r>
    <s v="3"/>
    <n v="7.3"/>
    <x v="0"/>
    <x v="0"/>
  </r>
  <r>
    <s v="4"/>
    <n v="5.8"/>
    <x v="0"/>
    <x v="0"/>
  </r>
  <r>
    <s v="5"/>
    <n v="6.4"/>
    <x v="0"/>
    <x v="0"/>
  </r>
  <r>
    <s v="6"/>
    <n v="10"/>
    <x v="0"/>
    <x v="0"/>
  </r>
  <r>
    <s v="7"/>
    <n v="11.2"/>
    <x v="0"/>
    <x v="0"/>
  </r>
  <r>
    <s v="8"/>
    <n v="11.2"/>
    <x v="0"/>
    <x v="0"/>
  </r>
  <r>
    <s v="9"/>
    <n v="5.2"/>
    <x v="0"/>
    <x v="0"/>
  </r>
  <r>
    <s v="10"/>
    <n v="7"/>
    <x v="0"/>
    <x v="0"/>
  </r>
  <r>
    <s v="11"/>
    <n v="16.5"/>
    <x v="0"/>
    <x v="1"/>
  </r>
  <r>
    <s v="12"/>
    <n v="16.5"/>
    <x v="0"/>
    <x v="1"/>
  </r>
  <r>
    <s v="13"/>
    <n v="15.2"/>
    <x v="0"/>
    <x v="1"/>
  </r>
  <r>
    <s v="14"/>
    <n v="17.3"/>
    <x v="0"/>
    <x v="1"/>
  </r>
  <r>
    <s v="15"/>
    <n v="22.5"/>
    <x v="0"/>
    <x v="1"/>
  </r>
  <r>
    <s v="16"/>
    <n v="17.3"/>
    <x v="0"/>
    <x v="1"/>
  </r>
  <r>
    <s v="17"/>
    <n v="13.6"/>
    <x v="0"/>
    <x v="1"/>
  </r>
  <r>
    <s v="18"/>
    <n v="14.5"/>
    <x v="0"/>
    <x v="1"/>
  </r>
  <r>
    <s v="19"/>
    <n v="18.8"/>
    <x v="0"/>
    <x v="1"/>
  </r>
  <r>
    <s v="20"/>
    <n v="15.5"/>
    <x v="0"/>
    <x v="1"/>
  </r>
  <r>
    <s v="21"/>
    <n v="23.6"/>
    <x v="0"/>
    <x v="2"/>
  </r>
  <r>
    <s v="22"/>
    <n v="18.5"/>
    <x v="0"/>
    <x v="2"/>
  </r>
  <r>
    <s v="23"/>
    <n v="33.9"/>
    <x v="0"/>
    <x v="2"/>
  </r>
  <r>
    <s v="24"/>
    <n v="25.5"/>
    <x v="0"/>
    <x v="2"/>
  </r>
  <r>
    <s v="25"/>
    <n v="26.4"/>
    <x v="0"/>
    <x v="2"/>
  </r>
  <r>
    <s v="26"/>
    <n v="32.5"/>
    <x v="0"/>
    <x v="2"/>
  </r>
  <r>
    <s v="27"/>
    <n v="26.7"/>
    <x v="0"/>
    <x v="2"/>
  </r>
  <r>
    <s v="28"/>
    <n v="21.5"/>
    <x v="0"/>
    <x v="2"/>
  </r>
  <r>
    <s v="29"/>
    <n v="23.3"/>
    <x v="0"/>
    <x v="2"/>
  </r>
  <r>
    <s v="30"/>
    <n v="29.5"/>
    <x v="0"/>
    <x v="2"/>
  </r>
  <r>
    <s v="31"/>
    <n v="15.2"/>
    <x v="1"/>
    <x v="0"/>
  </r>
  <r>
    <s v="32"/>
    <n v="21.5"/>
    <x v="1"/>
    <x v="0"/>
  </r>
  <r>
    <s v="33"/>
    <n v="17.600000000000001"/>
    <x v="1"/>
    <x v="0"/>
  </r>
  <r>
    <s v="34"/>
    <n v="9.6999999999999993"/>
    <x v="1"/>
    <x v="0"/>
  </r>
  <r>
    <s v="35"/>
    <n v="14.5"/>
    <x v="1"/>
    <x v="0"/>
  </r>
  <r>
    <s v="36"/>
    <n v="10"/>
    <x v="1"/>
    <x v="0"/>
  </r>
  <r>
    <s v="37"/>
    <n v="8.1999999999999993"/>
    <x v="1"/>
    <x v="0"/>
  </r>
  <r>
    <s v="38"/>
    <n v="9.4"/>
    <x v="1"/>
    <x v="0"/>
  </r>
  <r>
    <s v="39"/>
    <n v="16.5"/>
    <x v="1"/>
    <x v="0"/>
  </r>
  <r>
    <s v="40"/>
    <n v="9.6999999999999993"/>
    <x v="1"/>
    <x v="0"/>
  </r>
  <r>
    <s v="41"/>
    <n v="19.7"/>
    <x v="1"/>
    <x v="1"/>
  </r>
  <r>
    <s v="42"/>
    <n v="23.3"/>
    <x v="1"/>
    <x v="1"/>
  </r>
  <r>
    <s v="43"/>
    <n v="23.6"/>
    <x v="1"/>
    <x v="1"/>
  </r>
  <r>
    <s v="44"/>
    <n v="26.4"/>
    <x v="1"/>
    <x v="1"/>
  </r>
  <r>
    <s v="45"/>
    <n v="20"/>
    <x v="1"/>
    <x v="1"/>
  </r>
  <r>
    <s v="46"/>
    <n v="25.2"/>
    <x v="1"/>
    <x v="1"/>
  </r>
  <r>
    <s v="47"/>
    <n v="25.8"/>
    <x v="1"/>
    <x v="1"/>
  </r>
  <r>
    <s v="48"/>
    <n v="21.2"/>
    <x v="1"/>
    <x v="1"/>
  </r>
  <r>
    <s v="49"/>
    <n v="14.5"/>
    <x v="1"/>
    <x v="1"/>
  </r>
  <r>
    <s v="50"/>
    <n v="27.3"/>
    <x v="1"/>
    <x v="1"/>
  </r>
  <r>
    <s v="51"/>
    <n v="25.5"/>
    <x v="1"/>
    <x v="2"/>
  </r>
  <r>
    <s v="52"/>
    <n v="26.4"/>
    <x v="1"/>
    <x v="2"/>
  </r>
  <r>
    <s v="53"/>
    <n v="22.4"/>
    <x v="1"/>
    <x v="2"/>
  </r>
  <r>
    <s v="54"/>
    <n v="24.5"/>
    <x v="1"/>
    <x v="2"/>
  </r>
  <r>
    <s v="55"/>
    <n v="24.8"/>
    <x v="1"/>
    <x v="2"/>
  </r>
  <r>
    <s v="56"/>
    <n v="30.9"/>
    <x v="1"/>
    <x v="2"/>
  </r>
  <r>
    <s v="57"/>
    <n v="26.4"/>
    <x v="1"/>
    <x v="2"/>
  </r>
  <r>
    <s v="58"/>
    <n v="27.3"/>
    <x v="1"/>
    <x v="2"/>
  </r>
  <r>
    <s v="59"/>
    <n v="29.4"/>
    <x v="1"/>
    <x v="2"/>
  </r>
  <r>
    <s v="60"/>
    <n v="23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EFFB6E-D355-4039-A648-0158FF2D3A0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P6" firstHeaderRow="0" firstDataRow="1" firstDataCol="1"/>
  <pivotFields count="6">
    <pivotField showAll="0"/>
    <pivotField dataField="1" showAll="0"/>
    <pivotField dataField="1" showAll="0"/>
    <pivotField dataField="1" showAll="0"/>
    <pivotField dataField="1" showAll="0"/>
    <pivotField axis="axisRow" showAll="0">
      <items count="4">
        <item x="0"/>
        <item x="1"/>
        <item x="2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pal.Length" fld="1" subtotal="average" baseField="5" baseItem="0"/>
    <dataField name="Average of Sepal.Width" fld="2" subtotal="average" baseField="5" baseItem="0"/>
    <dataField name="Average of Petal.Width" fld="4" subtotal="average" baseField="5" baseItem="0"/>
    <dataField name="Average of Petal.Length" fld="3" subtotal="average" baseField="5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ADFAF6-DCF8-4734-816F-502C8448B68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87:O93" firstHeaderRow="1" firstDataRow="2" firstDataCol="1" rowPageCount="1" colPageCount="1"/>
  <pivotFields count="5">
    <pivotField showAll="0"/>
    <pivotField axis="axisRow" showAll="0">
      <items count="5">
        <item x="0"/>
        <item x="3"/>
        <item x="1"/>
        <item x="2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3" item="0" hier="-1"/>
  </pageFields>
  <dataFields count="1">
    <dataField name="Sum of Freq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351BD3-636B-493C-B7A2-BDAFDEA4DCC9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I2:L5" firstHeaderRow="1" firstDataRow="2" firstDataCol="1"/>
  <pivotFields count="4">
    <pivotField showAll="0"/>
    <pivotField dataField="1" showAll="0"/>
    <pivotField axis="axisRow" showAll="0">
      <items count="3">
        <item x="1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2"/>
  </rowFields>
  <rowItems count="2">
    <i>
      <x/>
    </i>
    <i>
      <x v="1"/>
    </i>
  </rowItems>
  <colFields count="1">
    <field x="3"/>
  </colFields>
  <colItems count="3">
    <i>
      <x/>
    </i>
    <i>
      <x v="1"/>
    </i>
    <i>
      <x v="2"/>
    </i>
  </colItems>
  <dataFields count="1">
    <dataField name="Count of len" fld="1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EC036-28EA-458F-A9FF-8B17B9C98D89}" name="DataAnalysisFunctions" displayName="DataAnalysisFunctions" ref="B2:C22" totalsRowShown="0">
  <autoFilter ref="B2:C22" xr:uid="{B41EC036-28EA-458F-A9FF-8B17B9C98D89}"/>
  <tableColumns count="2">
    <tableColumn id="1" xr3:uid="{CE92A551-6D2A-4864-A21C-B6721E71DA04}" name="Procedure"/>
    <tableColumn id="2" xr3:uid="{8D7830FC-3E94-4EB8-993F-875B2178118C}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8E4A97-2D3F-4412-B704-D99A4EA80DD6}" name="TapeData" displayName="TapeData" ref="B2:D32" totalsRowShown="0" headerRowDxfId="4" dataDxfId="3">
  <autoFilter ref="B2:D32" xr:uid="{9B0BED41-B1AF-453F-B853-6B82382FD40D}"/>
  <tableColumns count="3">
    <tableColumn id="1" xr3:uid="{1F7BC477-C192-49F8-9160-AF185C59FAD7}" name="Tape supplier 1" dataDxfId="2"/>
    <tableColumn id="2" xr3:uid="{35B6F9CB-2F3F-47C9-9F6B-0F03EBD04A3C}" name="Tape supplier 2" dataDxfId="1"/>
    <tableColumn id="3" xr3:uid="{249D6BF8-5097-4F1A-B7DC-2A61CF50AD93}" name="Tape supplier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sthda.com/english/wiki/one-way-anova-test-in-r" TargetMode="External"/><Relationship Id="rId7" Type="http://schemas.openxmlformats.org/officeDocument/2006/relationships/hyperlink" Target="https://www.tidymodels.org/learn/statistics/bootstrap/" TargetMode="External"/><Relationship Id="rId2" Type="http://schemas.openxmlformats.org/officeDocument/2006/relationships/hyperlink" Target="http://www.sthda.com/english/articles/40-regression-analysis/167-simple-linear-regression-in-r/" TargetMode="External"/><Relationship Id="rId1" Type="http://schemas.openxmlformats.org/officeDocument/2006/relationships/hyperlink" Target="http://www.sthda.com/english/articles/40-regression-analysis/168-multiple-linear-regression-in-r/" TargetMode="External"/><Relationship Id="rId6" Type="http://schemas.openxmlformats.org/officeDocument/2006/relationships/hyperlink" Target="http://www.sthda.com/english/wiki/comparing-means-in-r" TargetMode="External"/><Relationship Id="rId5" Type="http://schemas.openxmlformats.org/officeDocument/2006/relationships/hyperlink" Target="http://www.sthda.com/english/wiki/descriptive-statistics-and-graphics" TargetMode="External"/><Relationship Id="rId4" Type="http://schemas.openxmlformats.org/officeDocument/2006/relationships/hyperlink" Target="http://www.sthda.com/english/wiki/unpaired-two-samples-t-test-in-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arnbymarketing.com/tutorials/explaining-the-lm-summary-in-r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0E14-6196-48A3-9D6C-FB65A1B18ED1}">
  <dimension ref="B2:C9"/>
  <sheetViews>
    <sheetView workbookViewId="0"/>
  </sheetViews>
  <sheetFormatPr defaultRowHeight="14.4" x14ac:dyDescent="0.3"/>
  <cols>
    <col min="2" max="2" width="25.44140625" bestFit="1" customWidth="1"/>
    <col min="3" max="3" width="52.77734375" bestFit="1" customWidth="1"/>
  </cols>
  <sheetData>
    <row r="2" spans="2:3" x14ac:dyDescent="0.3">
      <c r="B2" t="s">
        <v>6</v>
      </c>
      <c r="C2" t="s">
        <v>7</v>
      </c>
    </row>
    <row r="3" spans="2:3" x14ac:dyDescent="0.3">
      <c r="B3" t="s">
        <v>91</v>
      </c>
      <c r="C3" s="1" t="s">
        <v>89</v>
      </c>
    </row>
    <row r="4" spans="2:3" x14ac:dyDescent="0.3">
      <c r="B4" t="s">
        <v>25</v>
      </c>
      <c r="C4" s="1" t="s">
        <v>26</v>
      </c>
    </row>
    <row r="5" spans="2:3" x14ac:dyDescent="0.3">
      <c r="B5" t="s">
        <v>4</v>
      </c>
      <c r="C5" s="1" t="s">
        <v>5</v>
      </c>
    </row>
    <row r="6" spans="2:3" x14ac:dyDescent="0.3">
      <c r="B6" t="s">
        <v>57</v>
      </c>
      <c r="C6" s="1" t="s">
        <v>58</v>
      </c>
    </row>
    <row r="7" spans="2:3" x14ac:dyDescent="0.3">
      <c r="B7" t="s">
        <v>76</v>
      </c>
      <c r="C7" s="1" t="s">
        <v>75</v>
      </c>
    </row>
    <row r="8" spans="2:3" x14ac:dyDescent="0.3">
      <c r="B8" t="s">
        <v>158</v>
      </c>
      <c r="C8" s="1" t="s">
        <v>90</v>
      </c>
    </row>
    <row r="9" spans="2:3" x14ac:dyDescent="0.3">
      <c r="B9" t="s">
        <v>218</v>
      </c>
      <c r="C9" s="1" t="s">
        <v>217</v>
      </c>
    </row>
  </sheetData>
  <hyperlinks>
    <hyperlink ref="C5" r:id="rId1" display="http://www.sthda.com/english/articles/40-regression-analysis/168-multiple-linear-regression-in-r/" xr:uid="{19174E93-EDAD-4F34-BF41-FC84CB2C0C2A}"/>
    <hyperlink ref="C4" r:id="rId2" display="http://www.sthda.com/english/articles/40-regression-analysis/167-simple-linear-regression-in-r/" xr:uid="{4E841484-D12B-453C-88C2-CA0C98B1A668}"/>
    <hyperlink ref="C6" r:id="rId3" display="http://www.sthda.com/english/wiki/one-way-anova-test-in-r" xr:uid="{2A53547A-F6AF-4A53-BB57-B5FA0562E5C2}"/>
    <hyperlink ref="C7" r:id="rId4" display="http://www.sthda.com/english/wiki/unpaired-two-samples-t-test-in-r" xr:uid="{76819511-37D6-4149-B344-83DEE32A6056}"/>
    <hyperlink ref="C3" r:id="rId5" display="http://www.sthda.com/english/wiki/descriptive-statistics-and-graphics" xr:uid="{7C548133-DAD6-4E6A-AF36-342F7C6CD165}"/>
    <hyperlink ref="C8" r:id="rId6" display="http://www.sthda.com/english/wiki/comparing-means-in-r" xr:uid="{F295F5AE-23FC-4178-B09D-67E14695D658}"/>
    <hyperlink ref="C9" r:id="rId7" display="https://www.tidymodels.org/learn/statistics/bootstrap/" xr:uid="{8B7BDCFD-4991-4F6E-80C0-64E44AE1B489}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5C0B-7899-44DF-8D5F-A8584DA8607B}">
  <dimension ref="B2:T8"/>
  <sheetViews>
    <sheetView workbookViewId="0">
      <selection activeCell="C8" sqref="C8"/>
    </sheetView>
  </sheetViews>
  <sheetFormatPr defaultRowHeight="14.4" x14ac:dyDescent="0.3"/>
  <cols>
    <col min="2" max="2" width="22" customWidth="1"/>
  </cols>
  <sheetData>
    <row r="2" spans="2:20" x14ac:dyDescent="0.3">
      <c r="B2" t="s">
        <v>1</v>
      </c>
      <c r="C2" t="str" cm="1">
        <f t="array" ref="C2:T2">TRANSPOSE(_xll.RScript.Evaluate(B2))</f>
        <v>ggthemes</v>
      </c>
      <c r="D2" t="str">
        <v>forecast</v>
      </c>
      <c r="E2" t="str">
        <v>lubridate</v>
      </c>
      <c r="F2" t="str">
        <v>forcats</v>
      </c>
      <c r="G2" t="str">
        <v>stringr</v>
      </c>
      <c r="H2" t="str">
        <v>dplyr</v>
      </c>
      <c r="I2" t="str">
        <v>purrr</v>
      </c>
      <c r="J2" t="str">
        <v>readr</v>
      </c>
      <c r="K2" t="str">
        <v>tidyr</v>
      </c>
      <c r="L2" t="str">
        <v>tibble</v>
      </c>
      <c r="M2" t="str">
        <v>ggplot2</v>
      </c>
      <c r="N2" t="str">
        <v>tidyverse</v>
      </c>
      <c r="O2" t="str">
        <v>graphics</v>
      </c>
      <c r="P2" t="str">
        <v>grDevices</v>
      </c>
      <c r="Q2" t="str">
        <v>utils</v>
      </c>
      <c r="R2" t="str">
        <v>datasets</v>
      </c>
      <c r="S2" t="str">
        <v>methods</v>
      </c>
      <c r="T2" t="str">
        <v>base</v>
      </c>
    </row>
    <row r="3" spans="2:20" x14ac:dyDescent="0.3">
      <c r="B3" s="2" t="s">
        <v>2</v>
      </c>
      <c r="C3" t="str">
        <f>_xlfn.TEXTJOIN(",",TRUE,_xll.RScript.Evaluate(B3))</f>
        <v>CUFF,ggthemes,forecast,lubridate,forcats,stringr,dplyr,purrr,readr,tidyr,tibble,ggplot2,tidyverse,graphics,grDevices,utils,datasets,methods,base</v>
      </c>
    </row>
    <row r="4" spans="2:20" x14ac:dyDescent="0.3">
      <c r="B4" s="2" t="s">
        <v>368</v>
      </c>
      <c r="C4" t="str">
        <f>_xlfn.TEXTJOIN(",",TRUE,_xll.RScript.Evaluate(B4))</f>
        <v>zoo,stats,CUFF,ggthemes,forecast,lubridate,forcats,stringr,dplyr,purrr,readr,tidyr,tibble,ggplot2,tidyverse,graphics,grDevices,utils,datasets,methods,base</v>
      </c>
    </row>
    <row r="5" spans="2:20" x14ac:dyDescent="0.3">
      <c r="B5" t="s">
        <v>3</v>
      </c>
      <c r="C5" t="str">
        <f>_xlfn.TEXTJOIN(",",TRUE,_xll.RScript.Evaluate(B5))</f>
        <v>datarium,zoo,stats,CUFF,ggthemes,forecast,lubridate,forcats,stringr,dplyr,purrr,readr,tidyr,tibble,ggplot2,tidyverse,graphics,grDevices,utils,datasets,methods,base</v>
      </c>
    </row>
    <row r="6" spans="2:20" x14ac:dyDescent="0.3">
      <c r="B6" t="s">
        <v>127</v>
      </c>
      <c r="C6" t="str">
        <f>_xlfn.TEXTJOIN(",",TRUE,_xll.RScript.Evaluate(B6))</f>
        <v>ggpubr,datarium,zoo,stats,CUFF,ggthemes,forecast,lubridate,forcats,stringr,dplyr,purrr,readr,tidyr,tibble,ggplot2,tidyverse,graphics,grDevices,utils,datasets,methods,base</v>
      </c>
    </row>
    <row r="7" spans="2:20" x14ac:dyDescent="0.3">
      <c r="B7" t="s">
        <v>297</v>
      </c>
      <c r="C7" t="str">
        <f>_xlfn.TEXTJOIN(",",TRUE,_xll.RScript.Evaluate(B7))</f>
        <v>CUFF,datarium,ggpubr,zoo,stats,stats4,ggthemes,forecast,lubridate,forcats,stringr,dplyr,purrr,readr,tidyr,tibble,ggplot2,tidyverse,graphics,grDevices,utils,datasets,methods,base</v>
      </c>
    </row>
    <row r="8" spans="2:20" x14ac:dyDescent="0.3">
      <c r="B8" t="s">
        <v>396</v>
      </c>
      <c r="C8" t="str">
        <f>_xlfn.TEXTJOIN(",",TRUE,_xll.RScript.Evaluate(B8))</f>
        <v>expsmooth,fma,fpp2,ggpubr,datarium,zoo,stats,CUFF,ggthemes,forecast,lubridate,forcats,stringr,dplyr,purrr,readr,tidyr,tibble,ggplot2,tidyverse,graphics,grDevices,utils,datasets,methods,base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E834-8146-4F9A-823B-817E6C08324A}">
  <dimension ref="B2:BW34"/>
  <sheetViews>
    <sheetView topLeftCell="A13" workbookViewId="0">
      <selection activeCell="A31" sqref="A31"/>
    </sheetView>
  </sheetViews>
  <sheetFormatPr defaultRowHeight="14.4" x14ac:dyDescent="0.3"/>
  <cols>
    <col min="2" max="2" width="19.33203125" bestFit="1" customWidth="1"/>
    <col min="4" max="4" width="21.44140625" customWidth="1"/>
    <col min="5" max="5" width="16.77734375" customWidth="1"/>
    <col min="6" max="7" width="19.109375" customWidth="1"/>
  </cols>
  <sheetData>
    <row r="2" spans="2:75" x14ac:dyDescent="0.3">
      <c r="B2" t="s">
        <v>219</v>
      </c>
      <c r="D2" t="str" cm="1">
        <f t="array" ref="D2">_xll.RScript.Evaluate(B2)</f>
        <v>session</v>
      </c>
      <c r="E2" t="str" cm="1">
        <f t="array" ref="E2:E17">_xll.RScript.Evaluate(D2)</f>
        <v>R.version</v>
      </c>
      <c r="F2" s="2"/>
      <c r="G2" t="str" cm="1">
        <f t="array" ref="G2:U2">TRANSPOSE(_xll.RScript.Evaluate($D$2&amp;"$"&amp;E2&amp;""))</f>
        <v>platform</v>
      </c>
      <c r="H2" t="str">
        <v>arch</v>
      </c>
      <c r="I2" t="str">
        <v>os</v>
      </c>
      <c r="J2" t="str">
        <v>crt</v>
      </c>
      <c r="K2" t="str">
        <v>system</v>
      </c>
      <c r="L2" t="str">
        <v>status</v>
      </c>
      <c r="M2" t="str">
        <v>major</v>
      </c>
      <c r="N2" t="str">
        <v>minor</v>
      </c>
      <c r="O2" t="str">
        <v>year</v>
      </c>
      <c r="P2" t="str">
        <v>month</v>
      </c>
      <c r="Q2" t="str">
        <v>day</v>
      </c>
      <c r="R2" t="str">
        <v>svn rev</v>
      </c>
      <c r="S2" t="str">
        <v>language</v>
      </c>
      <c r="T2" t="str">
        <v>version.string</v>
      </c>
      <c r="U2" t="str">
        <v>nickname</v>
      </c>
    </row>
    <row r="3" spans="2:75" x14ac:dyDescent="0.3">
      <c r="E3" t="str">
        <v>platform</v>
      </c>
      <c r="G3" t="str" cm="1">
        <f t="array" ref="G3">TRANSPOSE(_xll.RScript.Evaluate($D$2&amp;"$"&amp;E3&amp;""))</f>
        <v>x86_64-w64-mingw32/x64</v>
      </c>
    </row>
    <row r="4" spans="2:75" x14ac:dyDescent="0.3">
      <c r="E4" t="str">
        <v>locale</v>
      </c>
      <c r="G4" t="str" cm="1">
        <f t="array" ref="G4">TRANSPOSE(_xll.RScript.Evaluate($D$2&amp;"$"&amp;E4&amp;""))</f>
        <v>LC_COLLATE=English_United Kingdom.1252;LC_CTYPE=English_United Kingdom.1252;LC_MONETARY=English_United Kingdom.1252;LC_NUMERIC=C;LC_TIME=English_United Kingdom.1252</v>
      </c>
    </row>
    <row r="5" spans="2:75" x14ac:dyDescent="0.3">
      <c r="E5" t="str">
        <v>tzone</v>
      </c>
      <c r="G5" t="str" cm="1">
        <f t="array" ref="G5">TRANSPOSE(_xll.RScript.Evaluate($D$2&amp;"$"&amp;E5&amp;""))</f>
        <v>Europe/Madrid</v>
      </c>
    </row>
    <row r="6" spans="2:75" x14ac:dyDescent="0.3">
      <c r="E6" t="str">
        <v>tzcode_type</v>
      </c>
      <c r="G6" t="str" cm="1">
        <f t="array" ref="G6">TRANSPOSE(_xll.RScript.Evaluate($D$2&amp;"$"&amp;E6&amp;""))</f>
        <v>internal</v>
      </c>
    </row>
    <row r="7" spans="2:75" x14ac:dyDescent="0.3">
      <c r="E7" t="str">
        <v>running</v>
      </c>
      <c r="G7" t="str" cm="1">
        <f t="array" ref="G7">TRANSPOSE(_xll.RScript.Evaluate($D$2&amp;"$"&amp;E7&amp;""))</f>
        <v>Windows 11 x64 (build 26100)</v>
      </c>
    </row>
    <row r="8" spans="2:75" x14ac:dyDescent="0.3">
      <c r="E8" t="str">
        <v>RNGkind</v>
      </c>
      <c r="G8" t="str" cm="1">
        <f t="array" ref="G8:I8">TRANSPOSE(_xll.RScript.Evaluate($D$2&amp;"$"&amp;E8&amp;""))</f>
        <v>Mersenne-Twister</v>
      </c>
      <c r="H8" t="str">
        <v>Inversion</v>
      </c>
      <c r="I8" t="str">
        <v>Rejection</v>
      </c>
    </row>
    <row r="9" spans="2:75" x14ac:dyDescent="0.3">
      <c r="E9" t="str">
        <v>basePkgs</v>
      </c>
      <c r="G9" t="str" cm="1">
        <f t="array" ref="G9:N9">TRANSPOSE(_xll.RScript.Evaluate($D$2&amp;"$"&amp;E9&amp;""))</f>
        <v>stats</v>
      </c>
      <c r="H9" t="str">
        <v>stats4</v>
      </c>
      <c r="I9" t="str">
        <v>graphics</v>
      </c>
      <c r="J9" t="str">
        <v>grDevices</v>
      </c>
      <c r="K9" t="str">
        <v>utils</v>
      </c>
      <c r="L9" t="str">
        <v>datasets</v>
      </c>
      <c r="M9" t="str">
        <v>methods</v>
      </c>
      <c r="N9" t="str">
        <v>base</v>
      </c>
    </row>
    <row r="10" spans="2:75" x14ac:dyDescent="0.3">
      <c r="E10" t="str">
        <v>otherPkgs</v>
      </c>
      <c r="G10" t="str" cm="1">
        <f t="array" ref="G10:V10">TRANSPOSE(_xll.RScript.Evaluate($D$2&amp;"$"&amp;E10&amp;""))</f>
        <v>CUFF</v>
      </c>
      <c r="H10" t="str">
        <v>datarium</v>
      </c>
      <c r="I10" t="str">
        <v>ggpubr</v>
      </c>
      <c r="J10" t="str">
        <v>zoo</v>
      </c>
      <c r="K10" t="str">
        <v>ggthemes</v>
      </c>
      <c r="L10" t="str">
        <v>forecast</v>
      </c>
      <c r="M10" t="str">
        <v>lubridate</v>
      </c>
      <c r="N10" t="str">
        <v>forcats</v>
      </c>
      <c r="O10" t="str">
        <v>stringr</v>
      </c>
      <c r="P10" t="str">
        <v>dplyr</v>
      </c>
      <c r="Q10" t="str">
        <v>purrr</v>
      </c>
      <c r="R10" t="str">
        <v>readr</v>
      </c>
      <c r="S10" t="str">
        <v>tidyr</v>
      </c>
      <c r="T10" t="str">
        <v>tibble</v>
      </c>
      <c r="U10" t="str">
        <v>ggplot2</v>
      </c>
      <c r="V10" t="str">
        <v>tidyverse</v>
      </c>
    </row>
    <row r="11" spans="2:75" x14ac:dyDescent="0.3">
      <c r="E11" t="str">
        <v>loadedOnly</v>
      </c>
      <c r="G11" t="str" cm="1">
        <f t="array" ref="G11:BW11">TRANSPOSE(_xll.RScript.Evaluate($D$2&amp;"$"&amp;E11&amp;""))</f>
        <v>tidyselect</v>
      </c>
      <c r="H11" t="str">
        <v>timeDate</v>
      </c>
      <c r="I11" t="str">
        <v>farver</v>
      </c>
      <c r="J11" t="str">
        <v>fastmap</v>
      </c>
      <c r="K11" t="str">
        <v>digest</v>
      </c>
      <c r="L11" t="str">
        <v>timechange</v>
      </c>
      <c r="M11" t="str">
        <v>lifecycle</v>
      </c>
      <c r="N11" t="str">
        <v>magrittr</v>
      </c>
      <c r="O11" t="str">
        <v>compiler</v>
      </c>
      <c r="P11" t="str">
        <v>rlang</v>
      </c>
      <c r="Q11" t="str">
        <v>tools</v>
      </c>
      <c r="R11" t="str">
        <v>ggsignif</v>
      </c>
      <c r="S11" t="str">
        <v>labeling</v>
      </c>
      <c r="T11" t="str">
        <v>htmlwidgets</v>
      </c>
      <c r="U11" t="str">
        <v>curl</v>
      </c>
      <c r="V11" t="str">
        <v>TTR</v>
      </c>
      <c r="W11" t="str">
        <v>abind</v>
      </c>
      <c r="X11" t="str">
        <v>withr</v>
      </c>
      <c r="Y11" t="str">
        <v>numDeriv</v>
      </c>
      <c r="Z11" t="str">
        <v>nnet</v>
      </c>
      <c r="AA11" t="str">
        <v>grid</v>
      </c>
      <c r="AB11" t="str">
        <v>xts</v>
      </c>
      <c r="AC11" t="str">
        <v>xtable</v>
      </c>
      <c r="AD11" t="str">
        <v>colorspace</v>
      </c>
      <c r="AE11" t="str">
        <v>scales</v>
      </c>
      <c r="AF11" t="str">
        <v>MASS</v>
      </c>
      <c r="AG11" t="str">
        <v>cli</v>
      </c>
      <c r="AH11" t="str">
        <v>reformulas</v>
      </c>
      <c r="AI11" t="str">
        <v>generics</v>
      </c>
      <c r="AJ11" t="str">
        <v>tzdb</v>
      </c>
      <c r="AK11" t="str">
        <v>minqa</v>
      </c>
      <c r="AL11" t="str">
        <v>splines</v>
      </c>
      <c r="AM11" t="str">
        <v>parallel</v>
      </c>
      <c r="AN11" t="str">
        <v>urca</v>
      </c>
      <c r="AO11" t="str">
        <v>vctrs</v>
      </c>
      <c r="AP11" t="str">
        <v>boot</v>
      </c>
      <c r="AQ11" t="str">
        <v>Matrix</v>
      </c>
      <c r="AR11" t="str">
        <v>carData</v>
      </c>
      <c r="AS11" t="str">
        <v>car</v>
      </c>
      <c r="AT11" t="str">
        <v>hms</v>
      </c>
      <c r="AU11" t="str">
        <v>tseries</v>
      </c>
      <c r="AV11" t="str">
        <v>rstatix</v>
      </c>
      <c r="AW11" t="str">
        <v>Formula</v>
      </c>
      <c r="AX11" t="str">
        <v>quantmod</v>
      </c>
      <c r="AY11" t="str">
        <v>glue</v>
      </c>
      <c r="AZ11" t="str">
        <v>nloptr</v>
      </c>
      <c r="BA11" t="str">
        <v>DT</v>
      </c>
      <c r="BB11" t="str">
        <v>stringi</v>
      </c>
      <c r="BC11" t="str">
        <v>gtable</v>
      </c>
      <c r="BD11" t="str">
        <v>quadprog</v>
      </c>
      <c r="BE11" t="str">
        <v>lmtest</v>
      </c>
      <c r="BF11" t="str">
        <v>lme4</v>
      </c>
      <c r="BG11" t="str">
        <v>lmerTest</v>
      </c>
      <c r="BH11" t="str">
        <v>munsell</v>
      </c>
      <c r="BI11" t="str">
        <v>pillar</v>
      </c>
      <c r="BJ11" t="str">
        <v>htmltools</v>
      </c>
      <c r="BK11" t="str">
        <v>R6</v>
      </c>
      <c r="BL11" t="str">
        <v>Rdpack</v>
      </c>
      <c r="BM11" t="str">
        <v>lattice</v>
      </c>
      <c r="BN11" t="str">
        <v>haven</v>
      </c>
      <c r="BO11" t="str">
        <v>rbibutils</v>
      </c>
      <c r="BP11" t="str">
        <v>backports</v>
      </c>
      <c r="BQ11" t="str">
        <v>openxlsx</v>
      </c>
      <c r="BR11" t="str">
        <v>broom</v>
      </c>
      <c r="BS11" t="str">
        <v>fracdiff</v>
      </c>
      <c r="BT11" t="str">
        <v>Rcpp</v>
      </c>
      <c r="BU11" t="str">
        <v>zip</v>
      </c>
      <c r="BV11" t="str">
        <v>nlme</v>
      </c>
      <c r="BW11" t="str">
        <v>pkgconfig</v>
      </c>
    </row>
    <row r="12" spans="2:75" x14ac:dyDescent="0.3">
      <c r="E12" t="str">
        <v>matprod</v>
      </c>
      <c r="G12" t="str" cm="1">
        <f t="array" ref="G12">TRANSPOSE(_xll.RScript.Evaluate($D$2&amp;"$"&amp;E12&amp;""))</f>
        <v>default</v>
      </c>
    </row>
    <row r="13" spans="2:75" x14ac:dyDescent="0.3">
      <c r="E13" t="str">
        <v>BLAS</v>
      </c>
      <c r="G13" t="str" cm="1">
        <f t="array" ref="G13">TRANSPOSE(_xll.RScript.Evaluate($D$2&amp;"$"&amp;E13&amp;""))</f>
        <v/>
      </c>
    </row>
    <row r="14" spans="2:75" x14ac:dyDescent="0.3">
      <c r="E14" t="str">
        <v>LAPACK</v>
      </c>
      <c r="G14" t="str" cm="1">
        <f t="array" ref="G14">TRANSPOSE(_xll.RScript.Evaluate($D$2&amp;"$"&amp;E14&amp;""))</f>
        <v/>
      </c>
    </row>
    <row r="15" spans="2:75" x14ac:dyDescent="0.3">
      <c r="E15" t="str">
        <v>LA_version</v>
      </c>
      <c r="G15" t="str" cm="1">
        <f t="array" ref="G15">TRANSPOSE(_xll.RScript.Evaluate($D$2&amp;"$"&amp;E15&amp;""))</f>
        <v>3.12.0</v>
      </c>
    </row>
    <row r="16" spans="2:75" x14ac:dyDescent="0.3">
      <c r="E16" t="str">
        <v>system.codepage</v>
      </c>
      <c r="G16" cm="1">
        <f t="array" ref="G16">TRANSPOSE(_xll.RScript.Evaluate($D$2&amp;"$"&amp;E16&amp;""))</f>
        <v>1252</v>
      </c>
    </row>
    <row r="17" spans="4:9" x14ac:dyDescent="0.3">
      <c r="E17" t="str">
        <v>codepage</v>
      </c>
      <c r="G17" cm="1">
        <f t="array" ref="G17">TRANSPOSE(_xll.RScript.Evaluate($D$2&amp;"$"&amp;E17&amp;""))</f>
        <v>1252</v>
      </c>
    </row>
    <row r="20" spans="4:9" x14ac:dyDescent="0.3">
      <c r="D20" t="s">
        <v>320</v>
      </c>
      <c r="E20" t="str" cm="1">
        <f t="array" ref="E20:E34">_xll.RScript.Evaluate(D20)</f>
        <v>platform</v>
      </c>
      <c r="G20" t="str" cm="1">
        <f t="array" ref="G20">TRANSPOSE(_xll.RScript.Evaluate($D$20&amp;"$"&amp;E20&amp;""))</f>
        <v>x86_64-w64-mingw32</v>
      </c>
    </row>
    <row r="21" spans="4:9" x14ac:dyDescent="0.3">
      <c r="E21" t="str">
        <v>arch</v>
      </c>
      <c r="G21" t="str" cm="1">
        <f t="array" ref="G21">TRANSPOSE(_xll.RScript.Evaluate($D$20&amp;"$"&amp;E21&amp;""))</f>
        <v>x86_64</v>
      </c>
    </row>
    <row r="22" spans="4:9" x14ac:dyDescent="0.3">
      <c r="E22" t="str">
        <v>os</v>
      </c>
      <c r="G22" t="str" cm="1">
        <f t="array" ref="G22">TRANSPOSE(_xll.RScript.Evaluate($D$20&amp;"$"&amp;E22&amp;""))</f>
        <v>mingw32</v>
      </c>
    </row>
    <row r="23" spans="4:9" x14ac:dyDescent="0.3">
      <c r="E23" t="str">
        <v>crt</v>
      </c>
      <c r="G23" t="str" cm="1">
        <f t="array" ref="G23">TRANSPOSE(_xll.RScript.Evaluate($D$20&amp;"$"&amp;E23&amp;""))</f>
        <v>ucrt</v>
      </c>
    </row>
    <row r="24" spans="4:9" x14ac:dyDescent="0.3">
      <c r="E24" t="str">
        <v>system</v>
      </c>
      <c r="G24" t="str" cm="1">
        <f t="array" ref="G24">TRANSPOSE(_xll.RScript.Evaluate($D$20&amp;"$"&amp;E24&amp;""))</f>
        <v>x86_64, mingw32</v>
      </c>
    </row>
    <row r="25" spans="4:9" x14ac:dyDescent="0.3">
      <c r="E25" t="str">
        <v>status</v>
      </c>
      <c r="G25" t="str" cm="1">
        <f t="array" ref="G25">TRANSPOSE(_xll.RScript.Evaluate($D$20&amp;"$"&amp;E25&amp;""))</f>
        <v/>
      </c>
    </row>
    <row r="26" spans="4:9" x14ac:dyDescent="0.3">
      <c r="E26" t="str">
        <v>major</v>
      </c>
      <c r="G26" t="str" cm="1">
        <f t="array" ref="G26">TRANSPOSE(_xll.RScript.Evaluate($D$20&amp;"$"&amp;E26&amp;""))</f>
        <v>4</v>
      </c>
    </row>
    <row r="27" spans="4:9" x14ac:dyDescent="0.3">
      <c r="E27" t="str">
        <v>minor</v>
      </c>
      <c r="G27" t="str" cm="1">
        <f t="array" ref="G27">TRANSPOSE(_xll.RScript.Evaluate($D$20&amp;"$"&amp;E27&amp;""))</f>
        <v>4.2</v>
      </c>
    </row>
    <row r="28" spans="4:9" x14ac:dyDescent="0.3">
      <c r="E28" t="str">
        <v>year</v>
      </c>
      <c r="G28" t="str" cm="1">
        <f t="array" ref="G28">TRANSPOSE(_xll.RScript.Evaluate($D$20&amp;"$"&amp;E28&amp;""))</f>
        <v>2024</v>
      </c>
    </row>
    <row r="29" spans="4:9" x14ac:dyDescent="0.3">
      <c r="E29" t="str">
        <v>month</v>
      </c>
      <c r="G29" t="str" cm="1">
        <f t="array" ref="G29">TRANSPOSE(_xll.RScript.Evaluate($D$20&amp;"$"&amp;E29&amp;""))</f>
        <v>10</v>
      </c>
    </row>
    <row r="30" spans="4:9" x14ac:dyDescent="0.3">
      <c r="E30" t="str">
        <v>day</v>
      </c>
      <c r="G30" t="str" cm="1">
        <f t="array" ref="G30">TRANSPOSE(_xll.RScript.Evaluate($D$20&amp;"$"&amp;E30&amp;""))</f>
        <v>31</v>
      </c>
    </row>
    <row r="31" spans="4:9" x14ac:dyDescent="0.3">
      <c r="E31" t="str">
        <v>svn rev</v>
      </c>
      <c r="G31" s="17" t="str" cm="1">
        <f t="array" ref="G31">TRANSPOSE(_xll.RScript.Evaluate($D$20&amp;"$'"&amp;E31&amp;"'"))</f>
        <v>87279</v>
      </c>
      <c r="I31" t="s">
        <v>321</v>
      </c>
    </row>
    <row r="32" spans="4:9" x14ac:dyDescent="0.3">
      <c r="E32" t="str">
        <v>language</v>
      </c>
      <c r="G32" t="str" cm="1">
        <f t="array" ref="G32">TRANSPOSE(_xll.RScript.Evaluate($D$20&amp;"$"&amp;E32&amp;""))</f>
        <v>R</v>
      </c>
    </row>
    <row r="33" spans="5:7" x14ac:dyDescent="0.3">
      <c r="E33" t="str">
        <v>version.string</v>
      </c>
      <c r="G33" t="str" cm="1">
        <f t="array" ref="G33">TRANSPOSE(_xll.RScript.Evaluate($D$20&amp;"$"&amp;E33&amp;""))</f>
        <v>R version 4.4.2 (2024-10-31 ucrt)</v>
      </c>
    </row>
    <row r="34" spans="5:7" x14ac:dyDescent="0.3">
      <c r="E34" t="str">
        <v>nickname</v>
      </c>
      <c r="G34" t="str" cm="1">
        <f t="array" ref="G34">TRANSPOSE(_xll.RScript.Evaluate($D$20&amp;"$"&amp;E34&amp;""))</f>
        <v>Pile of Leaves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B79E-6F05-4DAF-9615-5E7A1DA4D945}">
  <dimension ref="B2:P152"/>
  <sheetViews>
    <sheetView workbookViewId="0">
      <selection activeCell="D2" sqref="D2"/>
    </sheetView>
  </sheetViews>
  <sheetFormatPr defaultRowHeight="14.4" x14ac:dyDescent="0.3"/>
  <cols>
    <col min="1" max="1" width="6" customWidth="1"/>
    <col min="2" max="2" width="21.109375" bestFit="1" customWidth="1"/>
    <col min="3" max="3" width="3.88671875" customWidth="1"/>
    <col min="4" max="4" width="10.33203125" customWidth="1"/>
    <col min="5" max="5" width="5.44140625" bestFit="1" customWidth="1"/>
    <col min="6" max="6" width="11.33203125" bestFit="1" customWidth="1"/>
    <col min="7" max="7" width="10.77734375" bestFit="1" customWidth="1"/>
    <col min="8" max="8" width="11.109375" bestFit="1" customWidth="1"/>
    <col min="9" max="9" width="10.5546875" bestFit="1" customWidth="1"/>
    <col min="12" max="12" width="12.5546875" bestFit="1" customWidth="1"/>
    <col min="13" max="13" width="9" customWidth="1"/>
    <col min="14" max="14" width="10.88671875" customWidth="1"/>
    <col min="15" max="15" width="10.21875" customWidth="1"/>
    <col min="16" max="16" width="11.33203125" customWidth="1"/>
  </cols>
  <sheetData>
    <row r="2" spans="2:16" x14ac:dyDescent="0.3">
      <c r="B2" t="s">
        <v>101</v>
      </c>
      <c r="D2" t="str" cm="1">
        <f t="array" ref="D2">_xll.RScript.Evaluate(B2)</f>
        <v>iris_data</v>
      </c>
      <c r="E2" t="str" cm="1">
        <f t="array" ref="E2:J152">_xll.RScript.Evaluate(D2)</f>
        <v>Index</v>
      </c>
      <c r="F2" t="str">
        <v>Sepal.Length</v>
      </c>
      <c r="G2" t="str">
        <v>Sepal.Width</v>
      </c>
      <c r="H2" t="str">
        <v>Petal.Length</v>
      </c>
      <c r="I2" t="str">
        <v>Petal.Width</v>
      </c>
      <c r="J2" t="str">
        <v>Species</v>
      </c>
      <c r="L2" s="13" t="s">
        <v>92</v>
      </c>
      <c r="M2" t="s">
        <v>100</v>
      </c>
      <c r="N2" t="s">
        <v>97</v>
      </c>
      <c r="O2" t="s">
        <v>98</v>
      </c>
      <c r="P2" t="s">
        <v>99</v>
      </c>
    </row>
    <row r="3" spans="2:16" x14ac:dyDescent="0.3">
      <c r="E3" t="str">
        <v>1</v>
      </c>
      <c r="F3">
        <v>5.0999999999999996</v>
      </c>
      <c r="G3">
        <v>3.5</v>
      </c>
      <c r="H3">
        <v>1.4</v>
      </c>
      <c r="I3">
        <v>0.2</v>
      </c>
      <c r="J3" t="str">
        <v>setosa</v>
      </c>
      <c r="L3" s="14" t="s">
        <v>93</v>
      </c>
      <c r="M3" s="4">
        <v>5.0059999999999993</v>
      </c>
      <c r="N3" s="4">
        <v>3.4280000000000008</v>
      </c>
      <c r="O3" s="4">
        <v>0.24599999999999991</v>
      </c>
      <c r="P3" s="4">
        <v>1.4620000000000002</v>
      </c>
    </row>
    <row r="4" spans="2:16" x14ac:dyDescent="0.3">
      <c r="E4" t="str">
        <v>2</v>
      </c>
      <c r="F4">
        <v>4.9000000000000004</v>
      </c>
      <c r="G4">
        <v>3</v>
      </c>
      <c r="H4">
        <v>1.4</v>
      </c>
      <c r="I4">
        <v>0.2</v>
      </c>
      <c r="J4" t="str">
        <v>setosa</v>
      </c>
      <c r="L4" s="14" t="s">
        <v>94</v>
      </c>
      <c r="M4" s="4">
        <v>5.9359999999999999</v>
      </c>
      <c r="N4" s="4">
        <v>2.7700000000000005</v>
      </c>
      <c r="O4" s="4">
        <v>1.3259999999999998</v>
      </c>
      <c r="P4" s="4">
        <v>4.26</v>
      </c>
    </row>
    <row r="5" spans="2:16" x14ac:dyDescent="0.3">
      <c r="E5" t="str">
        <v>3</v>
      </c>
      <c r="F5">
        <v>4.7</v>
      </c>
      <c r="G5">
        <v>3.2</v>
      </c>
      <c r="H5">
        <v>1.3</v>
      </c>
      <c r="I5">
        <v>0.2</v>
      </c>
      <c r="J5" t="str">
        <v>setosa</v>
      </c>
      <c r="L5" s="14" t="s">
        <v>95</v>
      </c>
      <c r="M5" s="4">
        <v>6.5879999999999983</v>
      </c>
      <c r="N5" s="4">
        <v>2.9739999999999998</v>
      </c>
      <c r="O5" s="4">
        <v>2.0259999999999998</v>
      </c>
      <c r="P5" s="4">
        <v>5.5519999999999996</v>
      </c>
    </row>
    <row r="6" spans="2:16" x14ac:dyDescent="0.3">
      <c r="E6" t="str">
        <v>4</v>
      </c>
      <c r="F6">
        <v>4.5999999999999996</v>
      </c>
      <c r="G6">
        <v>3.1</v>
      </c>
      <c r="H6">
        <v>1.5</v>
      </c>
      <c r="I6">
        <v>0.2</v>
      </c>
      <c r="J6" t="str">
        <v>setosa</v>
      </c>
      <c r="L6" s="14" t="s">
        <v>96</v>
      </c>
      <c r="M6" s="4">
        <v>5.8433333333333346</v>
      </c>
      <c r="N6" s="4">
        <v>3.0573333333333341</v>
      </c>
      <c r="O6" s="4">
        <v>1.199333333333334</v>
      </c>
      <c r="P6" s="4">
        <v>3.7580000000000027</v>
      </c>
    </row>
    <row r="7" spans="2:16" x14ac:dyDescent="0.3">
      <c r="E7" t="str">
        <v>5</v>
      </c>
      <c r="F7">
        <v>5</v>
      </c>
      <c r="G7">
        <v>3.6</v>
      </c>
      <c r="H7">
        <v>1.4</v>
      </c>
      <c r="I7">
        <v>0.2</v>
      </c>
      <c r="J7" t="str">
        <v>setosa</v>
      </c>
    </row>
    <row r="8" spans="2:16" x14ac:dyDescent="0.3">
      <c r="E8" t="str">
        <v>6</v>
      </c>
      <c r="F8">
        <v>5.4</v>
      </c>
      <c r="G8">
        <v>3.9</v>
      </c>
      <c r="H8">
        <v>1.7</v>
      </c>
      <c r="I8">
        <v>0.4</v>
      </c>
      <c r="J8" t="str">
        <v>setosa</v>
      </c>
    </row>
    <row r="9" spans="2:16" x14ac:dyDescent="0.3">
      <c r="E9" t="str">
        <v>7</v>
      </c>
      <c r="F9">
        <v>4.5999999999999996</v>
      </c>
      <c r="G9">
        <v>3.4</v>
      </c>
      <c r="H9">
        <v>1.4</v>
      </c>
      <c r="I9">
        <v>0.3</v>
      </c>
      <c r="J9" t="str">
        <v>setosa</v>
      </c>
    </row>
    <row r="10" spans="2:16" x14ac:dyDescent="0.3">
      <c r="E10" t="str">
        <v>8</v>
      </c>
      <c r="F10">
        <v>5</v>
      </c>
      <c r="G10">
        <v>3.4</v>
      </c>
      <c r="H10">
        <v>1.5</v>
      </c>
      <c r="I10">
        <v>0.2</v>
      </c>
      <c r="J10" t="str">
        <v>setosa</v>
      </c>
    </row>
    <row r="11" spans="2:16" x14ac:dyDescent="0.3">
      <c r="E11" t="str">
        <v>9</v>
      </c>
      <c r="F11">
        <v>4.4000000000000004</v>
      </c>
      <c r="G11">
        <v>2.9</v>
      </c>
      <c r="H11">
        <v>1.4</v>
      </c>
      <c r="I11">
        <v>0.2</v>
      </c>
      <c r="J11" t="str">
        <v>setosa</v>
      </c>
    </row>
    <row r="12" spans="2:16" x14ac:dyDescent="0.3">
      <c r="E12" t="str">
        <v>10</v>
      </c>
      <c r="F12">
        <v>4.9000000000000004</v>
      </c>
      <c r="G12">
        <v>3.1</v>
      </c>
      <c r="H12">
        <v>1.5</v>
      </c>
      <c r="I12">
        <v>0.1</v>
      </c>
      <c r="J12" t="str">
        <v>setosa</v>
      </c>
    </row>
    <row r="13" spans="2:16" x14ac:dyDescent="0.3">
      <c r="E13" t="str">
        <v>11</v>
      </c>
      <c r="F13">
        <v>5.4</v>
      </c>
      <c r="G13">
        <v>3.7</v>
      </c>
      <c r="H13">
        <v>1.5</v>
      </c>
      <c r="I13">
        <v>0.2</v>
      </c>
      <c r="J13" t="str">
        <v>setosa</v>
      </c>
    </row>
    <row r="14" spans="2:16" x14ac:dyDescent="0.3">
      <c r="E14" t="str">
        <v>12</v>
      </c>
      <c r="F14">
        <v>4.8</v>
      </c>
      <c r="G14">
        <v>3.4</v>
      </c>
      <c r="H14">
        <v>1.6</v>
      </c>
      <c r="I14">
        <v>0.2</v>
      </c>
      <c r="J14" t="str">
        <v>setosa</v>
      </c>
    </row>
    <row r="15" spans="2:16" x14ac:dyDescent="0.3">
      <c r="E15" t="str">
        <v>13</v>
      </c>
      <c r="F15">
        <v>4.8</v>
      </c>
      <c r="G15">
        <v>3</v>
      </c>
      <c r="H15">
        <v>1.4</v>
      </c>
      <c r="I15">
        <v>0.1</v>
      </c>
      <c r="J15" t="str">
        <v>setosa</v>
      </c>
    </row>
    <row r="16" spans="2:16" x14ac:dyDescent="0.3">
      <c r="E16" t="str">
        <v>14</v>
      </c>
      <c r="F16">
        <v>4.3</v>
      </c>
      <c r="G16">
        <v>3</v>
      </c>
      <c r="H16">
        <v>1.1000000000000001</v>
      </c>
      <c r="I16">
        <v>0.1</v>
      </c>
      <c r="J16" t="str">
        <v>setosa</v>
      </c>
    </row>
    <row r="17" spans="5:10" x14ac:dyDescent="0.3">
      <c r="E17" t="str">
        <v>15</v>
      </c>
      <c r="F17">
        <v>5.8</v>
      </c>
      <c r="G17">
        <v>4</v>
      </c>
      <c r="H17">
        <v>1.2</v>
      </c>
      <c r="I17">
        <v>0.2</v>
      </c>
      <c r="J17" t="str">
        <v>setosa</v>
      </c>
    </row>
    <row r="18" spans="5:10" x14ac:dyDescent="0.3">
      <c r="E18" t="str">
        <v>16</v>
      </c>
      <c r="F18">
        <v>5.7</v>
      </c>
      <c r="G18">
        <v>4.4000000000000004</v>
      </c>
      <c r="H18">
        <v>1.5</v>
      </c>
      <c r="I18">
        <v>0.4</v>
      </c>
      <c r="J18" t="str">
        <v>setosa</v>
      </c>
    </row>
    <row r="19" spans="5:10" x14ac:dyDescent="0.3">
      <c r="E19" t="str">
        <v>17</v>
      </c>
      <c r="F19">
        <v>5.4</v>
      </c>
      <c r="G19">
        <v>3.9</v>
      </c>
      <c r="H19">
        <v>1.3</v>
      </c>
      <c r="I19">
        <v>0.4</v>
      </c>
      <c r="J19" t="str">
        <v>setosa</v>
      </c>
    </row>
    <row r="20" spans="5:10" x14ac:dyDescent="0.3">
      <c r="E20" t="str">
        <v>18</v>
      </c>
      <c r="F20">
        <v>5.0999999999999996</v>
      </c>
      <c r="G20">
        <v>3.5</v>
      </c>
      <c r="H20">
        <v>1.4</v>
      </c>
      <c r="I20">
        <v>0.3</v>
      </c>
      <c r="J20" t="str">
        <v>setosa</v>
      </c>
    </row>
    <row r="21" spans="5:10" x14ac:dyDescent="0.3">
      <c r="E21" t="str">
        <v>19</v>
      </c>
      <c r="F21">
        <v>5.7</v>
      </c>
      <c r="G21">
        <v>3.8</v>
      </c>
      <c r="H21">
        <v>1.7</v>
      </c>
      <c r="I21">
        <v>0.3</v>
      </c>
      <c r="J21" t="str">
        <v>setosa</v>
      </c>
    </row>
    <row r="22" spans="5:10" x14ac:dyDescent="0.3">
      <c r="E22" t="str">
        <v>20</v>
      </c>
      <c r="F22">
        <v>5.0999999999999996</v>
      </c>
      <c r="G22">
        <v>3.8</v>
      </c>
      <c r="H22">
        <v>1.5</v>
      </c>
      <c r="I22">
        <v>0.3</v>
      </c>
      <c r="J22" t="str">
        <v>setosa</v>
      </c>
    </row>
    <row r="23" spans="5:10" x14ac:dyDescent="0.3">
      <c r="E23" t="str">
        <v>21</v>
      </c>
      <c r="F23">
        <v>5.4</v>
      </c>
      <c r="G23">
        <v>3.4</v>
      </c>
      <c r="H23">
        <v>1.7</v>
      </c>
      <c r="I23">
        <v>0.2</v>
      </c>
      <c r="J23" t="str">
        <v>setosa</v>
      </c>
    </row>
    <row r="24" spans="5:10" x14ac:dyDescent="0.3">
      <c r="E24" t="str">
        <v>22</v>
      </c>
      <c r="F24">
        <v>5.0999999999999996</v>
      </c>
      <c r="G24">
        <v>3.7</v>
      </c>
      <c r="H24">
        <v>1.5</v>
      </c>
      <c r="I24">
        <v>0.4</v>
      </c>
      <c r="J24" t="str">
        <v>setosa</v>
      </c>
    </row>
    <row r="25" spans="5:10" x14ac:dyDescent="0.3">
      <c r="E25" t="str">
        <v>23</v>
      </c>
      <c r="F25">
        <v>4.5999999999999996</v>
      </c>
      <c r="G25">
        <v>3.6</v>
      </c>
      <c r="H25">
        <v>1</v>
      </c>
      <c r="I25">
        <v>0.2</v>
      </c>
      <c r="J25" t="str">
        <v>setosa</v>
      </c>
    </row>
    <row r="26" spans="5:10" x14ac:dyDescent="0.3">
      <c r="E26" t="str">
        <v>24</v>
      </c>
      <c r="F26">
        <v>5.0999999999999996</v>
      </c>
      <c r="G26">
        <v>3.3</v>
      </c>
      <c r="H26">
        <v>1.7</v>
      </c>
      <c r="I26">
        <v>0.5</v>
      </c>
      <c r="J26" t="str">
        <v>setosa</v>
      </c>
    </row>
    <row r="27" spans="5:10" x14ac:dyDescent="0.3">
      <c r="E27" t="str">
        <v>25</v>
      </c>
      <c r="F27">
        <v>4.8</v>
      </c>
      <c r="G27">
        <v>3.4</v>
      </c>
      <c r="H27">
        <v>1.9</v>
      </c>
      <c r="I27">
        <v>0.2</v>
      </c>
      <c r="J27" t="str">
        <v>setosa</v>
      </c>
    </row>
    <row r="28" spans="5:10" x14ac:dyDescent="0.3">
      <c r="E28" t="str">
        <v>26</v>
      </c>
      <c r="F28">
        <v>5</v>
      </c>
      <c r="G28">
        <v>3</v>
      </c>
      <c r="H28">
        <v>1.6</v>
      </c>
      <c r="I28">
        <v>0.2</v>
      </c>
      <c r="J28" t="str">
        <v>setosa</v>
      </c>
    </row>
    <row r="29" spans="5:10" x14ac:dyDescent="0.3">
      <c r="E29" t="str">
        <v>27</v>
      </c>
      <c r="F29">
        <v>5</v>
      </c>
      <c r="G29">
        <v>3.4</v>
      </c>
      <c r="H29">
        <v>1.6</v>
      </c>
      <c r="I29">
        <v>0.4</v>
      </c>
      <c r="J29" t="str">
        <v>setosa</v>
      </c>
    </row>
    <row r="30" spans="5:10" x14ac:dyDescent="0.3">
      <c r="E30" t="str">
        <v>28</v>
      </c>
      <c r="F30">
        <v>5.2</v>
      </c>
      <c r="G30">
        <v>3.5</v>
      </c>
      <c r="H30">
        <v>1.5</v>
      </c>
      <c r="I30">
        <v>0.2</v>
      </c>
      <c r="J30" t="str">
        <v>setosa</v>
      </c>
    </row>
    <row r="31" spans="5:10" x14ac:dyDescent="0.3">
      <c r="E31" t="str">
        <v>29</v>
      </c>
      <c r="F31">
        <v>5.2</v>
      </c>
      <c r="G31">
        <v>3.4</v>
      </c>
      <c r="H31">
        <v>1.4</v>
      </c>
      <c r="I31">
        <v>0.2</v>
      </c>
      <c r="J31" t="str">
        <v>setosa</v>
      </c>
    </row>
    <row r="32" spans="5:10" x14ac:dyDescent="0.3">
      <c r="E32" t="str">
        <v>30</v>
      </c>
      <c r="F32">
        <v>4.7</v>
      </c>
      <c r="G32">
        <v>3.2</v>
      </c>
      <c r="H32">
        <v>1.6</v>
      </c>
      <c r="I32">
        <v>0.2</v>
      </c>
      <c r="J32" t="str">
        <v>setosa</v>
      </c>
    </row>
    <row r="33" spans="5:10" x14ac:dyDescent="0.3">
      <c r="E33" t="str">
        <v>31</v>
      </c>
      <c r="F33">
        <v>4.8</v>
      </c>
      <c r="G33">
        <v>3.1</v>
      </c>
      <c r="H33">
        <v>1.6</v>
      </c>
      <c r="I33">
        <v>0.2</v>
      </c>
      <c r="J33" t="str">
        <v>setosa</v>
      </c>
    </row>
    <row r="34" spans="5:10" x14ac:dyDescent="0.3">
      <c r="E34" t="str">
        <v>32</v>
      </c>
      <c r="F34">
        <v>5.4</v>
      </c>
      <c r="G34">
        <v>3.4</v>
      </c>
      <c r="H34">
        <v>1.5</v>
      </c>
      <c r="I34">
        <v>0.4</v>
      </c>
      <c r="J34" t="str">
        <v>setosa</v>
      </c>
    </row>
    <row r="35" spans="5:10" x14ac:dyDescent="0.3">
      <c r="E35" t="str">
        <v>33</v>
      </c>
      <c r="F35">
        <v>5.2</v>
      </c>
      <c r="G35">
        <v>4.0999999999999996</v>
      </c>
      <c r="H35">
        <v>1.5</v>
      </c>
      <c r="I35">
        <v>0.1</v>
      </c>
      <c r="J35" t="str">
        <v>setosa</v>
      </c>
    </row>
    <row r="36" spans="5:10" x14ac:dyDescent="0.3">
      <c r="E36" t="str">
        <v>34</v>
      </c>
      <c r="F36">
        <v>5.5</v>
      </c>
      <c r="G36">
        <v>4.2</v>
      </c>
      <c r="H36">
        <v>1.4</v>
      </c>
      <c r="I36">
        <v>0.2</v>
      </c>
      <c r="J36" t="str">
        <v>setosa</v>
      </c>
    </row>
    <row r="37" spans="5:10" x14ac:dyDescent="0.3">
      <c r="E37" t="str">
        <v>35</v>
      </c>
      <c r="F37">
        <v>4.9000000000000004</v>
      </c>
      <c r="G37">
        <v>3.1</v>
      </c>
      <c r="H37">
        <v>1.5</v>
      </c>
      <c r="I37">
        <v>0.2</v>
      </c>
      <c r="J37" t="str">
        <v>setosa</v>
      </c>
    </row>
    <row r="38" spans="5:10" x14ac:dyDescent="0.3">
      <c r="E38" t="str">
        <v>36</v>
      </c>
      <c r="F38">
        <v>5</v>
      </c>
      <c r="G38">
        <v>3.2</v>
      </c>
      <c r="H38">
        <v>1.2</v>
      </c>
      <c r="I38">
        <v>0.2</v>
      </c>
      <c r="J38" t="str">
        <v>setosa</v>
      </c>
    </row>
    <row r="39" spans="5:10" x14ac:dyDescent="0.3">
      <c r="E39" t="str">
        <v>37</v>
      </c>
      <c r="F39">
        <v>5.5</v>
      </c>
      <c r="G39">
        <v>3.5</v>
      </c>
      <c r="H39">
        <v>1.3</v>
      </c>
      <c r="I39">
        <v>0.2</v>
      </c>
      <c r="J39" t="str">
        <v>setosa</v>
      </c>
    </row>
    <row r="40" spans="5:10" x14ac:dyDescent="0.3">
      <c r="E40" t="str">
        <v>38</v>
      </c>
      <c r="F40">
        <v>4.9000000000000004</v>
      </c>
      <c r="G40">
        <v>3.6</v>
      </c>
      <c r="H40">
        <v>1.4</v>
      </c>
      <c r="I40">
        <v>0.1</v>
      </c>
      <c r="J40" t="str">
        <v>setosa</v>
      </c>
    </row>
    <row r="41" spans="5:10" x14ac:dyDescent="0.3">
      <c r="E41" t="str">
        <v>39</v>
      </c>
      <c r="F41">
        <v>4.4000000000000004</v>
      </c>
      <c r="G41">
        <v>3</v>
      </c>
      <c r="H41">
        <v>1.3</v>
      </c>
      <c r="I41">
        <v>0.2</v>
      </c>
      <c r="J41" t="str">
        <v>setosa</v>
      </c>
    </row>
    <row r="42" spans="5:10" x14ac:dyDescent="0.3">
      <c r="E42" t="str">
        <v>40</v>
      </c>
      <c r="F42">
        <v>5.0999999999999996</v>
      </c>
      <c r="G42">
        <v>3.4</v>
      </c>
      <c r="H42">
        <v>1.5</v>
      </c>
      <c r="I42">
        <v>0.2</v>
      </c>
      <c r="J42" t="str">
        <v>setosa</v>
      </c>
    </row>
    <row r="43" spans="5:10" x14ac:dyDescent="0.3">
      <c r="E43" t="str">
        <v>41</v>
      </c>
      <c r="F43">
        <v>5</v>
      </c>
      <c r="G43">
        <v>3.5</v>
      </c>
      <c r="H43">
        <v>1.3</v>
      </c>
      <c r="I43">
        <v>0.3</v>
      </c>
      <c r="J43" t="str">
        <v>setosa</v>
      </c>
    </row>
    <row r="44" spans="5:10" x14ac:dyDescent="0.3">
      <c r="E44" t="str">
        <v>42</v>
      </c>
      <c r="F44">
        <v>4.5</v>
      </c>
      <c r="G44">
        <v>2.2999999999999998</v>
      </c>
      <c r="H44">
        <v>1.3</v>
      </c>
      <c r="I44">
        <v>0.3</v>
      </c>
      <c r="J44" t="str">
        <v>setosa</v>
      </c>
    </row>
    <row r="45" spans="5:10" x14ac:dyDescent="0.3">
      <c r="E45" t="str">
        <v>43</v>
      </c>
      <c r="F45">
        <v>4.4000000000000004</v>
      </c>
      <c r="G45">
        <v>3.2</v>
      </c>
      <c r="H45">
        <v>1.3</v>
      </c>
      <c r="I45">
        <v>0.2</v>
      </c>
      <c r="J45" t="str">
        <v>setosa</v>
      </c>
    </row>
    <row r="46" spans="5:10" x14ac:dyDescent="0.3">
      <c r="E46" t="str">
        <v>44</v>
      </c>
      <c r="F46">
        <v>5</v>
      </c>
      <c r="G46">
        <v>3.5</v>
      </c>
      <c r="H46">
        <v>1.6</v>
      </c>
      <c r="I46">
        <v>0.6</v>
      </c>
      <c r="J46" t="str">
        <v>setosa</v>
      </c>
    </row>
    <row r="47" spans="5:10" x14ac:dyDescent="0.3">
      <c r="E47" t="str">
        <v>45</v>
      </c>
      <c r="F47">
        <v>5.0999999999999996</v>
      </c>
      <c r="G47">
        <v>3.8</v>
      </c>
      <c r="H47">
        <v>1.9</v>
      </c>
      <c r="I47">
        <v>0.4</v>
      </c>
      <c r="J47" t="str">
        <v>setosa</v>
      </c>
    </row>
    <row r="48" spans="5:10" x14ac:dyDescent="0.3">
      <c r="E48" t="str">
        <v>46</v>
      </c>
      <c r="F48">
        <v>4.8</v>
      </c>
      <c r="G48">
        <v>3</v>
      </c>
      <c r="H48">
        <v>1.4</v>
      </c>
      <c r="I48">
        <v>0.3</v>
      </c>
      <c r="J48" t="str">
        <v>setosa</v>
      </c>
    </row>
    <row r="49" spans="5:10" x14ac:dyDescent="0.3">
      <c r="E49" t="str">
        <v>47</v>
      </c>
      <c r="F49">
        <v>5.0999999999999996</v>
      </c>
      <c r="G49">
        <v>3.8</v>
      </c>
      <c r="H49">
        <v>1.6</v>
      </c>
      <c r="I49">
        <v>0.2</v>
      </c>
      <c r="J49" t="str">
        <v>setosa</v>
      </c>
    </row>
    <row r="50" spans="5:10" x14ac:dyDescent="0.3">
      <c r="E50" t="str">
        <v>48</v>
      </c>
      <c r="F50">
        <v>4.5999999999999996</v>
      </c>
      <c r="G50">
        <v>3.2</v>
      </c>
      <c r="H50">
        <v>1.4</v>
      </c>
      <c r="I50">
        <v>0.2</v>
      </c>
      <c r="J50" t="str">
        <v>setosa</v>
      </c>
    </row>
    <row r="51" spans="5:10" x14ac:dyDescent="0.3">
      <c r="E51" t="str">
        <v>49</v>
      </c>
      <c r="F51">
        <v>5.3</v>
      </c>
      <c r="G51">
        <v>3.7</v>
      </c>
      <c r="H51">
        <v>1.5</v>
      </c>
      <c r="I51">
        <v>0.2</v>
      </c>
      <c r="J51" t="str">
        <v>setosa</v>
      </c>
    </row>
    <row r="52" spans="5:10" x14ac:dyDescent="0.3">
      <c r="E52" t="str">
        <v>50</v>
      </c>
      <c r="F52">
        <v>5</v>
      </c>
      <c r="G52">
        <v>3.3</v>
      </c>
      <c r="H52">
        <v>1.4</v>
      </c>
      <c r="I52">
        <v>0.2</v>
      </c>
      <c r="J52" t="str">
        <v>setosa</v>
      </c>
    </row>
    <row r="53" spans="5:10" x14ac:dyDescent="0.3">
      <c r="E53" t="str">
        <v>51</v>
      </c>
      <c r="F53">
        <v>7</v>
      </c>
      <c r="G53">
        <v>3.2</v>
      </c>
      <c r="H53">
        <v>4.7</v>
      </c>
      <c r="I53">
        <v>1.4</v>
      </c>
      <c r="J53" t="str">
        <v>versicolor</v>
      </c>
    </row>
    <row r="54" spans="5:10" x14ac:dyDescent="0.3">
      <c r="E54" t="str">
        <v>52</v>
      </c>
      <c r="F54">
        <v>6.4</v>
      </c>
      <c r="G54">
        <v>3.2</v>
      </c>
      <c r="H54">
        <v>4.5</v>
      </c>
      <c r="I54">
        <v>1.5</v>
      </c>
      <c r="J54" t="str">
        <v>versicolor</v>
      </c>
    </row>
    <row r="55" spans="5:10" x14ac:dyDescent="0.3">
      <c r="E55" t="str">
        <v>53</v>
      </c>
      <c r="F55">
        <v>6.9</v>
      </c>
      <c r="G55">
        <v>3.1</v>
      </c>
      <c r="H55">
        <v>4.9000000000000004</v>
      </c>
      <c r="I55">
        <v>1.5</v>
      </c>
      <c r="J55" t="str">
        <v>versicolor</v>
      </c>
    </row>
    <row r="56" spans="5:10" x14ac:dyDescent="0.3">
      <c r="E56" t="str">
        <v>54</v>
      </c>
      <c r="F56">
        <v>5.5</v>
      </c>
      <c r="G56">
        <v>2.2999999999999998</v>
      </c>
      <c r="H56">
        <v>4</v>
      </c>
      <c r="I56">
        <v>1.3</v>
      </c>
      <c r="J56" t="str">
        <v>versicolor</v>
      </c>
    </row>
    <row r="57" spans="5:10" x14ac:dyDescent="0.3">
      <c r="E57" t="str">
        <v>55</v>
      </c>
      <c r="F57">
        <v>6.5</v>
      </c>
      <c r="G57">
        <v>2.8</v>
      </c>
      <c r="H57">
        <v>4.5999999999999996</v>
      </c>
      <c r="I57">
        <v>1.5</v>
      </c>
      <c r="J57" t="str">
        <v>versicolor</v>
      </c>
    </row>
    <row r="58" spans="5:10" x14ac:dyDescent="0.3">
      <c r="E58" t="str">
        <v>56</v>
      </c>
      <c r="F58">
        <v>5.7</v>
      </c>
      <c r="G58">
        <v>2.8</v>
      </c>
      <c r="H58">
        <v>4.5</v>
      </c>
      <c r="I58">
        <v>1.3</v>
      </c>
      <c r="J58" t="str">
        <v>versicolor</v>
      </c>
    </row>
    <row r="59" spans="5:10" x14ac:dyDescent="0.3">
      <c r="E59" t="str">
        <v>57</v>
      </c>
      <c r="F59">
        <v>6.3</v>
      </c>
      <c r="G59">
        <v>3.3</v>
      </c>
      <c r="H59">
        <v>4.7</v>
      </c>
      <c r="I59">
        <v>1.6</v>
      </c>
      <c r="J59" t="str">
        <v>versicolor</v>
      </c>
    </row>
    <row r="60" spans="5:10" x14ac:dyDescent="0.3">
      <c r="E60" t="str">
        <v>58</v>
      </c>
      <c r="F60">
        <v>4.9000000000000004</v>
      </c>
      <c r="G60">
        <v>2.4</v>
      </c>
      <c r="H60">
        <v>3.3</v>
      </c>
      <c r="I60">
        <v>1</v>
      </c>
      <c r="J60" t="str">
        <v>versicolor</v>
      </c>
    </row>
    <row r="61" spans="5:10" x14ac:dyDescent="0.3">
      <c r="E61" t="str">
        <v>59</v>
      </c>
      <c r="F61">
        <v>6.6</v>
      </c>
      <c r="G61">
        <v>2.9</v>
      </c>
      <c r="H61">
        <v>4.5999999999999996</v>
      </c>
      <c r="I61">
        <v>1.3</v>
      </c>
      <c r="J61" t="str">
        <v>versicolor</v>
      </c>
    </row>
    <row r="62" spans="5:10" x14ac:dyDescent="0.3">
      <c r="E62" t="str">
        <v>60</v>
      </c>
      <c r="F62">
        <v>5.2</v>
      </c>
      <c r="G62">
        <v>2.7</v>
      </c>
      <c r="H62">
        <v>3.9</v>
      </c>
      <c r="I62">
        <v>1.4</v>
      </c>
      <c r="J62" t="str">
        <v>versicolor</v>
      </c>
    </row>
    <row r="63" spans="5:10" x14ac:dyDescent="0.3">
      <c r="E63" t="str">
        <v>61</v>
      </c>
      <c r="F63">
        <v>5</v>
      </c>
      <c r="G63">
        <v>2</v>
      </c>
      <c r="H63">
        <v>3.5</v>
      </c>
      <c r="I63">
        <v>1</v>
      </c>
      <c r="J63" t="str">
        <v>versicolor</v>
      </c>
    </row>
    <row r="64" spans="5:10" x14ac:dyDescent="0.3">
      <c r="E64" t="str">
        <v>62</v>
      </c>
      <c r="F64">
        <v>5.9</v>
      </c>
      <c r="G64">
        <v>3</v>
      </c>
      <c r="H64">
        <v>4.2</v>
      </c>
      <c r="I64">
        <v>1.5</v>
      </c>
      <c r="J64" t="str">
        <v>versicolor</v>
      </c>
    </row>
    <row r="65" spans="5:10" x14ac:dyDescent="0.3">
      <c r="E65" t="str">
        <v>63</v>
      </c>
      <c r="F65">
        <v>6</v>
      </c>
      <c r="G65">
        <v>2.2000000000000002</v>
      </c>
      <c r="H65">
        <v>4</v>
      </c>
      <c r="I65">
        <v>1</v>
      </c>
      <c r="J65" t="str">
        <v>versicolor</v>
      </c>
    </row>
    <row r="66" spans="5:10" x14ac:dyDescent="0.3">
      <c r="E66" t="str">
        <v>64</v>
      </c>
      <c r="F66">
        <v>6.1</v>
      </c>
      <c r="G66">
        <v>2.9</v>
      </c>
      <c r="H66">
        <v>4.7</v>
      </c>
      <c r="I66">
        <v>1.4</v>
      </c>
      <c r="J66" t="str">
        <v>versicolor</v>
      </c>
    </row>
    <row r="67" spans="5:10" x14ac:dyDescent="0.3">
      <c r="E67" t="str">
        <v>65</v>
      </c>
      <c r="F67">
        <v>5.6</v>
      </c>
      <c r="G67">
        <v>2.9</v>
      </c>
      <c r="H67">
        <v>3.6</v>
      </c>
      <c r="I67">
        <v>1.3</v>
      </c>
      <c r="J67" t="str">
        <v>versicolor</v>
      </c>
    </row>
    <row r="68" spans="5:10" x14ac:dyDescent="0.3">
      <c r="E68" t="str">
        <v>66</v>
      </c>
      <c r="F68">
        <v>6.7</v>
      </c>
      <c r="G68">
        <v>3.1</v>
      </c>
      <c r="H68">
        <v>4.4000000000000004</v>
      </c>
      <c r="I68">
        <v>1.4</v>
      </c>
      <c r="J68" t="str">
        <v>versicolor</v>
      </c>
    </row>
    <row r="69" spans="5:10" x14ac:dyDescent="0.3">
      <c r="E69" t="str">
        <v>67</v>
      </c>
      <c r="F69">
        <v>5.6</v>
      </c>
      <c r="G69">
        <v>3</v>
      </c>
      <c r="H69">
        <v>4.5</v>
      </c>
      <c r="I69">
        <v>1.5</v>
      </c>
      <c r="J69" t="str">
        <v>versicolor</v>
      </c>
    </row>
    <row r="70" spans="5:10" x14ac:dyDescent="0.3">
      <c r="E70" t="str">
        <v>68</v>
      </c>
      <c r="F70">
        <v>5.8</v>
      </c>
      <c r="G70">
        <v>2.7</v>
      </c>
      <c r="H70">
        <v>4.0999999999999996</v>
      </c>
      <c r="I70">
        <v>1</v>
      </c>
      <c r="J70" t="str">
        <v>versicolor</v>
      </c>
    </row>
    <row r="71" spans="5:10" x14ac:dyDescent="0.3">
      <c r="E71" t="str">
        <v>69</v>
      </c>
      <c r="F71">
        <v>6.2</v>
      </c>
      <c r="G71">
        <v>2.2000000000000002</v>
      </c>
      <c r="H71">
        <v>4.5</v>
      </c>
      <c r="I71">
        <v>1.5</v>
      </c>
      <c r="J71" t="str">
        <v>versicolor</v>
      </c>
    </row>
    <row r="72" spans="5:10" x14ac:dyDescent="0.3">
      <c r="E72" t="str">
        <v>70</v>
      </c>
      <c r="F72">
        <v>5.6</v>
      </c>
      <c r="G72">
        <v>2.5</v>
      </c>
      <c r="H72">
        <v>3.9</v>
      </c>
      <c r="I72">
        <v>1.1000000000000001</v>
      </c>
      <c r="J72" t="str">
        <v>versicolor</v>
      </c>
    </row>
    <row r="73" spans="5:10" x14ac:dyDescent="0.3">
      <c r="E73" t="str">
        <v>71</v>
      </c>
      <c r="F73">
        <v>5.9</v>
      </c>
      <c r="G73">
        <v>3.2</v>
      </c>
      <c r="H73">
        <v>4.8</v>
      </c>
      <c r="I73">
        <v>1.8</v>
      </c>
      <c r="J73" t="str">
        <v>versicolor</v>
      </c>
    </row>
    <row r="74" spans="5:10" x14ac:dyDescent="0.3">
      <c r="E74" t="str">
        <v>72</v>
      </c>
      <c r="F74">
        <v>6.1</v>
      </c>
      <c r="G74">
        <v>2.8</v>
      </c>
      <c r="H74">
        <v>4</v>
      </c>
      <c r="I74">
        <v>1.3</v>
      </c>
      <c r="J74" t="str">
        <v>versicolor</v>
      </c>
    </row>
    <row r="75" spans="5:10" x14ac:dyDescent="0.3">
      <c r="E75" t="str">
        <v>73</v>
      </c>
      <c r="F75">
        <v>6.3</v>
      </c>
      <c r="G75">
        <v>2.5</v>
      </c>
      <c r="H75">
        <v>4.9000000000000004</v>
      </c>
      <c r="I75">
        <v>1.5</v>
      </c>
      <c r="J75" t="str">
        <v>versicolor</v>
      </c>
    </row>
    <row r="76" spans="5:10" x14ac:dyDescent="0.3">
      <c r="E76" t="str">
        <v>74</v>
      </c>
      <c r="F76">
        <v>6.1</v>
      </c>
      <c r="G76">
        <v>2.8</v>
      </c>
      <c r="H76">
        <v>4.7</v>
      </c>
      <c r="I76">
        <v>1.2</v>
      </c>
      <c r="J76" t="str">
        <v>versicolor</v>
      </c>
    </row>
    <row r="77" spans="5:10" x14ac:dyDescent="0.3">
      <c r="E77" t="str">
        <v>75</v>
      </c>
      <c r="F77">
        <v>6.4</v>
      </c>
      <c r="G77">
        <v>2.9</v>
      </c>
      <c r="H77">
        <v>4.3</v>
      </c>
      <c r="I77">
        <v>1.3</v>
      </c>
      <c r="J77" t="str">
        <v>versicolor</v>
      </c>
    </row>
    <row r="78" spans="5:10" x14ac:dyDescent="0.3">
      <c r="E78" t="str">
        <v>76</v>
      </c>
      <c r="F78">
        <v>6.6</v>
      </c>
      <c r="G78">
        <v>3</v>
      </c>
      <c r="H78">
        <v>4.4000000000000004</v>
      </c>
      <c r="I78">
        <v>1.4</v>
      </c>
      <c r="J78" t="str">
        <v>versicolor</v>
      </c>
    </row>
    <row r="79" spans="5:10" x14ac:dyDescent="0.3">
      <c r="E79" t="str">
        <v>77</v>
      </c>
      <c r="F79">
        <v>6.8</v>
      </c>
      <c r="G79">
        <v>2.8</v>
      </c>
      <c r="H79">
        <v>4.8</v>
      </c>
      <c r="I79">
        <v>1.4</v>
      </c>
      <c r="J79" t="str">
        <v>versicolor</v>
      </c>
    </row>
    <row r="80" spans="5:10" x14ac:dyDescent="0.3">
      <c r="E80" t="str">
        <v>78</v>
      </c>
      <c r="F80">
        <v>6.7</v>
      </c>
      <c r="G80">
        <v>3</v>
      </c>
      <c r="H80">
        <v>5</v>
      </c>
      <c r="I80">
        <v>1.7</v>
      </c>
      <c r="J80" t="str">
        <v>versicolor</v>
      </c>
    </row>
    <row r="81" spans="5:10" x14ac:dyDescent="0.3">
      <c r="E81" t="str">
        <v>79</v>
      </c>
      <c r="F81">
        <v>6</v>
      </c>
      <c r="G81">
        <v>2.9</v>
      </c>
      <c r="H81">
        <v>4.5</v>
      </c>
      <c r="I81">
        <v>1.5</v>
      </c>
      <c r="J81" t="str">
        <v>versicolor</v>
      </c>
    </row>
    <row r="82" spans="5:10" x14ac:dyDescent="0.3">
      <c r="E82" t="str">
        <v>80</v>
      </c>
      <c r="F82">
        <v>5.7</v>
      </c>
      <c r="G82">
        <v>2.6</v>
      </c>
      <c r="H82">
        <v>3.5</v>
      </c>
      <c r="I82">
        <v>1</v>
      </c>
      <c r="J82" t="str">
        <v>versicolor</v>
      </c>
    </row>
    <row r="83" spans="5:10" x14ac:dyDescent="0.3">
      <c r="E83" t="str">
        <v>81</v>
      </c>
      <c r="F83">
        <v>5.5</v>
      </c>
      <c r="G83">
        <v>2.4</v>
      </c>
      <c r="H83">
        <v>3.8</v>
      </c>
      <c r="I83">
        <v>1.1000000000000001</v>
      </c>
      <c r="J83" t="str">
        <v>versicolor</v>
      </c>
    </row>
    <row r="84" spans="5:10" x14ac:dyDescent="0.3">
      <c r="E84" t="str">
        <v>82</v>
      </c>
      <c r="F84">
        <v>5.5</v>
      </c>
      <c r="G84">
        <v>2.4</v>
      </c>
      <c r="H84">
        <v>3.7</v>
      </c>
      <c r="I84">
        <v>1</v>
      </c>
      <c r="J84" t="str">
        <v>versicolor</v>
      </c>
    </row>
    <row r="85" spans="5:10" x14ac:dyDescent="0.3">
      <c r="E85" t="str">
        <v>83</v>
      </c>
      <c r="F85">
        <v>5.8</v>
      </c>
      <c r="G85">
        <v>2.7</v>
      </c>
      <c r="H85">
        <v>3.9</v>
      </c>
      <c r="I85">
        <v>1.2</v>
      </c>
      <c r="J85" t="str">
        <v>versicolor</v>
      </c>
    </row>
    <row r="86" spans="5:10" x14ac:dyDescent="0.3">
      <c r="E86" t="str">
        <v>84</v>
      </c>
      <c r="F86">
        <v>6</v>
      </c>
      <c r="G86">
        <v>2.7</v>
      </c>
      <c r="H86">
        <v>5.0999999999999996</v>
      </c>
      <c r="I86">
        <v>1.6</v>
      </c>
      <c r="J86" t="str">
        <v>versicolor</v>
      </c>
    </row>
    <row r="87" spans="5:10" x14ac:dyDescent="0.3">
      <c r="E87" t="str">
        <v>85</v>
      </c>
      <c r="F87">
        <v>5.4</v>
      </c>
      <c r="G87">
        <v>3</v>
      </c>
      <c r="H87">
        <v>4.5</v>
      </c>
      <c r="I87">
        <v>1.5</v>
      </c>
      <c r="J87" t="str">
        <v>versicolor</v>
      </c>
    </row>
    <row r="88" spans="5:10" x14ac:dyDescent="0.3">
      <c r="E88" t="str">
        <v>86</v>
      </c>
      <c r="F88">
        <v>6</v>
      </c>
      <c r="G88">
        <v>3.4</v>
      </c>
      <c r="H88">
        <v>4.5</v>
      </c>
      <c r="I88">
        <v>1.6</v>
      </c>
      <c r="J88" t="str">
        <v>versicolor</v>
      </c>
    </row>
    <row r="89" spans="5:10" x14ac:dyDescent="0.3">
      <c r="E89" t="str">
        <v>87</v>
      </c>
      <c r="F89">
        <v>6.7</v>
      </c>
      <c r="G89">
        <v>3.1</v>
      </c>
      <c r="H89">
        <v>4.7</v>
      </c>
      <c r="I89">
        <v>1.5</v>
      </c>
      <c r="J89" t="str">
        <v>versicolor</v>
      </c>
    </row>
    <row r="90" spans="5:10" x14ac:dyDescent="0.3">
      <c r="E90" t="str">
        <v>88</v>
      </c>
      <c r="F90">
        <v>6.3</v>
      </c>
      <c r="G90">
        <v>2.2999999999999998</v>
      </c>
      <c r="H90">
        <v>4.4000000000000004</v>
      </c>
      <c r="I90">
        <v>1.3</v>
      </c>
      <c r="J90" t="str">
        <v>versicolor</v>
      </c>
    </row>
    <row r="91" spans="5:10" x14ac:dyDescent="0.3">
      <c r="E91" t="str">
        <v>89</v>
      </c>
      <c r="F91">
        <v>5.6</v>
      </c>
      <c r="G91">
        <v>3</v>
      </c>
      <c r="H91">
        <v>4.0999999999999996</v>
      </c>
      <c r="I91">
        <v>1.3</v>
      </c>
      <c r="J91" t="str">
        <v>versicolor</v>
      </c>
    </row>
    <row r="92" spans="5:10" x14ac:dyDescent="0.3">
      <c r="E92" t="str">
        <v>90</v>
      </c>
      <c r="F92">
        <v>5.5</v>
      </c>
      <c r="G92">
        <v>2.5</v>
      </c>
      <c r="H92">
        <v>4</v>
      </c>
      <c r="I92">
        <v>1.3</v>
      </c>
      <c r="J92" t="str">
        <v>versicolor</v>
      </c>
    </row>
    <row r="93" spans="5:10" x14ac:dyDescent="0.3">
      <c r="E93" t="str">
        <v>91</v>
      </c>
      <c r="F93">
        <v>5.5</v>
      </c>
      <c r="G93">
        <v>2.6</v>
      </c>
      <c r="H93">
        <v>4.4000000000000004</v>
      </c>
      <c r="I93">
        <v>1.2</v>
      </c>
      <c r="J93" t="str">
        <v>versicolor</v>
      </c>
    </row>
    <row r="94" spans="5:10" x14ac:dyDescent="0.3">
      <c r="E94" t="str">
        <v>92</v>
      </c>
      <c r="F94">
        <v>6.1</v>
      </c>
      <c r="G94">
        <v>3</v>
      </c>
      <c r="H94">
        <v>4.5999999999999996</v>
      </c>
      <c r="I94">
        <v>1.4</v>
      </c>
      <c r="J94" t="str">
        <v>versicolor</v>
      </c>
    </row>
    <row r="95" spans="5:10" x14ac:dyDescent="0.3">
      <c r="E95" t="str">
        <v>93</v>
      </c>
      <c r="F95">
        <v>5.8</v>
      </c>
      <c r="G95">
        <v>2.6</v>
      </c>
      <c r="H95">
        <v>4</v>
      </c>
      <c r="I95">
        <v>1.2</v>
      </c>
      <c r="J95" t="str">
        <v>versicolor</v>
      </c>
    </row>
    <row r="96" spans="5:10" x14ac:dyDescent="0.3">
      <c r="E96" t="str">
        <v>94</v>
      </c>
      <c r="F96">
        <v>5</v>
      </c>
      <c r="G96">
        <v>2.2999999999999998</v>
      </c>
      <c r="H96">
        <v>3.3</v>
      </c>
      <c r="I96">
        <v>1</v>
      </c>
      <c r="J96" t="str">
        <v>versicolor</v>
      </c>
    </row>
    <row r="97" spans="5:10" x14ac:dyDescent="0.3">
      <c r="E97" t="str">
        <v>95</v>
      </c>
      <c r="F97">
        <v>5.6</v>
      </c>
      <c r="G97">
        <v>2.7</v>
      </c>
      <c r="H97">
        <v>4.2</v>
      </c>
      <c r="I97">
        <v>1.3</v>
      </c>
      <c r="J97" t="str">
        <v>versicolor</v>
      </c>
    </row>
    <row r="98" spans="5:10" x14ac:dyDescent="0.3">
      <c r="E98" t="str">
        <v>96</v>
      </c>
      <c r="F98">
        <v>5.7</v>
      </c>
      <c r="G98">
        <v>3</v>
      </c>
      <c r="H98">
        <v>4.2</v>
      </c>
      <c r="I98">
        <v>1.2</v>
      </c>
      <c r="J98" t="str">
        <v>versicolor</v>
      </c>
    </row>
    <row r="99" spans="5:10" x14ac:dyDescent="0.3">
      <c r="E99" t="str">
        <v>97</v>
      </c>
      <c r="F99">
        <v>5.7</v>
      </c>
      <c r="G99">
        <v>2.9</v>
      </c>
      <c r="H99">
        <v>4.2</v>
      </c>
      <c r="I99">
        <v>1.3</v>
      </c>
      <c r="J99" t="str">
        <v>versicolor</v>
      </c>
    </row>
    <row r="100" spans="5:10" x14ac:dyDescent="0.3">
      <c r="E100" t="str">
        <v>98</v>
      </c>
      <c r="F100">
        <v>6.2</v>
      </c>
      <c r="G100">
        <v>2.9</v>
      </c>
      <c r="H100">
        <v>4.3</v>
      </c>
      <c r="I100">
        <v>1.3</v>
      </c>
      <c r="J100" t="str">
        <v>versicolor</v>
      </c>
    </row>
    <row r="101" spans="5:10" x14ac:dyDescent="0.3">
      <c r="E101" t="str">
        <v>99</v>
      </c>
      <c r="F101">
        <v>5.0999999999999996</v>
      </c>
      <c r="G101">
        <v>2.5</v>
      </c>
      <c r="H101">
        <v>3</v>
      </c>
      <c r="I101">
        <v>1.1000000000000001</v>
      </c>
      <c r="J101" t="str">
        <v>versicolor</v>
      </c>
    </row>
    <row r="102" spans="5:10" x14ac:dyDescent="0.3">
      <c r="E102" t="str">
        <v>100</v>
      </c>
      <c r="F102">
        <v>5.7</v>
      </c>
      <c r="G102">
        <v>2.8</v>
      </c>
      <c r="H102">
        <v>4.0999999999999996</v>
      </c>
      <c r="I102">
        <v>1.3</v>
      </c>
      <c r="J102" t="str">
        <v>versicolor</v>
      </c>
    </row>
    <row r="103" spans="5:10" x14ac:dyDescent="0.3">
      <c r="E103" t="str">
        <v>101</v>
      </c>
      <c r="F103">
        <v>6.3</v>
      </c>
      <c r="G103">
        <v>3.3</v>
      </c>
      <c r="H103">
        <v>6</v>
      </c>
      <c r="I103">
        <v>2.5</v>
      </c>
      <c r="J103" t="str">
        <v>virginica</v>
      </c>
    </row>
    <row r="104" spans="5:10" x14ac:dyDescent="0.3">
      <c r="E104" t="str">
        <v>102</v>
      </c>
      <c r="F104">
        <v>5.8</v>
      </c>
      <c r="G104">
        <v>2.7</v>
      </c>
      <c r="H104">
        <v>5.0999999999999996</v>
      </c>
      <c r="I104">
        <v>1.9</v>
      </c>
      <c r="J104" t="str">
        <v>virginica</v>
      </c>
    </row>
    <row r="105" spans="5:10" x14ac:dyDescent="0.3">
      <c r="E105" t="str">
        <v>103</v>
      </c>
      <c r="F105">
        <v>7.1</v>
      </c>
      <c r="G105">
        <v>3</v>
      </c>
      <c r="H105">
        <v>5.9</v>
      </c>
      <c r="I105">
        <v>2.1</v>
      </c>
      <c r="J105" t="str">
        <v>virginica</v>
      </c>
    </row>
    <row r="106" spans="5:10" x14ac:dyDescent="0.3">
      <c r="E106" t="str">
        <v>104</v>
      </c>
      <c r="F106">
        <v>6.3</v>
      </c>
      <c r="G106">
        <v>2.9</v>
      </c>
      <c r="H106">
        <v>5.6</v>
      </c>
      <c r="I106">
        <v>1.8</v>
      </c>
      <c r="J106" t="str">
        <v>virginica</v>
      </c>
    </row>
    <row r="107" spans="5:10" x14ac:dyDescent="0.3">
      <c r="E107" t="str">
        <v>105</v>
      </c>
      <c r="F107">
        <v>6.5</v>
      </c>
      <c r="G107">
        <v>3</v>
      </c>
      <c r="H107">
        <v>5.8</v>
      </c>
      <c r="I107">
        <v>2.2000000000000002</v>
      </c>
      <c r="J107" t="str">
        <v>virginica</v>
      </c>
    </row>
    <row r="108" spans="5:10" x14ac:dyDescent="0.3">
      <c r="E108" t="str">
        <v>106</v>
      </c>
      <c r="F108">
        <v>7.6</v>
      </c>
      <c r="G108">
        <v>3</v>
      </c>
      <c r="H108">
        <v>6.6</v>
      </c>
      <c r="I108">
        <v>2.1</v>
      </c>
      <c r="J108" t="str">
        <v>virginica</v>
      </c>
    </row>
    <row r="109" spans="5:10" x14ac:dyDescent="0.3">
      <c r="E109" t="str">
        <v>107</v>
      </c>
      <c r="F109">
        <v>4.9000000000000004</v>
      </c>
      <c r="G109">
        <v>2.5</v>
      </c>
      <c r="H109">
        <v>4.5</v>
      </c>
      <c r="I109">
        <v>1.7</v>
      </c>
      <c r="J109" t="str">
        <v>virginica</v>
      </c>
    </row>
    <row r="110" spans="5:10" x14ac:dyDescent="0.3">
      <c r="E110" t="str">
        <v>108</v>
      </c>
      <c r="F110">
        <v>7.3</v>
      </c>
      <c r="G110">
        <v>2.9</v>
      </c>
      <c r="H110">
        <v>6.3</v>
      </c>
      <c r="I110">
        <v>1.8</v>
      </c>
      <c r="J110" t="str">
        <v>virginica</v>
      </c>
    </row>
    <row r="111" spans="5:10" x14ac:dyDescent="0.3">
      <c r="E111" t="str">
        <v>109</v>
      </c>
      <c r="F111">
        <v>6.7</v>
      </c>
      <c r="G111">
        <v>2.5</v>
      </c>
      <c r="H111">
        <v>5.8</v>
      </c>
      <c r="I111">
        <v>1.8</v>
      </c>
      <c r="J111" t="str">
        <v>virginica</v>
      </c>
    </row>
    <row r="112" spans="5:10" x14ac:dyDescent="0.3">
      <c r="E112" t="str">
        <v>110</v>
      </c>
      <c r="F112">
        <v>7.2</v>
      </c>
      <c r="G112">
        <v>3.6</v>
      </c>
      <c r="H112">
        <v>6.1</v>
      </c>
      <c r="I112">
        <v>2.5</v>
      </c>
      <c r="J112" t="str">
        <v>virginica</v>
      </c>
    </row>
    <row r="113" spans="5:10" x14ac:dyDescent="0.3">
      <c r="E113" t="str">
        <v>111</v>
      </c>
      <c r="F113">
        <v>6.5</v>
      </c>
      <c r="G113">
        <v>3.2</v>
      </c>
      <c r="H113">
        <v>5.0999999999999996</v>
      </c>
      <c r="I113">
        <v>2</v>
      </c>
      <c r="J113" t="str">
        <v>virginica</v>
      </c>
    </row>
    <row r="114" spans="5:10" x14ac:dyDescent="0.3">
      <c r="E114" t="str">
        <v>112</v>
      </c>
      <c r="F114">
        <v>6.4</v>
      </c>
      <c r="G114">
        <v>2.7</v>
      </c>
      <c r="H114">
        <v>5.3</v>
      </c>
      <c r="I114">
        <v>1.9</v>
      </c>
      <c r="J114" t="str">
        <v>virginica</v>
      </c>
    </row>
    <row r="115" spans="5:10" x14ac:dyDescent="0.3">
      <c r="E115" t="str">
        <v>113</v>
      </c>
      <c r="F115">
        <v>6.8</v>
      </c>
      <c r="G115">
        <v>3</v>
      </c>
      <c r="H115">
        <v>5.5</v>
      </c>
      <c r="I115">
        <v>2.1</v>
      </c>
      <c r="J115" t="str">
        <v>virginica</v>
      </c>
    </row>
    <row r="116" spans="5:10" x14ac:dyDescent="0.3">
      <c r="E116" t="str">
        <v>114</v>
      </c>
      <c r="F116">
        <v>5.7</v>
      </c>
      <c r="G116">
        <v>2.5</v>
      </c>
      <c r="H116">
        <v>5</v>
      </c>
      <c r="I116">
        <v>2</v>
      </c>
      <c r="J116" t="str">
        <v>virginica</v>
      </c>
    </row>
    <row r="117" spans="5:10" x14ac:dyDescent="0.3">
      <c r="E117" t="str">
        <v>115</v>
      </c>
      <c r="F117">
        <v>5.8</v>
      </c>
      <c r="G117">
        <v>2.8</v>
      </c>
      <c r="H117">
        <v>5.0999999999999996</v>
      </c>
      <c r="I117">
        <v>2.4</v>
      </c>
      <c r="J117" t="str">
        <v>virginica</v>
      </c>
    </row>
    <row r="118" spans="5:10" x14ac:dyDescent="0.3">
      <c r="E118" t="str">
        <v>116</v>
      </c>
      <c r="F118">
        <v>6.4</v>
      </c>
      <c r="G118">
        <v>3.2</v>
      </c>
      <c r="H118">
        <v>5.3</v>
      </c>
      <c r="I118">
        <v>2.2999999999999998</v>
      </c>
      <c r="J118" t="str">
        <v>virginica</v>
      </c>
    </row>
    <row r="119" spans="5:10" x14ac:dyDescent="0.3">
      <c r="E119" t="str">
        <v>117</v>
      </c>
      <c r="F119">
        <v>6.5</v>
      </c>
      <c r="G119">
        <v>3</v>
      </c>
      <c r="H119">
        <v>5.5</v>
      </c>
      <c r="I119">
        <v>1.8</v>
      </c>
      <c r="J119" t="str">
        <v>virginica</v>
      </c>
    </row>
    <row r="120" spans="5:10" x14ac:dyDescent="0.3">
      <c r="E120" t="str">
        <v>118</v>
      </c>
      <c r="F120">
        <v>7.7</v>
      </c>
      <c r="G120">
        <v>3.8</v>
      </c>
      <c r="H120">
        <v>6.7</v>
      </c>
      <c r="I120">
        <v>2.2000000000000002</v>
      </c>
      <c r="J120" t="str">
        <v>virginica</v>
      </c>
    </row>
    <row r="121" spans="5:10" x14ac:dyDescent="0.3">
      <c r="E121" t="str">
        <v>119</v>
      </c>
      <c r="F121">
        <v>7.7</v>
      </c>
      <c r="G121">
        <v>2.6</v>
      </c>
      <c r="H121">
        <v>6.9</v>
      </c>
      <c r="I121">
        <v>2.2999999999999998</v>
      </c>
      <c r="J121" t="str">
        <v>virginica</v>
      </c>
    </row>
    <row r="122" spans="5:10" x14ac:dyDescent="0.3">
      <c r="E122" t="str">
        <v>120</v>
      </c>
      <c r="F122">
        <v>6</v>
      </c>
      <c r="G122">
        <v>2.2000000000000002</v>
      </c>
      <c r="H122">
        <v>5</v>
      </c>
      <c r="I122">
        <v>1.5</v>
      </c>
      <c r="J122" t="str">
        <v>virginica</v>
      </c>
    </row>
    <row r="123" spans="5:10" x14ac:dyDescent="0.3">
      <c r="E123" t="str">
        <v>121</v>
      </c>
      <c r="F123">
        <v>6.9</v>
      </c>
      <c r="G123">
        <v>3.2</v>
      </c>
      <c r="H123">
        <v>5.7</v>
      </c>
      <c r="I123">
        <v>2.2999999999999998</v>
      </c>
      <c r="J123" t="str">
        <v>virginica</v>
      </c>
    </row>
    <row r="124" spans="5:10" x14ac:dyDescent="0.3">
      <c r="E124" t="str">
        <v>122</v>
      </c>
      <c r="F124">
        <v>5.6</v>
      </c>
      <c r="G124">
        <v>2.8</v>
      </c>
      <c r="H124">
        <v>4.9000000000000004</v>
      </c>
      <c r="I124">
        <v>2</v>
      </c>
      <c r="J124" t="str">
        <v>virginica</v>
      </c>
    </row>
    <row r="125" spans="5:10" x14ac:dyDescent="0.3">
      <c r="E125" t="str">
        <v>123</v>
      </c>
      <c r="F125">
        <v>7.7</v>
      </c>
      <c r="G125">
        <v>2.8</v>
      </c>
      <c r="H125">
        <v>6.7</v>
      </c>
      <c r="I125">
        <v>2</v>
      </c>
      <c r="J125" t="str">
        <v>virginica</v>
      </c>
    </row>
    <row r="126" spans="5:10" x14ac:dyDescent="0.3">
      <c r="E126" t="str">
        <v>124</v>
      </c>
      <c r="F126">
        <v>6.3</v>
      </c>
      <c r="G126">
        <v>2.7</v>
      </c>
      <c r="H126">
        <v>4.9000000000000004</v>
      </c>
      <c r="I126">
        <v>1.8</v>
      </c>
      <c r="J126" t="str">
        <v>virginica</v>
      </c>
    </row>
    <row r="127" spans="5:10" x14ac:dyDescent="0.3">
      <c r="E127" t="str">
        <v>125</v>
      </c>
      <c r="F127">
        <v>6.7</v>
      </c>
      <c r="G127">
        <v>3.3</v>
      </c>
      <c r="H127">
        <v>5.7</v>
      </c>
      <c r="I127">
        <v>2.1</v>
      </c>
      <c r="J127" t="str">
        <v>virginica</v>
      </c>
    </row>
    <row r="128" spans="5:10" x14ac:dyDescent="0.3">
      <c r="E128" t="str">
        <v>126</v>
      </c>
      <c r="F128">
        <v>7.2</v>
      </c>
      <c r="G128">
        <v>3.2</v>
      </c>
      <c r="H128">
        <v>6</v>
      </c>
      <c r="I128">
        <v>1.8</v>
      </c>
      <c r="J128" t="str">
        <v>virginica</v>
      </c>
    </row>
    <row r="129" spans="5:10" x14ac:dyDescent="0.3">
      <c r="E129" t="str">
        <v>127</v>
      </c>
      <c r="F129">
        <v>6.2</v>
      </c>
      <c r="G129">
        <v>2.8</v>
      </c>
      <c r="H129">
        <v>4.8</v>
      </c>
      <c r="I129">
        <v>1.8</v>
      </c>
      <c r="J129" t="str">
        <v>virginica</v>
      </c>
    </row>
    <row r="130" spans="5:10" x14ac:dyDescent="0.3">
      <c r="E130" t="str">
        <v>128</v>
      </c>
      <c r="F130">
        <v>6.1</v>
      </c>
      <c r="G130">
        <v>3</v>
      </c>
      <c r="H130">
        <v>4.9000000000000004</v>
      </c>
      <c r="I130">
        <v>1.8</v>
      </c>
      <c r="J130" t="str">
        <v>virginica</v>
      </c>
    </row>
    <row r="131" spans="5:10" x14ac:dyDescent="0.3">
      <c r="E131" t="str">
        <v>129</v>
      </c>
      <c r="F131">
        <v>6.4</v>
      </c>
      <c r="G131">
        <v>2.8</v>
      </c>
      <c r="H131">
        <v>5.6</v>
      </c>
      <c r="I131">
        <v>2.1</v>
      </c>
      <c r="J131" t="str">
        <v>virginica</v>
      </c>
    </row>
    <row r="132" spans="5:10" x14ac:dyDescent="0.3">
      <c r="E132" t="str">
        <v>130</v>
      </c>
      <c r="F132">
        <v>7.2</v>
      </c>
      <c r="G132">
        <v>3</v>
      </c>
      <c r="H132">
        <v>5.8</v>
      </c>
      <c r="I132">
        <v>1.6</v>
      </c>
      <c r="J132" t="str">
        <v>virginica</v>
      </c>
    </row>
    <row r="133" spans="5:10" x14ac:dyDescent="0.3">
      <c r="E133" t="str">
        <v>131</v>
      </c>
      <c r="F133">
        <v>7.4</v>
      </c>
      <c r="G133">
        <v>2.8</v>
      </c>
      <c r="H133">
        <v>6.1</v>
      </c>
      <c r="I133">
        <v>1.9</v>
      </c>
      <c r="J133" t="str">
        <v>virginica</v>
      </c>
    </row>
    <row r="134" spans="5:10" x14ac:dyDescent="0.3">
      <c r="E134" t="str">
        <v>132</v>
      </c>
      <c r="F134">
        <v>7.9</v>
      </c>
      <c r="G134">
        <v>3.8</v>
      </c>
      <c r="H134">
        <v>6.4</v>
      </c>
      <c r="I134">
        <v>2</v>
      </c>
      <c r="J134" t="str">
        <v>virginica</v>
      </c>
    </row>
    <row r="135" spans="5:10" x14ac:dyDescent="0.3">
      <c r="E135" t="str">
        <v>133</v>
      </c>
      <c r="F135">
        <v>6.4</v>
      </c>
      <c r="G135">
        <v>2.8</v>
      </c>
      <c r="H135">
        <v>5.6</v>
      </c>
      <c r="I135">
        <v>2.2000000000000002</v>
      </c>
      <c r="J135" t="str">
        <v>virginica</v>
      </c>
    </row>
    <row r="136" spans="5:10" x14ac:dyDescent="0.3">
      <c r="E136" t="str">
        <v>134</v>
      </c>
      <c r="F136">
        <v>6.3</v>
      </c>
      <c r="G136">
        <v>2.8</v>
      </c>
      <c r="H136">
        <v>5.0999999999999996</v>
      </c>
      <c r="I136">
        <v>1.5</v>
      </c>
      <c r="J136" t="str">
        <v>virginica</v>
      </c>
    </row>
    <row r="137" spans="5:10" x14ac:dyDescent="0.3">
      <c r="E137" t="str">
        <v>135</v>
      </c>
      <c r="F137">
        <v>6.1</v>
      </c>
      <c r="G137">
        <v>2.6</v>
      </c>
      <c r="H137">
        <v>5.6</v>
      </c>
      <c r="I137">
        <v>1.4</v>
      </c>
      <c r="J137" t="str">
        <v>virginica</v>
      </c>
    </row>
    <row r="138" spans="5:10" x14ac:dyDescent="0.3">
      <c r="E138" t="str">
        <v>136</v>
      </c>
      <c r="F138">
        <v>7.7</v>
      </c>
      <c r="G138">
        <v>3</v>
      </c>
      <c r="H138">
        <v>6.1</v>
      </c>
      <c r="I138">
        <v>2.2999999999999998</v>
      </c>
      <c r="J138" t="str">
        <v>virginica</v>
      </c>
    </row>
    <row r="139" spans="5:10" x14ac:dyDescent="0.3">
      <c r="E139" t="str">
        <v>137</v>
      </c>
      <c r="F139">
        <v>6.3</v>
      </c>
      <c r="G139">
        <v>3.4</v>
      </c>
      <c r="H139">
        <v>5.6</v>
      </c>
      <c r="I139">
        <v>2.4</v>
      </c>
      <c r="J139" t="str">
        <v>virginica</v>
      </c>
    </row>
    <row r="140" spans="5:10" x14ac:dyDescent="0.3">
      <c r="E140" t="str">
        <v>138</v>
      </c>
      <c r="F140">
        <v>6.4</v>
      </c>
      <c r="G140">
        <v>3.1</v>
      </c>
      <c r="H140">
        <v>5.5</v>
      </c>
      <c r="I140">
        <v>1.8</v>
      </c>
      <c r="J140" t="str">
        <v>virginica</v>
      </c>
    </row>
    <row r="141" spans="5:10" x14ac:dyDescent="0.3">
      <c r="E141" t="str">
        <v>139</v>
      </c>
      <c r="F141">
        <v>6</v>
      </c>
      <c r="G141">
        <v>3</v>
      </c>
      <c r="H141">
        <v>4.8</v>
      </c>
      <c r="I141">
        <v>1.8</v>
      </c>
      <c r="J141" t="str">
        <v>virginica</v>
      </c>
    </row>
    <row r="142" spans="5:10" x14ac:dyDescent="0.3">
      <c r="E142" t="str">
        <v>140</v>
      </c>
      <c r="F142">
        <v>6.9</v>
      </c>
      <c r="G142">
        <v>3.1</v>
      </c>
      <c r="H142">
        <v>5.4</v>
      </c>
      <c r="I142">
        <v>2.1</v>
      </c>
      <c r="J142" t="str">
        <v>virginica</v>
      </c>
    </row>
    <row r="143" spans="5:10" x14ac:dyDescent="0.3">
      <c r="E143" t="str">
        <v>141</v>
      </c>
      <c r="F143">
        <v>6.7</v>
      </c>
      <c r="G143">
        <v>3.1</v>
      </c>
      <c r="H143">
        <v>5.6</v>
      </c>
      <c r="I143">
        <v>2.4</v>
      </c>
      <c r="J143" t="str">
        <v>virginica</v>
      </c>
    </row>
    <row r="144" spans="5:10" x14ac:dyDescent="0.3">
      <c r="E144" t="str">
        <v>142</v>
      </c>
      <c r="F144">
        <v>6.9</v>
      </c>
      <c r="G144">
        <v>3.1</v>
      </c>
      <c r="H144">
        <v>5.0999999999999996</v>
      </c>
      <c r="I144">
        <v>2.2999999999999998</v>
      </c>
      <c r="J144" t="str">
        <v>virginica</v>
      </c>
    </row>
    <row r="145" spans="5:10" x14ac:dyDescent="0.3">
      <c r="E145" t="str">
        <v>143</v>
      </c>
      <c r="F145">
        <v>5.8</v>
      </c>
      <c r="G145">
        <v>2.7</v>
      </c>
      <c r="H145">
        <v>5.0999999999999996</v>
      </c>
      <c r="I145">
        <v>1.9</v>
      </c>
      <c r="J145" t="str">
        <v>virginica</v>
      </c>
    </row>
    <row r="146" spans="5:10" x14ac:dyDescent="0.3">
      <c r="E146" t="str">
        <v>144</v>
      </c>
      <c r="F146">
        <v>6.8</v>
      </c>
      <c r="G146">
        <v>3.2</v>
      </c>
      <c r="H146">
        <v>5.9</v>
      </c>
      <c r="I146">
        <v>2.2999999999999998</v>
      </c>
      <c r="J146" t="str">
        <v>virginica</v>
      </c>
    </row>
    <row r="147" spans="5:10" x14ac:dyDescent="0.3">
      <c r="E147" t="str">
        <v>145</v>
      </c>
      <c r="F147">
        <v>6.7</v>
      </c>
      <c r="G147">
        <v>3.3</v>
      </c>
      <c r="H147">
        <v>5.7</v>
      </c>
      <c r="I147">
        <v>2.5</v>
      </c>
      <c r="J147" t="str">
        <v>virginica</v>
      </c>
    </row>
    <row r="148" spans="5:10" x14ac:dyDescent="0.3">
      <c r="E148" t="str">
        <v>146</v>
      </c>
      <c r="F148">
        <v>6.7</v>
      </c>
      <c r="G148">
        <v>3</v>
      </c>
      <c r="H148">
        <v>5.2</v>
      </c>
      <c r="I148">
        <v>2.2999999999999998</v>
      </c>
      <c r="J148" t="str">
        <v>virginica</v>
      </c>
    </row>
    <row r="149" spans="5:10" x14ac:dyDescent="0.3">
      <c r="E149" t="str">
        <v>147</v>
      </c>
      <c r="F149">
        <v>6.3</v>
      </c>
      <c r="G149">
        <v>2.5</v>
      </c>
      <c r="H149">
        <v>5</v>
      </c>
      <c r="I149">
        <v>1.9</v>
      </c>
      <c r="J149" t="str">
        <v>virginica</v>
      </c>
    </row>
    <row r="150" spans="5:10" x14ac:dyDescent="0.3">
      <c r="E150" t="str">
        <v>148</v>
      </c>
      <c r="F150">
        <v>6.5</v>
      </c>
      <c r="G150">
        <v>3</v>
      </c>
      <c r="H150">
        <v>5.2</v>
      </c>
      <c r="I150">
        <v>2</v>
      </c>
      <c r="J150" t="str">
        <v>virginica</v>
      </c>
    </row>
    <row r="151" spans="5:10" x14ac:dyDescent="0.3">
      <c r="E151" t="str">
        <v>149</v>
      </c>
      <c r="F151">
        <v>6.2</v>
      </c>
      <c r="G151">
        <v>3.4</v>
      </c>
      <c r="H151">
        <v>5.4</v>
      </c>
      <c r="I151">
        <v>2.2999999999999998</v>
      </c>
      <c r="J151" t="str">
        <v>virginica</v>
      </c>
    </row>
    <row r="152" spans="5:10" x14ac:dyDescent="0.3">
      <c r="E152" t="str">
        <v>150</v>
      </c>
      <c r="F152">
        <v>5.9</v>
      </c>
      <c r="G152">
        <v>3</v>
      </c>
      <c r="H152">
        <v>5.0999999999999996</v>
      </c>
      <c r="I152">
        <v>1.8</v>
      </c>
      <c r="J152" t="str">
        <v>virginica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4AF0-5BC6-4330-9A36-88D1595F75FD}">
  <dimension ref="B2:Q119"/>
  <sheetViews>
    <sheetView workbookViewId="0">
      <selection activeCell="B53" sqref="B53"/>
    </sheetView>
  </sheetViews>
  <sheetFormatPr defaultRowHeight="14.4" x14ac:dyDescent="0.3"/>
  <cols>
    <col min="1" max="1" width="6" customWidth="1"/>
    <col min="2" max="2" width="50.5546875" bestFit="1" customWidth="1"/>
    <col min="10" max="10" width="12.5546875" bestFit="1" customWidth="1"/>
    <col min="11" max="11" width="15.5546875" bestFit="1" customWidth="1"/>
    <col min="12" max="12" width="6.44140625" bestFit="1" customWidth="1"/>
    <col min="13" max="13" width="6" bestFit="1" customWidth="1"/>
    <col min="14" max="14" width="5.44140625" bestFit="1" customWidth="1"/>
    <col min="15" max="15" width="10.77734375" bestFit="1" customWidth="1"/>
    <col min="16" max="16" width="7.88671875" bestFit="1" customWidth="1"/>
    <col min="17" max="17" width="6.44140625" bestFit="1" customWidth="1"/>
    <col min="18" max="18" width="6" bestFit="1" customWidth="1"/>
    <col min="19" max="19" width="5.44140625" bestFit="1" customWidth="1"/>
    <col min="20" max="20" width="10.5546875" bestFit="1" customWidth="1"/>
    <col min="21" max="21" width="8.44140625" bestFit="1" customWidth="1"/>
    <col min="22" max="22" width="6.44140625" bestFit="1" customWidth="1"/>
    <col min="23" max="23" width="6" bestFit="1" customWidth="1"/>
    <col min="24" max="24" width="5.44140625" bestFit="1" customWidth="1"/>
    <col min="25" max="25" width="11.109375" bestFit="1" customWidth="1"/>
    <col min="26" max="26" width="6.21875" bestFit="1" customWidth="1"/>
    <col min="27" max="27" width="6.44140625" bestFit="1" customWidth="1"/>
    <col min="28" max="28" width="6" bestFit="1" customWidth="1"/>
    <col min="29" max="29" width="5.44140625" bestFit="1" customWidth="1"/>
    <col min="31" max="31" width="10.77734375" bestFit="1" customWidth="1"/>
  </cols>
  <sheetData>
    <row r="2" spans="2:9" x14ac:dyDescent="0.3">
      <c r="B2" t="str">
        <f>"head("&amp;'Iris Data'!D2&amp;")"</f>
        <v>head(iris_data)</v>
      </c>
      <c r="D2" t="str" cm="1">
        <f t="array" ref="D2:I8">_xll.RScript.Evaluate(B2)</f>
        <v>Index</v>
      </c>
      <c r="E2" t="str">
        <v>Sepal.Length</v>
      </c>
      <c r="F2" t="str">
        <v>Sepal.Width</v>
      </c>
      <c r="G2" t="str">
        <v>Petal.Length</v>
      </c>
      <c r="H2" t="str">
        <v>Petal.Width</v>
      </c>
      <c r="I2" t="str">
        <v>Species</v>
      </c>
    </row>
    <row r="3" spans="2:9" x14ac:dyDescent="0.3">
      <c r="D3" t="str">
        <v>1</v>
      </c>
      <c r="E3">
        <v>5.0999999999999996</v>
      </c>
      <c r="F3">
        <v>3.5</v>
      </c>
      <c r="G3">
        <v>1.4</v>
      </c>
      <c r="H3">
        <v>0.2</v>
      </c>
      <c r="I3" t="str">
        <v>setosa</v>
      </c>
    </row>
    <row r="4" spans="2:9" x14ac:dyDescent="0.3">
      <c r="D4" t="str">
        <v>2</v>
      </c>
      <c r="E4">
        <v>4.9000000000000004</v>
      </c>
      <c r="F4">
        <v>3</v>
      </c>
      <c r="G4">
        <v>1.4</v>
      </c>
      <c r="H4">
        <v>0.2</v>
      </c>
      <c r="I4" t="str">
        <v>setosa</v>
      </c>
    </row>
    <row r="5" spans="2:9" x14ac:dyDescent="0.3">
      <c r="D5" t="str">
        <v>3</v>
      </c>
      <c r="E5">
        <v>4.7</v>
      </c>
      <c r="F5">
        <v>3.2</v>
      </c>
      <c r="G5">
        <v>1.3</v>
      </c>
      <c r="H5">
        <v>0.2</v>
      </c>
      <c r="I5" t="str">
        <v>setosa</v>
      </c>
    </row>
    <row r="6" spans="2:9" x14ac:dyDescent="0.3">
      <c r="D6" t="str">
        <v>4</v>
      </c>
      <c r="E6">
        <v>4.5999999999999996</v>
      </c>
      <c r="F6">
        <v>3.1</v>
      </c>
      <c r="G6">
        <v>1.5</v>
      </c>
      <c r="H6">
        <v>0.2</v>
      </c>
      <c r="I6" t="str">
        <v>setosa</v>
      </c>
    </row>
    <row r="7" spans="2:9" x14ac:dyDescent="0.3">
      <c r="D7" t="str">
        <v>5</v>
      </c>
      <c r="E7">
        <v>5</v>
      </c>
      <c r="F7">
        <v>3.6</v>
      </c>
      <c r="G7">
        <v>1.4</v>
      </c>
      <c r="H7">
        <v>0.2</v>
      </c>
      <c r="I7" t="str">
        <v>setosa</v>
      </c>
    </row>
    <row r="8" spans="2:9" x14ac:dyDescent="0.3">
      <c r="D8" t="str">
        <v>6</v>
      </c>
      <c r="E8">
        <v>5.4</v>
      </c>
      <c r="F8">
        <v>3.9</v>
      </c>
      <c r="G8">
        <v>1.7</v>
      </c>
      <c r="H8">
        <v>0.4</v>
      </c>
      <c r="I8" t="str">
        <v>setosa</v>
      </c>
    </row>
    <row r="10" spans="2:9" x14ac:dyDescent="0.3">
      <c r="B10" t="s">
        <v>102</v>
      </c>
    </row>
    <row r="11" spans="2:9" x14ac:dyDescent="0.3">
      <c r="B11" t="s">
        <v>103</v>
      </c>
      <c r="D11" cm="1">
        <f t="array" ref="D11">_xll.RScript.Evaluate(B11)</f>
        <v>5.8433333333333337</v>
      </c>
    </row>
    <row r="12" spans="2:9" x14ac:dyDescent="0.3">
      <c r="B12" t="s">
        <v>104</v>
      </c>
    </row>
    <row r="13" spans="2:9" x14ac:dyDescent="0.3">
      <c r="B13" t="s">
        <v>105</v>
      </c>
      <c r="D13" cm="1">
        <f t="array" ref="D13">_xll.RScript.Evaluate(B13)</f>
        <v>5.8</v>
      </c>
    </row>
    <row r="14" spans="2:9" x14ac:dyDescent="0.3">
      <c r="B14" t="s">
        <v>106</v>
      </c>
    </row>
    <row r="15" spans="2:9" x14ac:dyDescent="0.3">
      <c r="B15" t="s">
        <v>107</v>
      </c>
      <c r="D15" cm="1">
        <f t="array" ref="D15">_xll.RScript.Evaluate(B15)</f>
        <v>4.3</v>
      </c>
    </row>
    <row r="16" spans="2:9" x14ac:dyDescent="0.3">
      <c r="B16" t="s">
        <v>108</v>
      </c>
    </row>
    <row r="17" spans="2:17" x14ac:dyDescent="0.3">
      <c r="B17" t="s">
        <v>109</v>
      </c>
      <c r="D17" cm="1">
        <f t="array" ref="D17">_xll.RScript.Evaluate(B17)</f>
        <v>7.9</v>
      </c>
    </row>
    <row r="18" spans="2:17" x14ac:dyDescent="0.3">
      <c r="B18" t="s">
        <v>110</v>
      </c>
    </row>
    <row r="19" spans="2:17" x14ac:dyDescent="0.3">
      <c r="B19" t="s">
        <v>111</v>
      </c>
      <c r="D19" cm="1">
        <f t="array" ref="D19:E19">TRANSPOSE(_xll.RScript.Evaluate(B19))</f>
        <v>4.3</v>
      </c>
      <c r="E19">
        <v>7.9</v>
      </c>
    </row>
    <row r="20" spans="2:17" x14ac:dyDescent="0.3">
      <c r="D20" s="15" cm="1">
        <f t="array" ref="D20:H20">_xlfn.SEQUENCE(1, 5, 0, 0.25)</f>
        <v>0</v>
      </c>
      <c r="E20" s="15">
        <v>0.25</v>
      </c>
      <c r="F20" s="15">
        <v>0.5</v>
      </c>
      <c r="G20" s="15">
        <v>0.75</v>
      </c>
      <c r="H20" s="15">
        <v>1</v>
      </c>
    </row>
    <row r="21" spans="2:17" x14ac:dyDescent="0.3">
      <c r="B21" t="s">
        <v>112</v>
      </c>
      <c r="D21" cm="1">
        <f t="array" ref="D21:H21">TRANSPOSE(_xll.RScript.Evaluate(B21))</f>
        <v>4.3</v>
      </c>
      <c r="E21">
        <v>5.0999999999999996</v>
      </c>
      <c r="F21">
        <v>5.8</v>
      </c>
      <c r="G21">
        <v>6.4</v>
      </c>
      <c r="H21">
        <v>7.9</v>
      </c>
    </row>
    <row r="22" spans="2:17" x14ac:dyDescent="0.3">
      <c r="B22" t="s">
        <v>113</v>
      </c>
      <c r="D22" cm="1">
        <f t="array" ref="D22">TRANSPOSE(_xll.RScript.Evaluate(B22))</f>
        <v>1.3000000000000007</v>
      </c>
    </row>
    <row r="23" spans="2:17" x14ac:dyDescent="0.3">
      <c r="B23" t="s">
        <v>114</v>
      </c>
    </row>
    <row r="24" spans="2:17" x14ac:dyDescent="0.3">
      <c r="B24" t="s">
        <v>115</v>
      </c>
      <c r="D24" cm="1">
        <f t="array" ref="D24">TRANSPOSE(_xll.RScript.Evaluate(B24))</f>
        <v>0.68569351230425057</v>
      </c>
    </row>
    <row r="25" spans="2:17" x14ac:dyDescent="0.3">
      <c r="B25" t="s">
        <v>116</v>
      </c>
    </row>
    <row r="26" spans="2:17" x14ac:dyDescent="0.3">
      <c r="B26" t="s">
        <v>117</v>
      </c>
      <c r="D26" cm="1">
        <f t="array" ref="D26">TRANSPOSE(_xll.RScript.Evaluate(B26))</f>
        <v>0.82806612797786294</v>
      </c>
    </row>
    <row r="27" spans="2:17" x14ac:dyDescent="0.3">
      <c r="B27" t="s">
        <v>118</v>
      </c>
    </row>
    <row r="28" spans="2:17" x14ac:dyDescent="0.3">
      <c r="B28" t="s">
        <v>105</v>
      </c>
      <c r="D28" cm="1">
        <f t="array" ref="D28">TRANSPOSE(_xll.RScript.Evaluate(B28))</f>
        <v>5.8</v>
      </c>
    </row>
    <row r="29" spans="2:17" x14ac:dyDescent="0.3">
      <c r="B29" t="s">
        <v>119</v>
      </c>
    </row>
    <row r="30" spans="2:17" x14ac:dyDescent="0.3">
      <c r="B30" t="s">
        <v>120</v>
      </c>
      <c r="D30" cm="1">
        <f t="array" ref="D30">TRANSPOSE(_xll.RScript.Evaluate(B30))</f>
        <v>1.0378200000000002</v>
      </c>
    </row>
    <row r="32" spans="2:17" x14ac:dyDescent="0.3">
      <c r="D32" t="str" cm="1">
        <f t="array" ref="D32:I32">TRANSPOSE(_xll.RScript.Evaluate("names("&amp;B33&amp;")"))</f>
        <v>Min.</v>
      </c>
      <c r="E32" t="str">
        <v>1st Qu.</v>
      </c>
      <c r="F32" t="str">
        <v>Median</v>
      </c>
      <c r="G32" t="str">
        <v>Mean</v>
      </c>
      <c r="H32" t="str">
        <v>3rd Qu.</v>
      </c>
      <c r="I32" t="str">
        <v>Max.</v>
      </c>
      <c r="K32" t="s">
        <v>388</v>
      </c>
      <c r="M32" t="str" cm="1">
        <f t="array" ref="M32">_xll.RScript.Evaluate(K32)</f>
        <v>sumry</v>
      </c>
      <c r="O32" t="s">
        <v>389</v>
      </c>
      <c r="Q32" t="str" cm="1">
        <f t="array" ref="Q32">_xll.RScript.Evaluate(O32)</f>
        <v xml:space="preserve">Exception: Error in dimnames(x) &lt;- dnx : 'dimnames' applied to non-array
</v>
      </c>
    </row>
    <row r="33" spans="2:9" x14ac:dyDescent="0.3">
      <c r="B33" t="s">
        <v>121</v>
      </c>
      <c r="D33" cm="1">
        <f t="array" ref="D33:I33">TRANSPOSE(_xll.RScript.Evaluate(B33))</f>
        <v>4.3</v>
      </c>
      <c r="E33">
        <v>5.0999999999999996</v>
      </c>
      <c r="F33">
        <v>5.8</v>
      </c>
      <c r="G33">
        <v>5.84</v>
      </c>
      <c r="H33">
        <v>6.4</v>
      </c>
      <c r="I33">
        <v>7.9</v>
      </c>
    </row>
    <row r="35" spans="2:9" x14ac:dyDescent="0.3">
      <c r="B35" t="s">
        <v>122</v>
      </c>
      <c r="E35" t="s">
        <v>123</v>
      </c>
      <c r="F35" t="s">
        <v>124</v>
      </c>
      <c r="G35" t="s">
        <v>125</v>
      </c>
      <c r="H35" t="s">
        <v>126</v>
      </c>
    </row>
    <row r="36" spans="2:9" x14ac:dyDescent="0.3">
      <c r="D36" s="15" cm="1">
        <f t="array" ref="D36:D40">_xlfn.SEQUENCE(5,1,0,0.25)</f>
        <v>0</v>
      </c>
      <c r="E36" cm="1">
        <f t="array" ref="E36:H40">_xll.RScript.Evaluate(B35)</f>
        <v>4.3</v>
      </c>
      <c r="F36">
        <v>2</v>
      </c>
      <c r="G36">
        <v>1</v>
      </c>
      <c r="H36">
        <v>0.1</v>
      </c>
    </row>
    <row r="37" spans="2:9" x14ac:dyDescent="0.3">
      <c r="D37" s="15">
        <v>0.25</v>
      </c>
      <c r="E37">
        <v>5.0999999999999996</v>
      </c>
      <c r="F37">
        <v>2.8</v>
      </c>
      <c r="G37">
        <v>1.6</v>
      </c>
      <c r="H37">
        <v>0.3</v>
      </c>
    </row>
    <row r="38" spans="2:9" x14ac:dyDescent="0.3">
      <c r="D38" s="15">
        <v>0.5</v>
      </c>
      <c r="E38">
        <v>5.8</v>
      </c>
      <c r="F38">
        <v>3</v>
      </c>
      <c r="G38">
        <v>4.3499999999999996</v>
      </c>
      <c r="H38">
        <v>1.3</v>
      </c>
    </row>
    <row r="39" spans="2:9" x14ac:dyDescent="0.3">
      <c r="D39" s="15">
        <v>0.75</v>
      </c>
      <c r="E39">
        <v>6.4</v>
      </c>
      <c r="F39">
        <v>3.3</v>
      </c>
      <c r="G39">
        <v>5.0999999999999996</v>
      </c>
      <c r="H39">
        <v>1.8</v>
      </c>
    </row>
    <row r="40" spans="2:9" x14ac:dyDescent="0.3">
      <c r="D40" s="15">
        <v>1</v>
      </c>
      <c r="E40">
        <v>7.9</v>
      </c>
      <c r="F40">
        <v>4.4000000000000004</v>
      </c>
      <c r="G40">
        <v>6.9</v>
      </c>
      <c r="H40">
        <v>2.5</v>
      </c>
    </row>
    <row r="42" spans="2:9" x14ac:dyDescent="0.3">
      <c r="B42" s="2" t="s">
        <v>128</v>
      </c>
    </row>
    <row r="43" spans="2:9" x14ac:dyDescent="0.3">
      <c r="B43" t="s">
        <v>129</v>
      </c>
    </row>
    <row r="44" spans="2:9" x14ac:dyDescent="0.3">
      <c r="B44" t="s">
        <v>130</v>
      </c>
    </row>
    <row r="45" spans="2:9" x14ac:dyDescent="0.3">
      <c r="B45" t="s">
        <v>131</v>
      </c>
    </row>
    <row r="47" spans="2:9" ht="86.4" x14ac:dyDescent="0.3">
      <c r="B47" s="6" t="s">
        <v>132</v>
      </c>
      <c r="D47" t="str" cm="1">
        <f t="array" ref="D47:H50">_xll.RScript.Evaluate(B47)</f>
        <v>Index</v>
      </c>
      <c r="E47" t="str">
        <v>Species</v>
      </c>
      <c r="F47" t="str">
        <v>count</v>
      </c>
      <c r="G47" t="str">
        <v>mean</v>
      </c>
      <c r="H47" t="str">
        <v>sd</v>
      </c>
    </row>
    <row r="48" spans="2:9" x14ac:dyDescent="0.3">
      <c r="D48" t="str">
        <v>1</v>
      </c>
      <c r="E48" t="str">
        <v>setosa</v>
      </c>
      <c r="F48">
        <v>50</v>
      </c>
      <c r="G48">
        <v>5.0060000000000002</v>
      </c>
      <c r="H48">
        <v>0.35248968721345131</v>
      </c>
    </row>
    <row r="49" spans="2:8" x14ac:dyDescent="0.3">
      <c r="D49" t="str">
        <v>2</v>
      </c>
      <c r="E49" t="str">
        <v>versicolor</v>
      </c>
      <c r="F49">
        <v>50</v>
      </c>
      <c r="G49">
        <v>5.9359999999999999</v>
      </c>
      <c r="H49">
        <v>0.51617114706386336</v>
      </c>
    </row>
    <row r="50" spans="2:8" x14ac:dyDescent="0.3">
      <c r="D50" t="str">
        <v>3</v>
      </c>
      <c r="E50" t="str">
        <v>virginica</v>
      </c>
      <c r="F50">
        <v>50</v>
      </c>
      <c r="G50">
        <v>6.5880000000000001</v>
      </c>
      <c r="H50">
        <v>0.63587959327443211</v>
      </c>
    </row>
    <row r="53" spans="2:8" x14ac:dyDescent="0.3">
      <c r="B53" t="s">
        <v>133</v>
      </c>
      <c r="D53" t="str" cm="1">
        <f t="array" ref="D53">_xll.RScript.Evaluate(B53)</f>
        <v>df</v>
      </c>
    </row>
    <row r="54" spans="2:8" x14ac:dyDescent="0.3">
      <c r="B54" t="s">
        <v>134</v>
      </c>
      <c r="D54" t="str" cm="1">
        <f t="array" ref="D54">_xll.RScript.Evaluate(B54)</f>
        <v xml:space="preserve">Exception: Error in df$Freq : object of type 'closure' is not subsettable
</v>
      </c>
    </row>
    <row r="55" spans="2:8" x14ac:dyDescent="0.3">
      <c r="B55" t="s">
        <v>135</v>
      </c>
      <c r="D55" t="str" cm="1">
        <f t="array" ref="D55">_xll.RScript.Evaluate(B55)</f>
        <v xml:space="preserve">Exception: Error: object 'hair_eye_col' not found
</v>
      </c>
    </row>
    <row r="56" spans="2:8" x14ac:dyDescent="0.3">
      <c r="B56" t="s">
        <v>136</v>
      </c>
      <c r="D56" t="str" cm="1">
        <f t="array" ref="D56">_xll.RScript.Evaluate(B56)</f>
        <v xml:space="preserve">Exception: Error: object 'hair_eye_col' not found
</v>
      </c>
    </row>
    <row r="64" spans="2:8" x14ac:dyDescent="0.3">
      <c r="B64" t="s">
        <v>137</v>
      </c>
    </row>
    <row r="65" spans="2:9" x14ac:dyDescent="0.3">
      <c r="B65" t="s">
        <v>138</v>
      </c>
      <c r="D65" t="str" cm="1">
        <f t="array" ref="D65">_xll.RScript.Evaluate(B65)</f>
        <v xml:space="preserve">Exception: Error: object 'hair_eye_col' not found
</v>
      </c>
    </row>
    <row r="66" spans="2:9" x14ac:dyDescent="0.3">
      <c r="B66" t="s">
        <v>139</v>
      </c>
      <c r="D66" t="str" cm="1">
        <f t="array" ref="D66">_xll.RScript.Evaluate(B66)</f>
        <v xml:space="preserve">Exception: Error: object 'hair_eye_col' not found
</v>
      </c>
    </row>
    <row r="68" spans="2:9" x14ac:dyDescent="0.3">
      <c r="B68" t="s">
        <v>140</v>
      </c>
      <c r="D68" t="str" cm="1">
        <f t="array" ref="D68">TRANSPOSE(_xll.RScript.Evaluate("names("&amp;B69&amp;")"))</f>
        <v xml:space="preserve">Exception: Error: object 'Hair' not found
</v>
      </c>
    </row>
    <row r="69" spans="2:9" x14ac:dyDescent="0.3">
      <c r="B69" t="s">
        <v>141</v>
      </c>
      <c r="D69" t="str" cm="1">
        <f t="array" ref="D69">TRANSPOSE(_xll.RScript.Evaluate(B69))</f>
        <v xml:space="preserve">Exception: Error: object 'Hair' not found
</v>
      </c>
    </row>
    <row r="72" spans="2:9" x14ac:dyDescent="0.3">
      <c r="B72" t="s">
        <v>142</v>
      </c>
      <c r="D72" t="str" cm="1">
        <f t="array" ref="D72">TRANSPOSE(_xll.RScript.Evaluate("names("&amp;B73&amp;")"))</f>
        <v xml:space="preserve">Exception: Error: object 'Eye' not found
</v>
      </c>
    </row>
    <row r="73" spans="2:9" x14ac:dyDescent="0.3">
      <c r="B73" t="s">
        <v>143</v>
      </c>
      <c r="D73" t="str" cm="1">
        <f t="array" ref="D73">TRANSPOSE(_xll.RScript.Evaluate(B73))</f>
        <v xml:space="preserve">Exception: Error: object 'Eye' not found
</v>
      </c>
    </row>
    <row r="75" spans="2:9" x14ac:dyDescent="0.3">
      <c r="B75" t="s">
        <v>144</v>
      </c>
      <c r="D75" t="str" cm="1">
        <f t="array" ref="D75">TRANSPOSE(_xll.RScript.Evaluate(B75))</f>
        <v xml:space="preserve">Exception: Error: object 'Hair' not found
</v>
      </c>
    </row>
    <row r="77" spans="2:9" x14ac:dyDescent="0.3">
      <c r="E77" t="s">
        <v>146</v>
      </c>
      <c r="F77" t="s">
        <v>149</v>
      </c>
      <c r="G77" t="s">
        <v>150</v>
      </c>
      <c r="H77" t="s">
        <v>151</v>
      </c>
      <c r="I77" s="16" t="s">
        <v>155</v>
      </c>
    </row>
    <row r="78" spans="2:9" x14ac:dyDescent="0.3">
      <c r="D78" t="s">
        <v>145</v>
      </c>
      <c r="E78" t="str" cm="1">
        <f t="array" ref="E78">_xll.RScript.Evaluate(D75)</f>
        <v>Exception: Status Error for Exception: Error: object 'Hair' not found
 : unexpected string constant</v>
      </c>
      <c r="I78" s="16">
        <f>SUM(E78:H78)</f>
        <v>0</v>
      </c>
    </row>
    <row r="79" spans="2:9" x14ac:dyDescent="0.3">
      <c r="D79" t="s">
        <v>146</v>
      </c>
      <c r="I79" s="16">
        <f t="shared" ref="I79:I82" si="0">SUM(E79:H79)</f>
        <v>0</v>
      </c>
    </row>
    <row r="80" spans="2:9" x14ac:dyDescent="0.3">
      <c r="D80" t="s">
        <v>147</v>
      </c>
      <c r="I80" s="16">
        <f t="shared" si="0"/>
        <v>0</v>
      </c>
    </row>
    <row r="81" spans="2:15" x14ac:dyDescent="0.3">
      <c r="D81" t="s">
        <v>148</v>
      </c>
      <c r="I81" s="16">
        <f t="shared" si="0"/>
        <v>0</v>
      </c>
    </row>
    <row r="82" spans="2:15" x14ac:dyDescent="0.3">
      <c r="D82" s="16" t="s">
        <v>155</v>
      </c>
      <c r="E82" s="16">
        <f>SUM(E78:E81)</f>
        <v>0</v>
      </c>
      <c r="F82" s="16">
        <f t="shared" ref="F82:H82" si="1">SUM(F78:F81)</f>
        <v>0</v>
      </c>
      <c r="G82" s="16">
        <f t="shared" si="1"/>
        <v>0</v>
      </c>
      <c r="H82" s="16">
        <f t="shared" si="1"/>
        <v>0</v>
      </c>
      <c r="I82" s="16">
        <f t="shared" si="0"/>
        <v>0</v>
      </c>
    </row>
    <row r="84" spans="2:15" x14ac:dyDescent="0.3">
      <c r="B84" t="s">
        <v>152</v>
      </c>
      <c r="D84" t="str" cm="1">
        <f t="array" ref="D84">_xll.RScript.Evaluate("names("&amp;B84&amp;")")</f>
        <v xml:space="preserve">Exception: Error in xtabs(~Hair + Eye, data = hair_eye_col) : 
  could not find function "xtabs"
</v>
      </c>
    </row>
    <row r="85" spans="2:15" x14ac:dyDescent="0.3">
      <c r="J85" s="13" t="s">
        <v>156</v>
      </c>
      <c r="K85" t="s">
        <v>157</v>
      </c>
    </row>
    <row r="87" spans="2:15" x14ac:dyDescent="0.3">
      <c r="D87" t="str" cm="1">
        <f t="array" ref="D87:H119">_xll.RScript.Evaluate(D53)</f>
        <v>Index</v>
      </c>
      <c r="E87" t="str">
        <v>Hair</v>
      </c>
      <c r="F87" t="str">
        <v>Eye</v>
      </c>
      <c r="G87" t="str">
        <v>Sex</v>
      </c>
      <c r="H87" t="str">
        <v>Freq</v>
      </c>
      <c r="J87" s="13" t="s">
        <v>154</v>
      </c>
      <c r="K87" s="13" t="s">
        <v>153</v>
      </c>
    </row>
    <row r="88" spans="2:15" x14ac:dyDescent="0.3">
      <c r="D88" t="str">
        <v>1</v>
      </c>
      <c r="E88" t="str">
        <v>Black</v>
      </c>
      <c r="F88" t="str">
        <v>Brown</v>
      </c>
      <c r="G88" t="str">
        <v>Male</v>
      </c>
      <c r="H88">
        <v>32</v>
      </c>
      <c r="J88" s="13" t="s">
        <v>92</v>
      </c>
      <c r="K88" t="s">
        <v>149</v>
      </c>
      <c r="L88" t="s">
        <v>146</v>
      </c>
      <c r="M88" t="s">
        <v>151</v>
      </c>
      <c r="N88" t="s">
        <v>150</v>
      </c>
      <c r="O88" t="s">
        <v>96</v>
      </c>
    </row>
    <row r="89" spans="2:15" x14ac:dyDescent="0.3">
      <c r="D89" t="str">
        <v>2</v>
      </c>
      <c r="E89" t="str">
        <v>Brown</v>
      </c>
      <c r="F89" t="str">
        <v>Brown</v>
      </c>
      <c r="G89" t="str">
        <v>Male</v>
      </c>
      <c r="H89">
        <v>53</v>
      </c>
      <c r="J89" s="14" t="s">
        <v>145</v>
      </c>
      <c r="K89">
        <v>9</v>
      </c>
      <c r="L89">
        <v>36</v>
      </c>
      <c r="M89">
        <v>2</v>
      </c>
      <c r="N89">
        <v>5</v>
      </c>
      <c r="O89">
        <v>52</v>
      </c>
    </row>
    <row r="90" spans="2:15" x14ac:dyDescent="0.3">
      <c r="D90" t="str">
        <v>3</v>
      </c>
      <c r="E90" t="str">
        <v>Red</v>
      </c>
      <c r="F90" t="str">
        <v>Brown</v>
      </c>
      <c r="G90" t="str">
        <v>Male</v>
      </c>
      <c r="H90">
        <v>10</v>
      </c>
      <c r="J90" s="14" t="s">
        <v>148</v>
      </c>
      <c r="K90">
        <v>64</v>
      </c>
      <c r="L90">
        <v>4</v>
      </c>
      <c r="M90">
        <v>8</v>
      </c>
      <c r="N90">
        <v>5</v>
      </c>
      <c r="O90">
        <v>81</v>
      </c>
    </row>
    <row r="91" spans="2:15" x14ac:dyDescent="0.3">
      <c r="D91" t="str">
        <v>4</v>
      </c>
      <c r="E91" t="str">
        <v>Blond</v>
      </c>
      <c r="F91" t="str">
        <v>Brown</v>
      </c>
      <c r="G91" t="str">
        <v>Male</v>
      </c>
      <c r="H91">
        <v>3</v>
      </c>
      <c r="J91" s="14" t="s">
        <v>146</v>
      </c>
      <c r="K91">
        <v>34</v>
      </c>
      <c r="L91">
        <v>66</v>
      </c>
      <c r="M91">
        <v>14</v>
      </c>
      <c r="N91">
        <v>29</v>
      </c>
      <c r="O91">
        <v>143</v>
      </c>
    </row>
    <row r="92" spans="2:15" x14ac:dyDescent="0.3">
      <c r="D92" t="str">
        <v>5</v>
      </c>
      <c r="E92" t="str">
        <v>Black</v>
      </c>
      <c r="F92" t="str">
        <v>Blue</v>
      </c>
      <c r="G92" t="str">
        <v>Male</v>
      </c>
      <c r="H92">
        <v>11</v>
      </c>
      <c r="J92" s="14" t="s">
        <v>147</v>
      </c>
      <c r="K92">
        <v>7</v>
      </c>
      <c r="L92">
        <v>16</v>
      </c>
      <c r="M92">
        <v>7</v>
      </c>
      <c r="N92">
        <v>7</v>
      </c>
      <c r="O92">
        <v>37</v>
      </c>
    </row>
    <row r="93" spans="2:15" x14ac:dyDescent="0.3">
      <c r="D93" t="str">
        <v>6</v>
      </c>
      <c r="E93" t="str">
        <v>Brown</v>
      </c>
      <c r="F93" t="str">
        <v>Blue</v>
      </c>
      <c r="G93" t="str">
        <v>Male</v>
      </c>
      <c r="H93">
        <v>50</v>
      </c>
      <c r="J93" s="14" t="s">
        <v>96</v>
      </c>
      <c r="K93">
        <v>114</v>
      </c>
      <c r="L93">
        <v>122</v>
      </c>
      <c r="M93">
        <v>31</v>
      </c>
      <c r="N93">
        <v>46</v>
      </c>
      <c r="O93">
        <v>313</v>
      </c>
    </row>
    <row r="94" spans="2:15" x14ac:dyDescent="0.3">
      <c r="D94" t="str">
        <v>7</v>
      </c>
      <c r="E94" t="str">
        <v>Red</v>
      </c>
      <c r="F94" t="str">
        <v>Blue</v>
      </c>
      <c r="G94" t="str">
        <v>Male</v>
      </c>
      <c r="H94">
        <v>10</v>
      </c>
    </row>
    <row r="95" spans="2:15" x14ac:dyDescent="0.3">
      <c r="D95" t="str">
        <v>8</v>
      </c>
      <c r="E95" t="str">
        <v>Blond</v>
      </c>
      <c r="F95" t="str">
        <v>Blue</v>
      </c>
      <c r="G95" t="str">
        <v>Male</v>
      </c>
      <c r="H95">
        <v>30</v>
      </c>
    </row>
    <row r="96" spans="2:15" x14ac:dyDescent="0.3">
      <c r="D96" t="str">
        <v>9</v>
      </c>
      <c r="E96" t="str">
        <v>Black</v>
      </c>
      <c r="F96" t="str">
        <v>Hazel</v>
      </c>
      <c r="G96" t="str">
        <v>Male</v>
      </c>
      <c r="H96">
        <v>10</v>
      </c>
    </row>
    <row r="97" spans="4:8" x14ac:dyDescent="0.3">
      <c r="D97" t="str">
        <v>10</v>
      </c>
      <c r="E97" t="str">
        <v>Brown</v>
      </c>
      <c r="F97" t="str">
        <v>Hazel</v>
      </c>
      <c r="G97" t="str">
        <v>Male</v>
      </c>
      <c r="H97">
        <v>25</v>
      </c>
    </row>
    <row r="98" spans="4:8" x14ac:dyDescent="0.3">
      <c r="D98" t="str">
        <v>11</v>
      </c>
      <c r="E98" t="str">
        <v>Red</v>
      </c>
      <c r="F98" t="str">
        <v>Hazel</v>
      </c>
      <c r="G98" t="str">
        <v>Male</v>
      </c>
      <c r="H98">
        <v>7</v>
      </c>
    </row>
    <row r="99" spans="4:8" x14ac:dyDescent="0.3">
      <c r="D99" t="str">
        <v>12</v>
      </c>
      <c r="E99" t="str">
        <v>Blond</v>
      </c>
      <c r="F99" t="str">
        <v>Hazel</v>
      </c>
      <c r="G99" t="str">
        <v>Male</v>
      </c>
      <c r="H99">
        <v>5</v>
      </c>
    </row>
    <row r="100" spans="4:8" x14ac:dyDescent="0.3">
      <c r="D100" t="str">
        <v>13</v>
      </c>
      <c r="E100" t="str">
        <v>Black</v>
      </c>
      <c r="F100" t="str">
        <v>Green</v>
      </c>
      <c r="G100" t="str">
        <v>Male</v>
      </c>
      <c r="H100">
        <v>3</v>
      </c>
    </row>
    <row r="101" spans="4:8" x14ac:dyDescent="0.3">
      <c r="D101" t="str">
        <v>14</v>
      </c>
      <c r="E101" t="str">
        <v>Brown</v>
      </c>
      <c r="F101" t="str">
        <v>Green</v>
      </c>
      <c r="G101" t="str">
        <v>Male</v>
      </c>
      <c r="H101">
        <v>15</v>
      </c>
    </row>
    <row r="102" spans="4:8" x14ac:dyDescent="0.3">
      <c r="D102" t="str">
        <v>15</v>
      </c>
      <c r="E102" t="str">
        <v>Red</v>
      </c>
      <c r="F102" t="str">
        <v>Green</v>
      </c>
      <c r="G102" t="str">
        <v>Male</v>
      </c>
      <c r="H102">
        <v>7</v>
      </c>
    </row>
    <row r="103" spans="4:8" x14ac:dyDescent="0.3">
      <c r="D103" t="str">
        <v>16</v>
      </c>
      <c r="E103" t="str">
        <v>Blond</v>
      </c>
      <c r="F103" t="str">
        <v>Green</v>
      </c>
      <c r="G103" t="str">
        <v>Male</v>
      </c>
      <c r="H103">
        <v>8</v>
      </c>
    </row>
    <row r="104" spans="4:8" x14ac:dyDescent="0.3">
      <c r="D104" t="str">
        <v>17</v>
      </c>
      <c r="E104" t="str">
        <v>Black</v>
      </c>
      <c r="F104" t="str">
        <v>Brown</v>
      </c>
      <c r="G104" t="str">
        <v>Female</v>
      </c>
      <c r="H104">
        <v>36</v>
      </c>
    </row>
    <row r="105" spans="4:8" x14ac:dyDescent="0.3">
      <c r="D105" t="str">
        <v>18</v>
      </c>
      <c r="E105" t="str">
        <v>Brown</v>
      </c>
      <c r="F105" t="str">
        <v>Brown</v>
      </c>
      <c r="G105" t="str">
        <v>Female</v>
      </c>
      <c r="H105">
        <v>66</v>
      </c>
    </row>
    <row r="106" spans="4:8" x14ac:dyDescent="0.3">
      <c r="D106" t="str">
        <v>19</v>
      </c>
      <c r="E106" t="str">
        <v>Red</v>
      </c>
      <c r="F106" t="str">
        <v>Brown</v>
      </c>
      <c r="G106" t="str">
        <v>Female</v>
      </c>
      <c r="H106">
        <v>16</v>
      </c>
    </row>
    <row r="107" spans="4:8" x14ac:dyDescent="0.3">
      <c r="D107" t="str">
        <v>20</v>
      </c>
      <c r="E107" t="str">
        <v>Blond</v>
      </c>
      <c r="F107" t="str">
        <v>Brown</v>
      </c>
      <c r="G107" t="str">
        <v>Female</v>
      </c>
      <c r="H107">
        <v>4</v>
      </c>
    </row>
    <row r="108" spans="4:8" x14ac:dyDescent="0.3">
      <c r="D108" t="str">
        <v>21</v>
      </c>
      <c r="E108" t="str">
        <v>Black</v>
      </c>
      <c r="F108" t="str">
        <v>Blue</v>
      </c>
      <c r="G108" t="str">
        <v>Female</v>
      </c>
      <c r="H108">
        <v>9</v>
      </c>
    </row>
    <row r="109" spans="4:8" x14ac:dyDescent="0.3">
      <c r="D109" t="str">
        <v>22</v>
      </c>
      <c r="E109" t="str">
        <v>Brown</v>
      </c>
      <c r="F109" t="str">
        <v>Blue</v>
      </c>
      <c r="G109" t="str">
        <v>Female</v>
      </c>
      <c r="H109">
        <v>34</v>
      </c>
    </row>
    <row r="110" spans="4:8" x14ac:dyDescent="0.3">
      <c r="D110" t="str">
        <v>23</v>
      </c>
      <c r="E110" t="str">
        <v>Red</v>
      </c>
      <c r="F110" t="str">
        <v>Blue</v>
      </c>
      <c r="G110" t="str">
        <v>Female</v>
      </c>
      <c r="H110">
        <v>7</v>
      </c>
    </row>
    <row r="111" spans="4:8" x14ac:dyDescent="0.3">
      <c r="D111" t="str">
        <v>24</v>
      </c>
      <c r="E111" t="str">
        <v>Blond</v>
      </c>
      <c r="F111" t="str">
        <v>Blue</v>
      </c>
      <c r="G111" t="str">
        <v>Female</v>
      </c>
      <c r="H111">
        <v>64</v>
      </c>
    </row>
    <row r="112" spans="4:8" x14ac:dyDescent="0.3">
      <c r="D112" t="str">
        <v>25</v>
      </c>
      <c r="E112" t="str">
        <v>Black</v>
      </c>
      <c r="F112" t="str">
        <v>Hazel</v>
      </c>
      <c r="G112" t="str">
        <v>Female</v>
      </c>
      <c r="H112">
        <v>5</v>
      </c>
    </row>
    <row r="113" spans="4:8" x14ac:dyDescent="0.3">
      <c r="D113" t="str">
        <v>26</v>
      </c>
      <c r="E113" t="str">
        <v>Brown</v>
      </c>
      <c r="F113" t="str">
        <v>Hazel</v>
      </c>
      <c r="G113" t="str">
        <v>Female</v>
      </c>
      <c r="H113">
        <v>29</v>
      </c>
    </row>
    <row r="114" spans="4:8" x14ac:dyDescent="0.3">
      <c r="D114" t="str">
        <v>27</v>
      </c>
      <c r="E114" t="str">
        <v>Red</v>
      </c>
      <c r="F114" t="str">
        <v>Hazel</v>
      </c>
      <c r="G114" t="str">
        <v>Female</v>
      </c>
      <c r="H114">
        <v>7</v>
      </c>
    </row>
    <row r="115" spans="4:8" x14ac:dyDescent="0.3">
      <c r="D115" t="str">
        <v>28</v>
      </c>
      <c r="E115" t="str">
        <v>Blond</v>
      </c>
      <c r="F115" t="str">
        <v>Hazel</v>
      </c>
      <c r="G115" t="str">
        <v>Female</v>
      </c>
      <c r="H115">
        <v>5</v>
      </c>
    </row>
    <row r="116" spans="4:8" x14ac:dyDescent="0.3">
      <c r="D116" t="str">
        <v>29</v>
      </c>
      <c r="E116" t="str">
        <v>Black</v>
      </c>
      <c r="F116" t="str">
        <v>Green</v>
      </c>
      <c r="G116" t="str">
        <v>Female</v>
      </c>
      <c r="H116">
        <v>2</v>
      </c>
    </row>
    <row r="117" spans="4:8" x14ac:dyDescent="0.3">
      <c r="D117" t="str">
        <v>30</v>
      </c>
      <c r="E117" t="str">
        <v>Brown</v>
      </c>
      <c r="F117" t="str">
        <v>Green</v>
      </c>
      <c r="G117" t="str">
        <v>Female</v>
      </c>
      <c r="H117">
        <v>14</v>
      </c>
    </row>
    <row r="118" spans="4:8" x14ac:dyDescent="0.3">
      <c r="D118" t="str">
        <v>31</v>
      </c>
      <c r="E118" t="str">
        <v>Red</v>
      </c>
      <c r="F118" t="str">
        <v>Green</v>
      </c>
      <c r="G118" t="str">
        <v>Female</v>
      </c>
      <c r="H118">
        <v>7</v>
      </c>
    </row>
    <row r="119" spans="4:8" x14ac:dyDescent="0.3">
      <c r="D119" t="str">
        <v>32</v>
      </c>
      <c r="E119" t="str">
        <v>Blond</v>
      </c>
      <c r="F119" t="str">
        <v>Green</v>
      </c>
      <c r="G119" t="str">
        <v>Female</v>
      </c>
      <c r="H11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1FF1-5432-43EF-97C2-679A5A2761B7}">
  <dimension ref="B2:H202"/>
  <sheetViews>
    <sheetView workbookViewId="0">
      <selection activeCell="B5" sqref="B5"/>
    </sheetView>
  </sheetViews>
  <sheetFormatPr defaultRowHeight="14.4" x14ac:dyDescent="0.3"/>
  <cols>
    <col min="2" max="2" width="12.88671875" customWidth="1"/>
    <col min="4" max="4" width="5.44140625" bestFit="1" customWidth="1"/>
    <col min="5" max="5" width="7.77734375" bestFit="1" customWidth="1"/>
    <col min="6" max="6" width="8.77734375" bestFit="1" customWidth="1"/>
    <col min="7" max="7" width="10" bestFit="1" customWidth="1"/>
    <col min="8" max="8" width="6.5546875" bestFit="1" customWidth="1"/>
  </cols>
  <sheetData>
    <row r="2" spans="2:8" x14ac:dyDescent="0.3">
      <c r="B2" t="s">
        <v>32</v>
      </c>
      <c r="D2" t="str" cm="1">
        <f t="array" ref="D2:H202">_xll.RScript.Evaluate(B2)</f>
        <v>Index</v>
      </c>
      <c r="E2" t="str">
        <v>youtube</v>
      </c>
      <c r="F2" t="str">
        <v>facebook</v>
      </c>
      <c r="G2" t="str">
        <v>newspaper</v>
      </c>
      <c r="H2" t="str">
        <v>sales</v>
      </c>
    </row>
    <row r="3" spans="2:8" x14ac:dyDescent="0.3">
      <c r="D3" t="str">
        <v>1</v>
      </c>
      <c r="E3" s="12">
        <v>276.12</v>
      </c>
      <c r="F3" s="12">
        <v>45.359999999999992</v>
      </c>
      <c r="G3" s="12">
        <v>83.04</v>
      </c>
      <c r="H3" s="12">
        <v>26.52</v>
      </c>
    </row>
    <row r="4" spans="2:8" x14ac:dyDescent="0.3">
      <c r="D4" t="str">
        <v>2</v>
      </c>
      <c r="E4" s="12">
        <v>53.4</v>
      </c>
      <c r="F4" s="12">
        <v>47.16</v>
      </c>
      <c r="G4" s="12">
        <v>54.12</v>
      </c>
      <c r="H4" s="12">
        <v>12.48</v>
      </c>
    </row>
    <row r="5" spans="2:8" x14ac:dyDescent="0.3">
      <c r="D5" t="str">
        <v>3</v>
      </c>
      <c r="E5" s="12">
        <v>20.639999999999997</v>
      </c>
      <c r="F5" s="12">
        <v>55.08</v>
      </c>
      <c r="G5" s="12">
        <v>83.16</v>
      </c>
      <c r="H5" s="12">
        <v>11.16</v>
      </c>
    </row>
    <row r="6" spans="2:8" x14ac:dyDescent="0.3">
      <c r="D6" t="str">
        <v>4</v>
      </c>
      <c r="E6" s="12">
        <v>181.79999999999998</v>
      </c>
      <c r="F6" s="12">
        <v>49.559999999999995</v>
      </c>
      <c r="G6" s="12">
        <v>70.2</v>
      </c>
      <c r="H6" s="12">
        <v>22.2</v>
      </c>
    </row>
    <row r="7" spans="2:8" x14ac:dyDescent="0.3">
      <c r="D7" t="str">
        <v>5</v>
      </c>
      <c r="E7" s="12">
        <v>216.96</v>
      </c>
      <c r="F7" s="12">
        <v>12.96</v>
      </c>
      <c r="G7" s="12">
        <v>70.08</v>
      </c>
      <c r="H7" s="12">
        <v>15.48</v>
      </c>
    </row>
    <row r="8" spans="2:8" x14ac:dyDescent="0.3">
      <c r="D8" t="str">
        <v>6</v>
      </c>
      <c r="E8" s="12">
        <v>10.44</v>
      </c>
      <c r="F8" s="12">
        <v>58.679999999999993</v>
      </c>
      <c r="G8" s="12">
        <v>90</v>
      </c>
      <c r="H8" s="12">
        <v>8.64</v>
      </c>
    </row>
    <row r="9" spans="2:8" x14ac:dyDescent="0.3">
      <c r="D9" t="str">
        <v>7</v>
      </c>
      <c r="E9" s="12">
        <v>69</v>
      </c>
      <c r="F9" s="12">
        <v>39.359999999999992</v>
      </c>
      <c r="G9" s="12">
        <v>28.2</v>
      </c>
      <c r="H9" s="12">
        <v>14.16</v>
      </c>
    </row>
    <row r="10" spans="2:8" x14ac:dyDescent="0.3">
      <c r="D10" t="str">
        <v>8</v>
      </c>
      <c r="E10" s="12">
        <v>144.24</v>
      </c>
      <c r="F10" s="12">
        <v>23.52</v>
      </c>
      <c r="G10" s="12">
        <v>13.92</v>
      </c>
      <c r="H10" s="12">
        <v>15.839999999999998</v>
      </c>
    </row>
    <row r="11" spans="2:8" x14ac:dyDescent="0.3">
      <c r="D11" t="str">
        <v>9</v>
      </c>
      <c r="E11" s="12">
        <v>10.319999999999999</v>
      </c>
      <c r="F11" s="12">
        <v>2.52</v>
      </c>
      <c r="G11" s="12">
        <v>1.2</v>
      </c>
      <c r="H11" s="12">
        <v>5.76</v>
      </c>
    </row>
    <row r="12" spans="2:8" x14ac:dyDescent="0.3">
      <c r="D12" t="str">
        <v>10</v>
      </c>
      <c r="E12" s="12">
        <v>239.76</v>
      </c>
      <c r="F12" s="12">
        <v>3.12</v>
      </c>
      <c r="G12" s="12">
        <v>25.439999999999998</v>
      </c>
      <c r="H12" s="12">
        <v>12.719999999999999</v>
      </c>
    </row>
    <row r="13" spans="2:8" x14ac:dyDescent="0.3">
      <c r="D13" t="str">
        <v>11</v>
      </c>
      <c r="E13" s="12">
        <v>79.319999999999993</v>
      </c>
      <c r="F13" s="12">
        <v>6.96</v>
      </c>
      <c r="G13" s="12">
        <v>29.04</v>
      </c>
      <c r="H13" s="12">
        <v>10.319999999999999</v>
      </c>
    </row>
    <row r="14" spans="2:8" x14ac:dyDescent="0.3">
      <c r="D14" t="str">
        <v>12</v>
      </c>
      <c r="E14" s="12">
        <v>257.64</v>
      </c>
      <c r="F14" s="12">
        <v>28.799999999999997</v>
      </c>
      <c r="G14" s="12">
        <v>4.8</v>
      </c>
      <c r="H14" s="12">
        <v>20.88</v>
      </c>
    </row>
    <row r="15" spans="2:8" x14ac:dyDescent="0.3">
      <c r="D15" t="str">
        <v>13</v>
      </c>
      <c r="E15" s="12">
        <v>28.56</v>
      </c>
      <c r="F15" s="12">
        <v>42.12</v>
      </c>
      <c r="G15" s="12">
        <v>79.08</v>
      </c>
      <c r="H15" s="12">
        <v>11.04</v>
      </c>
    </row>
    <row r="16" spans="2:8" x14ac:dyDescent="0.3">
      <c r="D16" t="str">
        <v>14</v>
      </c>
      <c r="E16" s="12">
        <v>117</v>
      </c>
      <c r="F16" s="12">
        <v>9.1199999999999992</v>
      </c>
      <c r="G16" s="12">
        <v>8.64</v>
      </c>
      <c r="H16" s="12">
        <v>11.639999999999999</v>
      </c>
    </row>
    <row r="17" spans="4:8" x14ac:dyDescent="0.3">
      <c r="D17" t="str">
        <v>15</v>
      </c>
      <c r="E17" s="12">
        <v>244.92</v>
      </c>
      <c r="F17" s="12">
        <v>39.479999999999997</v>
      </c>
      <c r="G17" s="12">
        <v>55.199999999999996</v>
      </c>
      <c r="H17" s="12">
        <v>22.8</v>
      </c>
    </row>
    <row r="18" spans="4:8" x14ac:dyDescent="0.3">
      <c r="D18" t="str">
        <v>16</v>
      </c>
      <c r="E18" s="12">
        <v>234.48</v>
      </c>
      <c r="F18" s="12">
        <v>57.24</v>
      </c>
      <c r="G18" s="12">
        <v>63.48</v>
      </c>
      <c r="H18" s="12">
        <v>26.88</v>
      </c>
    </row>
    <row r="19" spans="4:8" x14ac:dyDescent="0.3">
      <c r="D19" t="str">
        <v>17</v>
      </c>
      <c r="E19" s="12">
        <v>81.36</v>
      </c>
      <c r="F19" s="12">
        <v>43.92</v>
      </c>
      <c r="G19" s="12">
        <v>136.79999999999998</v>
      </c>
      <c r="H19" s="12">
        <v>15</v>
      </c>
    </row>
    <row r="20" spans="4:8" x14ac:dyDescent="0.3">
      <c r="D20" t="str">
        <v>18</v>
      </c>
      <c r="E20" s="12">
        <v>337.67999999999995</v>
      </c>
      <c r="F20" s="12">
        <v>47.52</v>
      </c>
      <c r="G20" s="12">
        <v>66.959999999999994</v>
      </c>
      <c r="H20" s="12">
        <v>29.279999999999998</v>
      </c>
    </row>
    <row r="21" spans="4:8" x14ac:dyDescent="0.3">
      <c r="D21" t="str">
        <v>19</v>
      </c>
      <c r="E21" s="12">
        <v>83.04</v>
      </c>
      <c r="F21" s="12">
        <v>24.599999999999998</v>
      </c>
      <c r="G21" s="12">
        <v>21.96</v>
      </c>
      <c r="H21" s="12">
        <v>13.56</v>
      </c>
    </row>
    <row r="22" spans="4:8" x14ac:dyDescent="0.3">
      <c r="D22" t="str">
        <v>20</v>
      </c>
      <c r="E22" s="12">
        <v>176.76000000000002</v>
      </c>
      <c r="F22" s="12">
        <v>28.679999999999996</v>
      </c>
      <c r="G22" s="12">
        <v>22.92</v>
      </c>
      <c r="H22" s="12">
        <v>17.52</v>
      </c>
    </row>
    <row r="23" spans="4:8" x14ac:dyDescent="0.3">
      <c r="D23" t="str">
        <v>21</v>
      </c>
      <c r="E23" s="12">
        <v>262.08</v>
      </c>
      <c r="F23" s="12">
        <v>33.239999999999995</v>
      </c>
      <c r="G23" s="12">
        <v>64.08</v>
      </c>
      <c r="H23" s="12">
        <v>21.599999999999998</v>
      </c>
    </row>
    <row r="24" spans="4:8" x14ac:dyDescent="0.3">
      <c r="D24" t="str">
        <v>22</v>
      </c>
      <c r="E24" s="12">
        <v>284.88</v>
      </c>
      <c r="F24" s="12">
        <v>6.1199999999999992</v>
      </c>
      <c r="G24" s="12">
        <v>28.2</v>
      </c>
      <c r="H24" s="12">
        <v>15</v>
      </c>
    </row>
    <row r="25" spans="4:8" x14ac:dyDescent="0.3">
      <c r="D25" t="str">
        <v>23</v>
      </c>
      <c r="E25" s="12">
        <v>15.839999999999998</v>
      </c>
      <c r="F25" s="12">
        <v>19.079999999999998</v>
      </c>
      <c r="G25" s="12">
        <v>59.519999999999996</v>
      </c>
      <c r="H25" s="12">
        <v>6.72</v>
      </c>
    </row>
    <row r="26" spans="4:8" x14ac:dyDescent="0.3">
      <c r="D26" t="str">
        <v>24</v>
      </c>
      <c r="E26" s="12">
        <v>273.95999999999998</v>
      </c>
      <c r="F26" s="12">
        <v>20.279999999999998</v>
      </c>
      <c r="G26" s="12">
        <v>31.439999999999998</v>
      </c>
      <c r="H26" s="12">
        <v>18.599999999999998</v>
      </c>
    </row>
    <row r="27" spans="4:8" x14ac:dyDescent="0.3">
      <c r="D27" t="str">
        <v>25</v>
      </c>
      <c r="E27" s="12">
        <v>74.759999999999991</v>
      </c>
      <c r="F27" s="12">
        <v>15.12</v>
      </c>
      <c r="G27" s="12">
        <v>21.96</v>
      </c>
      <c r="H27" s="12">
        <v>11.639999999999999</v>
      </c>
    </row>
    <row r="28" spans="4:8" x14ac:dyDescent="0.3">
      <c r="D28" t="str">
        <v>26</v>
      </c>
      <c r="E28" s="12">
        <v>315.47999999999996</v>
      </c>
      <c r="F28" s="12">
        <v>4.2</v>
      </c>
      <c r="G28" s="12">
        <v>23.4</v>
      </c>
      <c r="H28" s="12">
        <v>14.399999999999999</v>
      </c>
    </row>
    <row r="29" spans="4:8" x14ac:dyDescent="0.3">
      <c r="D29" t="str">
        <v>27</v>
      </c>
      <c r="E29" s="12">
        <v>171.48</v>
      </c>
      <c r="F29" s="12">
        <v>35.159999999999997</v>
      </c>
      <c r="G29" s="12">
        <v>15.12</v>
      </c>
      <c r="H29" s="12">
        <v>18</v>
      </c>
    </row>
    <row r="30" spans="4:8" x14ac:dyDescent="0.3">
      <c r="D30" t="str">
        <v>28</v>
      </c>
      <c r="E30" s="12">
        <v>288.12</v>
      </c>
      <c r="F30" s="12">
        <v>20.04</v>
      </c>
      <c r="G30" s="12">
        <v>27.479999999999997</v>
      </c>
      <c r="H30" s="12">
        <v>19.079999999999998</v>
      </c>
    </row>
    <row r="31" spans="4:8" x14ac:dyDescent="0.3">
      <c r="D31" t="str">
        <v>29</v>
      </c>
      <c r="E31" s="12">
        <v>298.56</v>
      </c>
      <c r="F31" s="12">
        <v>32.520000000000003</v>
      </c>
      <c r="G31" s="12">
        <v>27.479999999999997</v>
      </c>
      <c r="H31" s="12">
        <v>22.679999999999996</v>
      </c>
    </row>
    <row r="32" spans="4:8" x14ac:dyDescent="0.3">
      <c r="D32" t="str">
        <v>30</v>
      </c>
      <c r="E32" s="12">
        <v>84.719999999999985</v>
      </c>
      <c r="F32" s="12">
        <v>19.2</v>
      </c>
      <c r="G32" s="12">
        <v>48.959999999999994</v>
      </c>
      <c r="H32" s="12">
        <v>12.6</v>
      </c>
    </row>
    <row r="33" spans="4:8" x14ac:dyDescent="0.3">
      <c r="D33" t="str">
        <v>31</v>
      </c>
      <c r="E33" s="12">
        <v>351.47999999999996</v>
      </c>
      <c r="F33" s="12">
        <v>33.96</v>
      </c>
      <c r="G33" s="12">
        <v>51.84</v>
      </c>
      <c r="H33" s="12">
        <v>25.679999999999996</v>
      </c>
    </row>
    <row r="34" spans="4:8" x14ac:dyDescent="0.3">
      <c r="D34" t="str">
        <v>32</v>
      </c>
      <c r="E34" s="12">
        <v>135.47999999999999</v>
      </c>
      <c r="F34" s="12">
        <v>20.88</v>
      </c>
      <c r="G34" s="12">
        <v>46.32</v>
      </c>
      <c r="H34" s="12">
        <v>14.28</v>
      </c>
    </row>
    <row r="35" spans="4:8" x14ac:dyDescent="0.3">
      <c r="D35" t="str">
        <v>33</v>
      </c>
      <c r="E35" s="12">
        <v>116.64</v>
      </c>
      <c r="F35" s="12">
        <v>1.7999999999999998</v>
      </c>
      <c r="G35" s="12">
        <v>36</v>
      </c>
      <c r="H35" s="12">
        <v>11.52</v>
      </c>
    </row>
    <row r="36" spans="4:8" x14ac:dyDescent="0.3">
      <c r="D36" t="str">
        <v>34</v>
      </c>
      <c r="E36" s="12">
        <v>318.72000000000003</v>
      </c>
      <c r="F36" s="12">
        <v>24</v>
      </c>
      <c r="G36" s="12">
        <v>0.36</v>
      </c>
      <c r="H36" s="12">
        <v>20.88</v>
      </c>
    </row>
    <row r="37" spans="4:8" x14ac:dyDescent="0.3">
      <c r="D37" t="str">
        <v>35</v>
      </c>
      <c r="E37" s="12">
        <v>114.84</v>
      </c>
      <c r="F37" s="12">
        <v>1.68</v>
      </c>
      <c r="G37" s="12">
        <v>8.8800000000000008</v>
      </c>
      <c r="H37" s="12">
        <v>11.4</v>
      </c>
    </row>
    <row r="38" spans="4:8" x14ac:dyDescent="0.3">
      <c r="D38" t="str">
        <v>36</v>
      </c>
      <c r="E38" s="12">
        <v>348.84</v>
      </c>
      <c r="F38" s="12">
        <v>4.919999999999999</v>
      </c>
      <c r="G38" s="12">
        <v>10.199999999999999</v>
      </c>
      <c r="H38" s="12">
        <v>15.36</v>
      </c>
    </row>
    <row r="39" spans="4:8" x14ac:dyDescent="0.3">
      <c r="D39" t="str">
        <v>37</v>
      </c>
      <c r="E39" s="12">
        <v>320.27999999999997</v>
      </c>
      <c r="F39" s="12">
        <v>52.559999999999995</v>
      </c>
      <c r="G39" s="12">
        <v>6</v>
      </c>
      <c r="H39" s="12">
        <v>30.479999999999997</v>
      </c>
    </row>
    <row r="40" spans="4:8" x14ac:dyDescent="0.3">
      <c r="D40" t="str">
        <v>38</v>
      </c>
      <c r="E40" s="12">
        <v>89.64</v>
      </c>
      <c r="F40" s="12">
        <v>59.279999999999994</v>
      </c>
      <c r="G40" s="12">
        <v>54.84</v>
      </c>
      <c r="H40" s="12">
        <v>17.639999999999997</v>
      </c>
    </row>
    <row r="41" spans="4:8" x14ac:dyDescent="0.3">
      <c r="D41" t="str">
        <v>39</v>
      </c>
      <c r="E41" s="12">
        <v>51.72</v>
      </c>
      <c r="F41" s="12">
        <v>32.04</v>
      </c>
      <c r="G41" s="12">
        <v>42.12</v>
      </c>
      <c r="H41" s="12">
        <v>12.12</v>
      </c>
    </row>
    <row r="42" spans="4:8" x14ac:dyDescent="0.3">
      <c r="D42" t="str">
        <v>40</v>
      </c>
      <c r="E42" s="12">
        <v>273.59999999999997</v>
      </c>
      <c r="F42" s="12">
        <v>45.24</v>
      </c>
      <c r="G42" s="12">
        <v>38.4</v>
      </c>
      <c r="H42" s="12">
        <v>25.8</v>
      </c>
    </row>
    <row r="43" spans="4:8" x14ac:dyDescent="0.3">
      <c r="D43" t="str">
        <v>41</v>
      </c>
      <c r="E43" s="12">
        <v>243</v>
      </c>
      <c r="F43" s="12">
        <v>26.76</v>
      </c>
      <c r="G43" s="12">
        <v>37.92</v>
      </c>
      <c r="H43" s="12">
        <v>19.920000000000002</v>
      </c>
    </row>
    <row r="44" spans="4:8" x14ac:dyDescent="0.3">
      <c r="D44" t="str">
        <v>42</v>
      </c>
      <c r="E44" s="12">
        <v>212.4</v>
      </c>
      <c r="F44" s="12">
        <v>40.08</v>
      </c>
      <c r="G44" s="12">
        <v>46.440000000000005</v>
      </c>
      <c r="H44" s="12">
        <v>20.52</v>
      </c>
    </row>
    <row r="45" spans="4:8" x14ac:dyDescent="0.3">
      <c r="D45" t="str">
        <v>43</v>
      </c>
      <c r="E45" s="12">
        <v>352.32</v>
      </c>
      <c r="F45" s="12">
        <v>33.239999999999995</v>
      </c>
      <c r="G45" s="12">
        <v>2.16</v>
      </c>
      <c r="H45" s="12">
        <v>24.84</v>
      </c>
    </row>
    <row r="46" spans="4:8" x14ac:dyDescent="0.3">
      <c r="D46" t="str">
        <v>44</v>
      </c>
      <c r="E46" s="12">
        <v>248.28</v>
      </c>
      <c r="F46" s="12">
        <v>10.08</v>
      </c>
      <c r="G46" s="12">
        <v>31.679999999999996</v>
      </c>
      <c r="H46" s="12">
        <v>15.48</v>
      </c>
    </row>
    <row r="47" spans="4:8" x14ac:dyDescent="0.3">
      <c r="D47" t="str">
        <v>45</v>
      </c>
      <c r="E47" s="12">
        <v>30.12</v>
      </c>
      <c r="F47" s="12">
        <v>30.839999999999996</v>
      </c>
      <c r="G47" s="12">
        <v>51.959999999999994</v>
      </c>
      <c r="H47" s="12">
        <v>10.199999999999999</v>
      </c>
    </row>
    <row r="48" spans="4:8" x14ac:dyDescent="0.3">
      <c r="D48" t="str">
        <v>46</v>
      </c>
      <c r="E48" s="12">
        <v>210.11999999999998</v>
      </c>
      <c r="F48" s="12">
        <v>27</v>
      </c>
      <c r="G48" s="12">
        <v>37.799999999999997</v>
      </c>
      <c r="H48" s="12">
        <v>17.88</v>
      </c>
    </row>
    <row r="49" spans="4:8" x14ac:dyDescent="0.3">
      <c r="D49" t="str">
        <v>47</v>
      </c>
      <c r="E49" s="12">
        <v>107.64</v>
      </c>
      <c r="F49" s="12">
        <v>11.88</v>
      </c>
      <c r="G49" s="12">
        <v>42.84</v>
      </c>
      <c r="H49" s="12">
        <v>12.719999999999999</v>
      </c>
    </row>
    <row r="50" spans="4:8" x14ac:dyDescent="0.3">
      <c r="D50" t="str">
        <v>48</v>
      </c>
      <c r="E50" s="12">
        <v>287.88</v>
      </c>
      <c r="F50" s="12">
        <v>49.8</v>
      </c>
      <c r="G50" s="12">
        <v>22.2</v>
      </c>
      <c r="H50" s="12">
        <v>27.84</v>
      </c>
    </row>
    <row r="51" spans="4:8" x14ac:dyDescent="0.3">
      <c r="D51" t="str">
        <v>49</v>
      </c>
      <c r="E51" s="12">
        <v>272.64</v>
      </c>
      <c r="F51" s="12">
        <v>18.96</v>
      </c>
      <c r="G51" s="12">
        <v>59.879999999999995</v>
      </c>
      <c r="H51" s="12">
        <v>17.760000000000002</v>
      </c>
    </row>
    <row r="52" spans="4:8" x14ac:dyDescent="0.3">
      <c r="D52" t="str">
        <v>50</v>
      </c>
      <c r="E52" s="12">
        <v>80.28</v>
      </c>
      <c r="F52" s="12">
        <v>14.04</v>
      </c>
      <c r="G52" s="12">
        <v>44.16</v>
      </c>
      <c r="H52" s="12">
        <v>11.639999999999999</v>
      </c>
    </row>
    <row r="53" spans="4:8" x14ac:dyDescent="0.3">
      <c r="D53" t="str">
        <v>51</v>
      </c>
      <c r="E53" s="12">
        <v>239.76</v>
      </c>
      <c r="F53" s="12">
        <v>3.7199999999999998</v>
      </c>
      <c r="G53" s="12">
        <v>41.52</v>
      </c>
      <c r="H53" s="12">
        <v>13.68</v>
      </c>
    </row>
    <row r="54" spans="4:8" x14ac:dyDescent="0.3">
      <c r="D54" t="str">
        <v>52</v>
      </c>
      <c r="E54" s="12">
        <v>120.48</v>
      </c>
      <c r="F54" s="12">
        <v>11.52</v>
      </c>
      <c r="G54" s="12">
        <v>4.32</v>
      </c>
      <c r="H54" s="12">
        <v>12.839999999999998</v>
      </c>
    </row>
    <row r="55" spans="4:8" x14ac:dyDescent="0.3">
      <c r="D55" t="str">
        <v>53</v>
      </c>
      <c r="E55" s="12">
        <v>259.68</v>
      </c>
      <c r="F55" s="12">
        <v>50.04</v>
      </c>
      <c r="G55" s="12">
        <v>47.52</v>
      </c>
      <c r="H55" s="12">
        <v>27.12</v>
      </c>
    </row>
    <row r="56" spans="4:8" x14ac:dyDescent="0.3">
      <c r="D56" t="str">
        <v>54</v>
      </c>
      <c r="E56" s="12">
        <v>219.11999999999998</v>
      </c>
      <c r="F56" s="12">
        <v>55.440000000000005</v>
      </c>
      <c r="G56" s="12">
        <v>70.44</v>
      </c>
      <c r="H56" s="12">
        <v>25.439999999999998</v>
      </c>
    </row>
    <row r="57" spans="4:8" x14ac:dyDescent="0.3">
      <c r="D57" t="str">
        <v>55</v>
      </c>
      <c r="E57" s="12">
        <v>315.23999999999995</v>
      </c>
      <c r="F57" s="12">
        <v>34.56</v>
      </c>
      <c r="G57" s="12">
        <v>19.079999999999998</v>
      </c>
      <c r="H57" s="12">
        <v>24.24</v>
      </c>
    </row>
    <row r="58" spans="4:8" x14ac:dyDescent="0.3">
      <c r="D58" t="str">
        <v>56</v>
      </c>
      <c r="E58" s="12">
        <v>238.68</v>
      </c>
      <c r="F58" s="12">
        <v>59.279999999999994</v>
      </c>
      <c r="G58" s="12">
        <v>72</v>
      </c>
      <c r="H58" s="12">
        <v>28.439999999999998</v>
      </c>
    </row>
    <row r="59" spans="4:8" x14ac:dyDescent="0.3">
      <c r="D59" t="str">
        <v>57</v>
      </c>
      <c r="E59" s="12">
        <v>8.76</v>
      </c>
      <c r="F59" s="12">
        <v>33.72</v>
      </c>
      <c r="G59" s="12">
        <v>49.68</v>
      </c>
      <c r="H59" s="12">
        <v>6.6</v>
      </c>
    </row>
    <row r="60" spans="4:8" x14ac:dyDescent="0.3">
      <c r="D60" t="str">
        <v>58</v>
      </c>
      <c r="E60" s="12">
        <v>163.43999999999997</v>
      </c>
      <c r="F60" s="12">
        <v>23.04</v>
      </c>
      <c r="G60" s="12">
        <v>19.920000000000002</v>
      </c>
      <c r="H60" s="12">
        <v>15.839999999999998</v>
      </c>
    </row>
    <row r="61" spans="4:8" x14ac:dyDescent="0.3">
      <c r="D61" t="str">
        <v>59</v>
      </c>
      <c r="E61" s="12">
        <v>252.96</v>
      </c>
      <c r="F61" s="12">
        <v>59.519999999999996</v>
      </c>
      <c r="G61" s="12">
        <v>45.24</v>
      </c>
      <c r="H61" s="12">
        <v>28.56</v>
      </c>
    </row>
    <row r="62" spans="4:8" x14ac:dyDescent="0.3">
      <c r="D62" t="str">
        <v>60</v>
      </c>
      <c r="E62" s="12">
        <v>252.83999999999997</v>
      </c>
      <c r="F62" s="12">
        <v>35.4</v>
      </c>
      <c r="G62" s="12">
        <v>11.16</v>
      </c>
      <c r="H62" s="12">
        <v>22.08</v>
      </c>
    </row>
    <row r="63" spans="4:8" x14ac:dyDescent="0.3">
      <c r="D63" t="str">
        <v>61</v>
      </c>
      <c r="E63" s="12">
        <v>64.2</v>
      </c>
      <c r="F63" s="12">
        <v>2.4</v>
      </c>
      <c r="G63" s="12">
        <v>25.679999999999996</v>
      </c>
      <c r="H63" s="12">
        <v>9.7199999999999989</v>
      </c>
    </row>
    <row r="64" spans="4:8" x14ac:dyDescent="0.3">
      <c r="D64" t="str">
        <v>62</v>
      </c>
      <c r="E64" s="12">
        <v>313.56</v>
      </c>
      <c r="F64" s="12">
        <v>51.24</v>
      </c>
      <c r="G64" s="12">
        <v>65.64</v>
      </c>
      <c r="H64" s="12">
        <v>29.04</v>
      </c>
    </row>
    <row r="65" spans="4:8" x14ac:dyDescent="0.3">
      <c r="D65" t="str">
        <v>63</v>
      </c>
      <c r="E65" s="12">
        <v>287.16000000000003</v>
      </c>
      <c r="F65" s="12">
        <v>18.599999999999998</v>
      </c>
      <c r="G65" s="12">
        <v>32.76</v>
      </c>
      <c r="H65" s="12">
        <v>18.84</v>
      </c>
    </row>
    <row r="66" spans="4:8" x14ac:dyDescent="0.3">
      <c r="D66" t="str">
        <v>64</v>
      </c>
      <c r="E66" s="12">
        <v>123.24</v>
      </c>
      <c r="F66" s="12">
        <v>35.520000000000003</v>
      </c>
      <c r="G66" s="12">
        <v>10.08</v>
      </c>
      <c r="H66" s="12">
        <v>16.8</v>
      </c>
    </row>
    <row r="67" spans="4:8" x14ac:dyDescent="0.3">
      <c r="D67" t="str">
        <v>65</v>
      </c>
      <c r="E67" s="12">
        <v>157.32</v>
      </c>
      <c r="F67" s="12">
        <v>51.359999999999992</v>
      </c>
      <c r="G67" s="12">
        <v>34.68</v>
      </c>
      <c r="H67" s="12">
        <v>21.599999999999998</v>
      </c>
    </row>
    <row r="68" spans="4:8" x14ac:dyDescent="0.3">
      <c r="D68" t="str">
        <v>66</v>
      </c>
      <c r="E68" s="12">
        <v>82.8</v>
      </c>
      <c r="F68" s="12">
        <v>11.16</v>
      </c>
      <c r="G68" s="12">
        <v>1.08</v>
      </c>
      <c r="H68" s="12">
        <v>11.16</v>
      </c>
    </row>
    <row r="69" spans="4:8" x14ac:dyDescent="0.3">
      <c r="D69" t="str">
        <v>67</v>
      </c>
      <c r="E69" s="12">
        <v>37.799999999999997</v>
      </c>
      <c r="F69" s="12">
        <v>29.52</v>
      </c>
      <c r="G69" s="12">
        <v>2.64</v>
      </c>
      <c r="H69" s="12">
        <v>11.4</v>
      </c>
    </row>
    <row r="70" spans="4:8" x14ac:dyDescent="0.3">
      <c r="D70" t="str">
        <v>68</v>
      </c>
      <c r="E70" s="12">
        <v>167.16</v>
      </c>
      <c r="F70" s="12">
        <v>17.399999999999999</v>
      </c>
      <c r="G70" s="12">
        <v>12.239999999999998</v>
      </c>
      <c r="H70" s="12">
        <v>16.079999999999998</v>
      </c>
    </row>
    <row r="71" spans="4:8" x14ac:dyDescent="0.3">
      <c r="D71" t="str">
        <v>69</v>
      </c>
      <c r="E71" s="12">
        <v>284.88</v>
      </c>
      <c r="F71" s="12">
        <v>33</v>
      </c>
      <c r="G71" s="12">
        <v>13.2</v>
      </c>
      <c r="H71" s="12">
        <v>22.679999999999996</v>
      </c>
    </row>
    <row r="72" spans="4:8" x14ac:dyDescent="0.3">
      <c r="D72" t="str">
        <v>70</v>
      </c>
      <c r="E72" s="12">
        <v>260.16000000000003</v>
      </c>
      <c r="F72" s="12">
        <v>52.68</v>
      </c>
      <c r="G72" s="12">
        <v>32.64</v>
      </c>
      <c r="H72" s="12">
        <v>26.76</v>
      </c>
    </row>
    <row r="73" spans="4:8" x14ac:dyDescent="0.3">
      <c r="D73" t="str">
        <v>71</v>
      </c>
      <c r="E73" s="12">
        <v>238.92</v>
      </c>
      <c r="F73" s="12">
        <v>36.72</v>
      </c>
      <c r="G73" s="12">
        <v>46.440000000000005</v>
      </c>
      <c r="H73" s="12">
        <v>21.96</v>
      </c>
    </row>
    <row r="74" spans="4:8" x14ac:dyDescent="0.3">
      <c r="D74" t="str">
        <v>72</v>
      </c>
      <c r="E74" s="12">
        <v>131.76</v>
      </c>
      <c r="F74" s="12">
        <v>17.16</v>
      </c>
      <c r="G74" s="12">
        <v>38.04</v>
      </c>
      <c r="H74" s="12">
        <v>14.879999999999999</v>
      </c>
    </row>
    <row r="75" spans="4:8" x14ac:dyDescent="0.3">
      <c r="D75" t="str">
        <v>73</v>
      </c>
      <c r="E75" s="12">
        <v>32.159999999999997</v>
      </c>
      <c r="F75" s="12">
        <v>39.6</v>
      </c>
      <c r="G75" s="12">
        <v>23.16</v>
      </c>
      <c r="H75" s="12">
        <v>10.56</v>
      </c>
    </row>
    <row r="76" spans="4:8" x14ac:dyDescent="0.3">
      <c r="D76" t="str">
        <v>74</v>
      </c>
      <c r="E76" s="12">
        <v>155.28</v>
      </c>
      <c r="F76" s="12">
        <v>6.84</v>
      </c>
      <c r="G76" s="12">
        <v>37.56</v>
      </c>
      <c r="H76" s="12">
        <v>13.2</v>
      </c>
    </row>
    <row r="77" spans="4:8" x14ac:dyDescent="0.3">
      <c r="D77" t="str">
        <v>75</v>
      </c>
      <c r="E77" s="12">
        <v>256.08</v>
      </c>
      <c r="F77" s="12">
        <v>29.52</v>
      </c>
      <c r="G77" s="12">
        <v>15.719999999999999</v>
      </c>
      <c r="H77" s="12">
        <v>20.399999999999999</v>
      </c>
    </row>
    <row r="78" spans="4:8" x14ac:dyDescent="0.3">
      <c r="D78" t="str">
        <v>76</v>
      </c>
      <c r="E78" s="12">
        <v>20.279999999999998</v>
      </c>
      <c r="F78" s="12">
        <v>52.440000000000005</v>
      </c>
      <c r="G78" s="12">
        <v>107.28</v>
      </c>
      <c r="H78" s="12">
        <v>10.44</v>
      </c>
    </row>
    <row r="79" spans="4:8" x14ac:dyDescent="0.3">
      <c r="D79" t="str">
        <v>77</v>
      </c>
      <c r="E79" s="12">
        <v>33</v>
      </c>
      <c r="F79" s="12">
        <v>1.92</v>
      </c>
      <c r="G79" s="12">
        <v>24.84</v>
      </c>
      <c r="H79" s="12">
        <v>8.2799999999999994</v>
      </c>
    </row>
    <row r="80" spans="4:8" x14ac:dyDescent="0.3">
      <c r="D80" t="str">
        <v>78</v>
      </c>
      <c r="E80" s="12">
        <v>144.6</v>
      </c>
      <c r="F80" s="12">
        <v>34.199999999999996</v>
      </c>
      <c r="G80" s="12">
        <v>17.04</v>
      </c>
      <c r="H80" s="12">
        <v>17.04</v>
      </c>
    </row>
    <row r="81" spans="4:8" x14ac:dyDescent="0.3">
      <c r="D81" t="str">
        <v>79</v>
      </c>
      <c r="E81" s="12">
        <v>6.48</v>
      </c>
      <c r="F81" s="12">
        <v>35.879999999999995</v>
      </c>
      <c r="G81" s="12">
        <v>11.28</v>
      </c>
      <c r="H81" s="12">
        <v>6.3599999999999994</v>
      </c>
    </row>
    <row r="82" spans="4:8" x14ac:dyDescent="0.3">
      <c r="D82" t="str">
        <v>80</v>
      </c>
      <c r="E82" s="12">
        <v>139.19999999999999</v>
      </c>
      <c r="F82" s="12">
        <v>9.24</v>
      </c>
      <c r="G82" s="12">
        <v>27.720000000000002</v>
      </c>
      <c r="H82" s="12">
        <v>13.2</v>
      </c>
    </row>
    <row r="83" spans="4:8" x14ac:dyDescent="0.3">
      <c r="D83" t="str">
        <v>81</v>
      </c>
      <c r="E83" s="12">
        <v>91.68</v>
      </c>
      <c r="F83" s="12">
        <v>32.04</v>
      </c>
      <c r="G83" s="12">
        <v>26.76</v>
      </c>
      <c r="H83" s="12">
        <v>14.16</v>
      </c>
    </row>
    <row r="84" spans="4:8" x14ac:dyDescent="0.3">
      <c r="D84" t="str">
        <v>82</v>
      </c>
      <c r="E84" s="12">
        <v>287.76</v>
      </c>
      <c r="F84" s="12">
        <v>4.919999999999999</v>
      </c>
      <c r="G84" s="12">
        <v>44.279999999999994</v>
      </c>
      <c r="H84" s="12">
        <v>14.76</v>
      </c>
    </row>
    <row r="85" spans="4:8" x14ac:dyDescent="0.3">
      <c r="D85" t="str">
        <v>83</v>
      </c>
      <c r="E85" s="12">
        <v>90.36</v>
      </c>
      <c r="F85" s="12">
        <v>24.36</v>
      </c>
      <c r="G85" s="12">
        <v>39</v>
      </c>
      <c r="H85" s="12">
        <v>13.56</v>
      </c>
    </row>
    <row r="86" spans="4:8" x14ac:dyDescent="0.3">
      <c r="D86" t="str">
        <v>84</v>
      </c>
      <c r="E86" s="12">
        <v>82.08</v>
      </c>
      <c r="F86" s="12">
        <v>53.4</v>
      </c>
      <c r="G86" s="12">
        <v>42.72</v>
      </c>
      <c r="H86" s="12">
        <v>16.32</v>
      </c>
    </row>
    <row r="87" spans="4:8" x14ac:dyDescent="0.3">
      <c r="D87" t="str">
        <v>85</v>
      </c>
      <c r="E87" s="12">
        <v>256.2</v>
      </c>
      <c r="F87" s="12">
        <v>51.6</v>
      </c>
      <c r="G87" s="12">
        <v>40.559999999999995</v>
      </c>
      <c r="H87" s="12">
        <v>26.04</v>
      </c>
    </row>
    <row r="88" spans="4:8" x14ac:dyDescent="0.3">
      <c r="D88" t="str">
        <v>86</v>
      </c>
      <c r="E88" s="12">
        <v>231.83999999999997</v>
      </c>
      <c r="F88" s="12">
        <v>22.08</v>
      </c>
      <c r="G88" s="12">
        <v>78.84</v>
      </c>
      <c r="H88" s="12">
        <v>18.239999999999998</v>
      </c>
    </row>
    <row r="89" spans="4:8" x14ac:dyDescent="0.3">
      <c r="D89" t="str">
        <v>87</v>
      </c>
      <c r="E89" s="12">
        <v>91.559999999999988</v>
      </c>
      <c r="F89" s="12">
        <v>33</v>
      </c>
      <c r="G89" s="12">
        <v>19.2</v>
      </c>
      <c r="H89" s="12">
        <v>14.399999999999999</v>
      </c>
    </row>
    <row r="90" spans="4:8" x14ac:dyDescent="0.3">
      <c r="D90" t="str">
        <v>88</v>
      </c>
      <c r="E90" s="12">
        <v>132.84</v>
      </c>
      <c r="F90" s="12">
        <v>48.72</v>
      </c>
      <c r="G90" s="12">
        <v>75.84</v>
      </c>
      <c r="H90" s="12">
        <v>19.2</v>
      </c>
    </row>
    <row r="91" spans="4:8" x14ac:dyDescent="0.3">
      <c r="D91" t="str">
        <v>89</v>
      </c>
      <c r="E91" s="12">
        <v>105.96</v>
      </c>
      <c r="F91" s="12">
        <v>30.599999999999998</v>
      </c>
      <c r="G91" s="12">
        <v>88.08</v>
      </c>
      <c r="H91" s="12">
        <v>15.48</v>
      </c>
    </row>
    <row r="92" spans="4:8" x14ac:dyDescent="0.3">
      <c r="D92" t="str">
        <v>90</v>
      </c>
      <c r="E92" s="12">
        <v>131.76</v>
      </c>
      <c r="F92" s="12">
        <v>57.359999999999992</v>
      </c>
      <c r="G92" s="12">
        <v>61.679999999999993</v>
      </c>
      <c r="H92" s="12">
        <v>20.04</v>
      </c>
    </row>
    <row r="93" spans="4:8" x14ac:dyDescent="0.3">
      <c r="D93" t="str">
        <v>91</v>
      </c>
      <c r="E93" s="12">
        <v>161.16</v>
      </c>
      <c r="F93" s="12">
        <v>5.88</v>
      </c>
      <c r="G93" s="12">
        <v>11.16</v>
      </c>
      <c r="H93" s="12">
        <v>13.44</v>
      </c>
    </row>
    <row r="94" spans="4:8" x14ac:dyDescent="0.3">
      <c r="D94" t="str">
        <v>92</v>
      </c>
      <c r="E94" s="12">
        <v>34.32</v>
      </c>
      <c r="F94" s="12">
        <v>1.7999999999999998</v>
      </c>
      <c r="G94" s="12">
        <v>39.6</v>
      </c>
      <c r="H94" s="12">
        <v>8.76</v>
      </c>
    </row>
    <row r="95" spans="4:8" x14ac:dyDescent="0.3">
      <c r="D95" t="str">
        <v>93</v>
      </c>
      <c r="E95" s="12">
        <v>261.23999999999995</v>
      </c>
      <c r="F95" s="12">
        <v>40.199999999999996</v>
      </c>
      <c r="G95" s="12">
        <v>70.8</v>
      </c>
      <c r="H95" s="12">
        <v>23.279999999999998</v>
      </c>
    </row>
    <row r="96" spans="4:8" x14ac:dyDescent="0.3">
      <c r="D96" t="str">
        <v>94</v>
      </c>
      <c r="E96" s="12">
        <v>301.08</v>
      </c>
      <c r="F96" s="12">
        <v>43.8</v>
      </c>
      <c r="G96" s="12">
        <v>86.759999999999991</v>
      </c>
      <c r="H96" s="12">
        <v>26.639999999999997</v>
      </c>
    </row>
    <row r="97" spans="4:8" x14ac:dyDescent="0.3">
      <c r="D97" t="str">
        <v>95</v>
      </c>
      <c r="E97" s="12">
        <v>128.88</v>
      </c>
      <c r="F97" s="12">
        <v>16.8</v>
      </c>
      <c r="G97" s="12">
        <v>13.08</v>
      </c>
      <c r="H97" s="12">
        <v>13.799999999999999</v>
      </c>
    </row>
    <row r="98" spans="4:8" x14ac:dyDescent="0.3">
      <c r="D98" t="str">
        <v>96</v>
      </c>
      <c r="E98" s="12">
        <v>195.96</v>
      </c>
      <c r="F98" s="12">
        <v>37.92</v>
      </c>
      <c r="G98" s="12">
        <v>63.48</v>
      </c>
      <c r="H98" s="12">
        <v>20.279999999999998</v>
      </c>
    </row>
    <row r="99" spans="4:8" x14ac:dyDescent="0.3">
      <c r="D99" t="str">
        <v>97</v>
      </c>
      <c r="E99" s="12">
        <v>237.11999999999998</v>
      </c>
      <c r="F99" s="12">
        <v>4.2</v>
      </c>
      <c r="G99" s="12">
        <v>7.08</v>
      </c>
      <c r="H99" s="12">
        <v>14.04</v>
      </c>
    </row>
    <row r="100" spans="4:8" x14ac:dyDescent="0.3">
      <c r="D100" t="str">
        <v>98</v>
      </c>
      <c r="E100" s="12">
        <v>221.88</v>
      </c>
      <c r="F100" s="12">
        <v>25.2</v>
      </c>
      <c r="G100" s="12">
        <v>26.4</v>
      </c>
      <c r="H100" s="12">
        <v>18.599999999999998</v>
      </c>
    </row>
    <row r="101" spans="4:8" x14ac:dyDescent="0.3">
      <c r="D101" t="str">
        <v>99</v>
      </c>
      <c r="E101" s="12">
        <v>347.64</v>
      </c>
      <c r="F101" s="12">
        <v>50.76</v>
      </c>
      <c r="G101" s="12">
        <v>61.44</v>
      </c>
      <c r="H101" s="12">
        <v>30.479999999999997</v>
      </c>
    </row>
    <row r="102" spans="4:8" x14ac:dyDescent="0.3">
      <c r="D102" t="str">
        <v>100</v>
      </c>
      <c r="E102" s="12">
        <v>162.23999999999998</v>
      </c>
      <c r="F102" s="12">
        <v>50.04</v>
      </c>
      <c r="G102" s="12">
        <v>55.08</v>
      </c>
      <c r="H102" s="12">
        <v>20.639999999999997</v>
      </c>
    </row>
    <row r="103" spans="4:8" x14ac:dyDescent="0.3">
      <c r="D103" t="str">
        <v>101</v>
      </c>
      <c r="E103" s="12">
        <v>266.88</v>
      </c>
      <c r="F103" s="12">
        <v>5.1599999999999993</v>
      </c>
      <c r="G103" s="12">
        <v>59.759999999999991</v>
      </c>
      <c r="H103" s="12">
        <v>14.04</v>
      </c>
    </row>
    <row r="104" spans="4:8" x14ac:dyDescent="0.3">
      <c r="D104" t="str">
        <v>102</v>
      </c>
      <c r="E104" s="12">
        <v>355.67999999999995</v>
      </c>
      <c r="F104" s="12">
        <v>43.559999999999995</v>
      </c>
      <c r="G104" s="12">
        <v>121.08</v>
      </c>
      <c r="H104" s="12">
        <v>28.56</v>
      </c>
    </row>
    <row r="105" spans="4:8" x14ac:dyDescent="0.3">
      <c r="D105" t="str">
        <v>103</v>
      </c>
      <c r="E105" s="12">
        <v>336.23999999999995</v>
      </c>
      <c r="F105" s="12">
        <v>12.12</v>
      </c>
      <c r="G105" s="12">
        <v>25.679999999999996</v>
      </c>
      <c r="H105" s="12">
        <v>17.760000000000002</v>
      </c>
    </row>
    <row r="106" spans="4:8" x14ac:dyDescent="0.3">
      <c r="D106" t="str">
        <v>104</v>
      </c>
      <c r="E106" s="12">
        <v>225.48</v>
      </c>
      <c r="F106" s="12">
        <v>20.639999999999997</v>
      </c>
      <c r="G106" s="12">
        <v>21.479999999999997</v>
      </c>
      <c r="H106" s="12">
        <v>17.639999999999997</v>
      </c>
    </row>
    <row r="107" spans="4:8" x14ac:dyDescent="0.3">
      <c r="D107" t="str">
        <v>105</v>
      </c>
      <c r="E107" s="12">
        <v>285.83999999999997</v>
      </c>
      <c r="F107" s="12">
        <v>41.16</v>
      </c>
      <c r="G107" s="12">
        <v>6.3599999999999994</v>
      </c>
      <c r="H107" s="12">
        <v>24.84</v>
      </c>
    </row>
    <row r="108" spans="4:8" x14ac:dyDescent="0.3">
      <c r="D108" t="str">
        <v>106</v>
      </c>
      <c r="E108" s="12">
        <v>165.48</v>
      </c>
      <c r="F108" s="12">
        <v>55.68</v>
      </c>
      <c r="G108" s="12">
        <v>70.8</v>
      </c>
      <c r="H108" s="12">
        <v>23.04</v>
      </c>
    </row>
    <row r="109" spans="4:8" x14ac:dyDescent="0.3">
      <c r="D109" t="str">
        <v>107</v>
      </c>
      <c r="E109" s="12">
        <v>30</v>
      </c>
      <c r="F109" s="12">
        <v>13.2</v>
      </c>
      <c r="G109" s="12">
        <v>35.64</v>
      </c>
      <c r="H109" s="12">
        <v>8.64</v>
      </c>
    </row>
    <row r="110" spans="4:8" x14ac:dyDescent="0.3">
      <c r="D110" t="str">
        <v>108</v>
      </c>
      <c r="E110" s="12">
        <v>108.48</v>
      </c>
      <c r="F110" s="12">
        <v>0.36</v>
      </c>
      <c r="G110" s="12">
        <v>27.84</v>
      </c>
      <c r="H110" s="12">
        <v>10.44</v>
      </c>
    </row>
    <row r="111" spans="4:8" x14ac:dyDescent="0.3">
      <c r="D111" t="str">
        <v>109</v>
      </c>
      <c r="E111" s="12">
        <v>15.719999999999999</v>
      </c>
      <c r="F111" s="12">
        <v>0.48</v>
      </c>
      <c r="G111" s="12">
        <v>30.72</v>
      </c>
      <c r="H111" s="12">
        <v>6.3599999999999994</v>
      </c>
    </row>
    <row r="112" spans="4:8" x14ac:dyDescent="0.3">
      <c r="D112" t="str">
        <v>110</v>
      </c>
      <c r="E112" s="12">
        <v>306.48</v>
      </c>
      <c r="F112" s="12">
        <v>32.279999999999994</v>
      </c>
      <c r="G112" s="12">
        <v>6.6</v>
      </c>
      <c r="H112" s="12">
        <v>23.76</v>
      </c>
    </row>
    <row r="113" spans="4:8" x14ac:dyDescent="0.3">
      <c r="D113" t="str">
        <v>111</v>
      </c>
      <c r="E113" s="12">
        <v>270.95999999999998</v>
      </c>
      <c r="F113" s="12">
        <v>9.8399999999999981</v>
      </c>
      <c r="G113" s="12">
        <v>67.8</v>
      </c>
      <c r="H113" s="12">
        <v>16.079999999999998</v>
      </c>
    </row>
    <row r="114" spans="4:8" x14ac:dyDescent="0.3">
      <c r="D114" t="str">
        <v>112</v>
      </c>
      <c r="E114" s="12">
        <v>290.03999999999996</v>
      </c>
      <c r="F114" s="12">
        <v>45.6</v>
      </c>
      <c r="G114" s="12">
        <v>27.84</v>
      </c>
      <c r="H114" s="12">
        <v>26.16</v>
      </c>
    </row>
    <row r="115" spans="4:8" x14ac:dyDescent="0.3">
      <c r="D115" t="str">
        <v>113</v>
      </c>
      <c r="E115" s="12">
        <v>210.83999999999997</v>
      </c>
      <c r="F115" s="12">
        <v>18.48</v>
      </c>
      <c r="G115" s="12">
        <v>2.88</v>
      </c>
      <c r="H115" s="12">
        <v>16.919999999999998</v>
      </c>
    </row>
    <row r="116" spans="4:8" x14ac:dyDescent="0.3">
      <c r="D116" t="str">
        <v>114</v>
      </c>
      <c r="E116" s="12">
        <v>251.51999999999998</v>
      </c>
      <c r="F116" s="12">
        <v>24.720000000000002</v>
      </c>
      <c r="G116" s="12">
        <v>12.839999999999998</v>
      </c>
      <c r="H116" s="12">
        <v>19.079999999999998</v>
      </c>
    </row>
    <row r="117" spans="4:8" x14ac:dyDescent="0.3">
      <c r="D117" t="str">
        <v>115</v>
      </c>
      <c r="E117" s="12">
        <v>93.84</v>
      </c>
      <c r="F117" s="12">
        <v>56.16</v>
      </c>
      <c r="G117" s="12">
        <v>41.4</v>
      </c>
      <c r="H117" s="12">
        <v>17.52</v>
      </c>
    </row>
    <row r="118" spans="4:8" x14ac:dyDescent="0.3">
      <c r="D118" t="str">
        <v>116</v>
      </c>
      <c r="E118" s="12">
        <v>90.11999999999999</v>
      </c>
      <c r="F118" s="12">
        <v>42</v>
      </c>
      <c r="G118" s="12">
        <v>63.24</v>
      </c>
      <c r="H118" s="12">
        <v>15.12</v>
      </c>
    </row>
    <row r="119" spans="4:8" x14ac:dyDescent="0.3">
      <c r="D119" t="str">
        <v>117</v>
      </c>
      <c r="E119" s="12">
        <v>167.04</v>
      </c>
      <c r="F119" s="12">
        <v>17.16</v>
      </c>
      <c r="G119" s="12">
        <v>30.72</v>
      </c>
      <c r="H119" s="12">
        <v>14.639999999999999</v>
      </c>
    </row>
    <row r="120" spans="4:8" x14ac:dyDescent="0.3">
      <c r="D120" t="str">
        <v>118</v>
      </c>
      <c r="E120" s="12">
        <v>91.68</v>
      </c>
      <c r="F120" s="12">
        <v>0.96</v>
      </c>
      <c r="G120" s="12">
        <v>17.760000000000002</v>
      </c>
      <c r="H120" s="12">
        <v>11.28</v>
      </c>
    </row>
    <row r="121" spans="4:8" x14ac:dyDescent="0.3">
      <c r="D121" t="str">
        <v>119</v>
      </c>
      <c r="E121" s="12">
        <v>150.84</v>
      </c>
      <c r="F121" s="12">
        <v>44.279999999999994</v>
      </c>
      <c r="G121" s="12">
        <v>95.04</v>
      </c>
      <c r="H121" s="12">
        <v>19.079999999999998</v>
      </c>
    </row>
    <row r="122" spans="4:8" x14ac:dyDescent="0.3">
      <c r="D122" t="str">
        <v>120</v>
      </c>
      <c r="E122" s="12">
        <v>23.279999999999998</v>
      </c>
      <c r="F122" s="12">
        <v>19.2</v>
      </c>
      <c r="G122" s="12">
        <v>26.76</v>
      </c>
      <c r="H122" s="12">
        <v>7.919999999999999</v>
      </c>
    </row>
    <row r="123" spans="4:8" x14ac:dyDescent="0.3">
      <c r="D123" t="str">
        <v>121</v>
      </c>
      <c r="E123" s="12">
        <v>169.56</v>
      </c>
      <c r="F123" s="12">
        <v>32.159999999999997</v>
      </c>
      <c r="G123" s="12">
        <v>55.440000000000005</v>
      </c>
      <c r="H123" s="12">
        <v>18.599999999999998</v>
      </c>
    </row>
    <row r="124" spans="4:8" x14ac:dyDescent="0.3">
      <c r="D124" t="str">
        <v>122</v>
      </c>
      <c r="E124" s="12">
        <v>22.56</v>
      </c>
      <c r="F124" s="12">
        <v>26.04</v>
      </c>
      <c r="G124" s="12">
        <v>60.48</v>
      </c>
      <c r="H124" s="12">
        <v>8.4</v>
      </c>
    </row>
    <row r="125" spans="4:8" x14ac:dyDescent="0.3">
      <c r="D125" t="str">
        <v>123</v>
      </c>
      <c r="E125" s="12">
        <v>268.8</v>
      </c>
      <c r="F125" s="12">
        <v>2.88</v>
      </c>
      <c r="G125" s="12">
        <v>18.72</v>
      </c>
      <c r="H125" s="12">
        <v>13.92</v>
      </c>
    </row>
    <row r="126" spans="4:8" x14ac:dyDescent="0.3">
      <c r="D126" t="str">
        <v>124</v>
      </c>
      <c r="E126" s="12">
        <v>147.72</v>
      </c>
      <c r="F126" s="12">
        <v>41.52</v>
      </c>
      <c r="G126" s="12">
        <v>14.879999999999999</v>
      </c>
      <c r="H126" s="12">
        <v>18.239999999999998</v>
      </c>
    </row>
    <row r="127" spans="4:8" x14ac:dyDescent="0.3">
      <c r="D127" t="str">
        <v>125</v>
      </c>
      <c r="E127" s="12">
        <v>275.39999999999998</v>
      </c>
      <c r="F127" s="12">
        <v>38.76</v>
      </c>
      <c r="G127" s="12">
        <v>89.04</v>
      </c>
      <c r="H127" s="12">
        <v>23.639999999999997</v>
      </c>
    </row>
    <row r="128" spans="4:8" x14ac:dyDescent="0.3">
      <c r="D128" t="str">
        <v>126</v>
      </c>
      <c r="E128" s="12">
        <v>104.64</v>
      </c>
      <c r="F128" s="12">
        <v>14.16</v>
      </c>
      <c r="G128" s="12">
        <v>31.08</v>
      </c>
      <c r="H128" s="12">
        <v>12.719999999999999</v>
      </c>
    </row>
    <row r="129" spans="4:8" x14ac:dyDescent="0.3">
      <c r="D129" t="str">
        <v>127</v>
      </c>
      <c r="E129" s="12">
        <v>9.36</v>
      </c>
      <c r="F129" s="12">
        <v>46.68</v>
      </c>
      <c r="G129" s="12">
        <v>60.72</v>
      </c>
      <c r="H129" s="12">
        <v>7.919999999999999</v>
      </c>
    </row>
    <row r="130" spans="4:8" x14ac:dyDescent="0.3">
      <c r="D130" t="str">
        <v>128</v>
      </c>
      <c r="E130" s="12">
        <v>96.24</v>
      </c>
      <c r="F130" s="12">
        <v>0</v>
      </c>
      <c r="G130" s="12">
        <v>11.04</v>
      </c>
      <c r="H130" s="12">
        <v>10.56</v>
      </c>
    </row>
    <row r="131" spans="4:8" x14ac:dyDescent="0.3">
      <c r="D131" t="str">
        <v>129</v>
      </c>
      <c r="E131" s="12">
        <v>264.36</v>
      </c>
      <c r="F131" s="12">
        <v>58.8</v>
      </c>
      <c r="G131" s="12">
        <v>3.84</v>
      </c>
      <c r="H131" s="12">
        <v>29.639999999999997</v>
      </c>
    </row>
    <row r="132" spans="4:8" x14ac:dyDescent="0.3">
      <c r="D132" t="str">
        <v>130</v>
      </c>
      <c r="E132" s="12">
        <v>71.52</v>
      </c>
      <c r="F132" s="12">
        <v>14.399999999999999</v>
      </c>
      <c r="G132" s="12">
        <v>51.72</v>
      </c>
      <c r="H132" s="12">
        <v>11.639999999999999</v>
      </c>
    </row>
    <row r="133" spans="4:8" x14ac:dyDescent="0.3">
      <c r="D133" t="str">
        <v>131</v>
      </c>
      <c r="E133" s="12">
        <v>0.84</v>
      </c>
      <c r="F133" s="12">
        <v>47.52</v>
      </c>
      <c r="G133" s="12">
        <v>10.44</v>
      </c>
      <c r="H133" s="12">
        <v>1.92</v>
      </c>
    </row>
    <row r="134" spans="4:8" x14ac:dyDescent="0.3">
      <c r="D134" t="str">
        <v>132</v>
      </c>
      <c r="E134" s="12">
        <v>318.23999999999995</v>
      </c>
      <c r="F134" s="12">
        <v>3.48</v>
      </c>
      <c r="G134" s="12">
        <v>51.6</v>
      </c>
      <c r="H134" s="12">
        <v>15.239999999999998</v>
      </c>
    </row>
    <row r="135" spans="4:8" x14ac:dyDescent="0.3">
      <c r="D135" t="str">
        <v>133</v>
      </c>
      <c r="E135" s="12">
        <v>10.08</v>
      </c>
      <c r="F135" s="12">
        <v>32.64</v>
      </c>
      <c r="G135" s="12">
        <v>2.52</v>
      </c>
      <c r="H135" s="12">
        <v>6.84</v>
      </c>
    </row>
    <row r="136" spans="4:8" x14ac:dyDescent="0.3">
      <c r="D136" t="str">
        <v>134</v>
      </c>
      <c r="E136" s="12">
        <v>263.76</v>
      </c>
      <c r="F136" s="12">
        <v>40.199999999999996</v>
      </c>
      <c r="G136" s="12">
        <v>54.12</v>
      </c>
      <c r="H136" s="12">
        <v>23.52</v>
      </c>
    </row>
    <row r="137" spans="4:8" x14ac:dyDescent="0.3">
      <c r="D137" t="str">
        <v>135</v>
      </c>
      <c r="E137" s="12">
        <v>44.279999999999994</v>
      </c>
      <c r="F137" s="12">
        <v>46.32</v>
      </c>
      <c r="G137" s="12">
        <v>78.719999999999985</v>
      </c>
      <c r="H137" s="12">
        <v>12.96</v>
      </c>
    </row>
    <row r="138" spans="4:8" x14ac:dyDescent="0.3">
      <c r="D138" t="str">
        <v>136</v>
      </c>
      <c r="E138" s="12">
        <v>57.959999999999994</v>
      </c>
      <c r="F138" s="12">
        <v>56.4</v>
      </c>
      <c r="G138" s="12">
        <v>10.199999999999999</v>
      </c>
      <c r="H138" s="12">
        <v>13.92</v>
      </c>
    </row>
    <row r="139" spans="4:8" x14ac:dyDescent="0.3">
      <c r="D139" t="str">
        <v>137</v>
      </c>
      <c r="E139" s="12">
        <v>30.72</v>
      </c>
      <c r="F139" s="12">
        <v>46.8</v>
      </c>
      <c r="G139" s="12">
        <v>11.16</v>
      </c>
      <c r="H139" s="12">
        <v>11.4</v>
      </c>
    </row>
    <row r="140" spans="4:8" x14ac:dyDescent="0.3">
      <c r="D140" t="str">
        <v>138</v>
      </c>
      <c r="E140" s="12">
        <v>328.44</v>
      </c>
      <c r="F140" s="12">
        <v>34.68</v>
      </c>
      <c r="G140" s="12">
        <v>71.64</v>
      </c>
      <c r="H140" s="12">
        <v>24.96</v>
      </c>
    </row>
    <row r="141" spans="4:8" x14ac:dyDescent="0.3">
      <c r="D141" t="str">
        <v>139</v>
      </c>
      <c r="E141" s="12">
        <v>51.6</v>
      </c>
      <c r="F141" s="12">
        <v>31.08</v>
      </c>
      <c r="G141" s="12">
        <v>24.599999999999998</v>
      </c>
      <c r="H141" s="12">
        <v>11.52</v>
      </c>
    </row>
    <row r="142" spans="4:8" x14ac:dyDescent="0.3">
      <c r="D142" t="str">
        <v>140</v>
      </c>
      <c r="E142" s="12">
        <v>221.88</v>
      </c>
      <c r="F142" s="12">
        <v>52.68</v>
      </c>
      <c r="G142" s="12">
        <v>2.04</v>
      </c>
      <c r="H142" s="12">
        <v>24.84</v>
      </c>
    </row>
    <row r="143" spans="4:8" x14ac:dyDescent="0.3">
      <c r="D143" t="str">
        <v>141</v>
      </c>
      <c r="E143" s="12">
        <v>88.08</v>
      </c>
      <c r="F143" s="12">
        <v>20.399999999999999</v>
      </c>
      <c r="G143" s="12">
        <v>15.48</v>
      </c>
      <c r="H143" s="12">
        <v>13.08</v>
      </c>
    </row>
    <row r="144" spans="4:8" x14ac:dyDescent="0.3">
      <c r="D144" t="str">
        <v>142</v>
      </c>
      <c r="E144" s="12">
        <v>232.43999999999997</v>
      </c>
      <c r="F144" s="12">
        <v>42.48</v>
      </c>
      <c r="G144" s="12">
        <v>90.719999999999985</v>
      </c>
      <c r="H144" s="12">
        <v>23.04</v>
      </c>
    </row>
    <row r="145" spans="4:8" x14ac:dyDescent="0.3">
      <c r="D145" t="str">
        <v>143</v>
      </c>
      <c r="E145" s="12">
        <v>264.59999999999997</v>
      </c>
      <c r="F145" s="12">
        <v>39.840000000000003</v>
      </c>
      <c r="G145" s="12">
        <v>45.48</v>
      </c>
      <c r="H145" s="12">
        <v>24.12</v>
      </c>
    </row>
    <row r="146" spans="4:8" x14ac:dyDescent="0.3">
      <c r="D146" t="str">
        <v>144</v>
      </c>
      <c r="E146" s="12">
        <v>125.51999999999998</v>
      </c>
      <c r="F146" s="12">
        <v>6.84</v>
      </c>
      <c r="G146" s="12">
        <v>41.279999999999994</v>
      </c>
      <c r="H146" s="12">
        <v>12.48</v>
      </c>
    </row>
    <row r="147" spans="4:8" x14ac:dyDescent="0.3">
      <c r="D147" t="str">
        <v>145</v>
      </c>
      <c r="E147" s="12">
        <v>115.44</v>
      </c>
      <c r="F147" s="12">
        <v>17.760000000000002</v>
      </c>
      <c r="G147" s="12">
        <v>46.68</v>
      </c>
      <c r="H147" s="12">
        <v>13.68</v>
      </c>
    </row>
    <row r="148" spans="4:8" x14ac:dyDescent="0.3">
      <c r="D148" t="str">
        <v>146</v>
      </c>
      <c r="E148" s="12">
        <v>168.36</v>
      </c>
      <c r="F148" s="12">
        <v>2.2799999999999998</v>
      </c>
      <c r="G148" s="12">
        <v>10.799999999999999</v>
      </c>
      <c r="H148" s="12">
        <v>12.360000000000001</v>
      </c>
    </row>
    <row r="149" spans="4:8" x14ac:dyDescent="0.3">
      <c r="D149" t="str">
        <v>147</v>
      </c>
      <c r="E149" s="12">
        <v>288.12</v>
      </c>
      <c r="F149" s="12">
        <v>8.76</v>
      </c>
      <c r="G149" s="12">
        <v>10.44</v>
      </c>
      <c r="H149" s="12">
        <v>15.839999999999998</v>
      </c>
    </row>
    <row r="150" spans="4:8" x14ac:dyDescent="0.3">
      <c r="D150" t="str">
        <v>148</v>
      </c>
      <c r="E150" s="12">
        <v>291.83999999999997</v>
      </c>
      <c r="F150" s="12">
        <v>58.8</v>
      </c>
      <c r="G150" s="12">
        <v>53.16</v>
      </c>
      <c r="H150" s="12">
        <v>30.479999999999997</v>
      </c>
    </row>
    <row r="151" spans="4:8" x14ac:dyDescent="0.3">
      <c r="D151" t="str">
        <v>149</v>
      </c>
      <c r="E151" s="12">
        <v>45.6</v>
      </c>
      <c r="F151" s="12">
        <v>48.359999999999992</v>
      </c>
      <c r="G151" s="12">
        <v>14.28</v>
      </c>
      <c r="H151" s="12">
        <v>13.08</v>
      </c>
    </row>
    <row r="152" spans="4:8" x14ac:dyDescent="0.3">
      <c r="D152" t="str">
        <v>150</v>
      </c>
      <c r="E152" s="12">
        <v>53.64</v>
      </c>
      <c r="F152" s="12">
        <v>30.96</v>
      </c>
      <c r="G152" s="12">
        <v>24.720000000000002</v>
      </c>
      <c r="H152" s="12">
        <v>12.12</v>
      </c>
    </row>
    <row r="153" spans="4:8" x14ac:dyDescent="0.3">
      <c r="D153" t="str">
        <v>151</v>
      </c>
      <c r="E153" s="12">
        <v>336.84</v>
      </c>
      <c r="F153" s="12">
        <v>16.68</v>
      </c>
      <c r="G153" s="12">
        <v>44.4</v>
      </c>
      <c r="H153" s="12">
        <v>19.32</v>
      </c>
    </row>
    <row r="154" spans="4:8" x14ac:dyDescent="0.3">
      <c r="D154" t="str">
        <v>152</v>
      </c>
      <c r="E154" s="12">
        <v>145.19999999999999</v>
      </c>
      <c r="F154" s="12">
        <v>10.08</v>
      </c>
      <c r="G154" s="12">
        <v>58.44</v>
      </c>
      <c r="H154" s="12">
        <v>13.92</v>
      </c>
    </row>
    <row r="155" spans="4:8" x14ac:dyDescent="0.3">
      <c r="D155" t="str">
        <v>153</v>
      </c>
      <c r="E155" s="12">
        <v>237.11999999999998</v>
      </c>
      <c r="F155" s="12">
        <v>27.96</v>
      </c>
      <c r="G155" s="12">
        <v>17.04</v>
      </c>
      <c r="H155" s="12">
        <v>19.920000000000002</v>
      </c>
    </row>
    <row r="156" spans="4:8" x14ac:dyDescent="0.3">
      <c r="D156" t="str">
        <v>154</v>
      </c>
      <c r="E156" s="12">
        <v>205.56</v>
      </c>
      <c r="F156" s="12">
        <v>47.64</v>
      </c>
      <c r="G156" s="12">
        <v>45.24</v>
      </c>
      <c r="H156" s="12">
        <v>22.8</v>
      </c>
    </row>
    <row r="157" spans="4:8" x14ac:dyDescent="0.3">
      <c r="D157" t="str">
        <v>155</v>
      </c>
      <c r="E157" s="12">
        <v>225.36</v>
      </c>
      <c r="F157" s="12">
        <v>25.32</v>
      </c>
      <c r="G157" s="12">
        <v>11.4</v>
      </c>
      <c r="H157" s="12">
        <v>18.72</v>
      </c>
    </row>
    <row r="158" spans="4:8" x14ac:dyDescent="0.3">
      <c r="D158" t="str">
        <v>156</v>
      </c>
      <c r="E158" s="12">
        <v>4.919999999999999</v>
      </c>
      <c r="F158" s="12">
        <v>13.92</v>
      </c>
      <c r="G158" s="12">
        <v>6.84</v>
      </c>
      <c r="H158" s="12">
        <v>3.84</v>
      </c>
    </row>
    <row r="159" spans="4:8" x14ac:dyDescent="0.3">
      <c r="D159" t="str">
        <v>157</v>
      </c>
      <c r="E159" s="12">
        <v>112.68</v>
      </c>
      <c r="F159" s="12">
        <v>52.199999999999996</v>
      </c>
      <c r="G159" s="12">
        <v>60.599999999999994</v>
      </c>
      <c r="H159" s="12">
        <v>18.36</v>
      </c>
    </row>
    <row r="160" spans="4:8" x14ac:dyDescent="0.3">
      <c r="D160" t="str">
        <v>158</v>
      </c>
      <c r="E160" s="12">
        <v>179.76000000000002</v>
      </c>
      <c r="F160" s="12">
        <v>1.56</v>
      </c>
      <c r="G160" s="12">
        <v>29.16</v>
      </c>
      <c r="H160" s="12">
        <v>12.12</v>
      </c>
    </row>
    <row r="161" spans="4:8" x14ac:dyDescent="0.3">
      <c r="D161" t="str">
        <v>159</v>
      </c>
      <c r="E161" s="12">
        <v>14.04</v>
      </c>
      <c r="F161" s="12">
        <v>44.279999999999994</v>
      </c>
      <c r="G161" s="12">
        <v>54.24</v>
      </c>
      <c r="H161" s="12">
        <v>8.76</v>
      </c>
    </row>
    <row r="162" spans="4:8" x14ac:dyDescent="0.3">
      <c r="D162" t="str">
        <v>160</v>
      </c>
      <c r="E162" s="12">
        <v>158.04</v>
      </c>
      <c r="F162" s="12">
        <v>22.08</v>
      </c>
      <c r="G162" s="12">
        <v>41.52</v>
      </c>
      <c r="H162" s="12">
        <v>15.48</v>
      </c>
    </row>
    <row r="163" spans="4:8" x14ac:dyDescent="0.3">
      <c r="D163" t="str">
        <v>161</v>
      </c>
      <c r="E163" s="12">
        <v>207</v>
      </c>
      <c r="F163" s="12">
        <v>21.720000000000002</v>
      </c>
      <c r="G163" s="12">
        <v>36.839999999999996</v>
      </c>
      <c r="H163" s="12">
        <v>17.28</v>
      </c>
    </row>
    <row r="164" spans="4:8" x14ac:dyDescent="0.3">
      <c r="D164" t="str">
        <v>162</v>
      </c>
      <c r="E164" s="12">
        <v>102.84</v>
      </c>
      <c r="F164" s="12">
        <v>42.959999999999994</v>
      </c>
      <c r="G164" s="12">
        <v>59.16</v>
      </c>
      <c r="H164" s="12">
        <v>15.96</v>
      </c>
    </row>
    <row r="165" spans="4:8" x14ac:dyDescent="0.3">
      <c r="D165" t="str">
        <v>163</v>
      </c>
      <c r="E165" s="12">
        <v>226.08</v>
      </c>
      <c r="F165" s="12">
        <v>21.720000000000002</v>
      </c>
      <c r="G165" s="12">
        <v>30.72</v>
      </c>
      <c r="H165" s="12">
        <v>17.88</v>
      </c>
    </row>
    <row r="166" spans="4:8" x14ac:dyDescent="0.3">
      <c r="D166" t="str">
        <v>164</v>
      </c>
      <c r="E166" s="12">
        <v>196.2</v>
      </c>
      <c r="F166" s="12">
        <v>44.16</v>
      </c>
      <c r="G166" s="12">
        <v>8.8800000000000008</v>
      </c>
      <c r="H166" s="12">
        <v>21.599999999999998</v>
      </c>
    </row>
    <row r="167" spans="4:8" x14ac:dyDescent="0.3">
      <c r="D167" t="str">
        <v>165</v>
      </c>
      <c r="E167" s="12">
        <v>140.63999999999999</v>
      </c>
      <c r="F167" s="12">
        <v>17.639999999999997</v>
      </c>
      <c r="G167" s="12">
        <v>6.48</v>
      </c>
      <c r="H167" s="12">
        <v>14.28</v>
      </c>
    </row>
    <row r="168" spans="4:8" x14ac:dyDescent="0.3">
      <c r="D168" t="str">
        <v>166</v>
      </c>
      <c r="E168" s="12">
        <v>281.39999999999998</v>
      </c>
      <c r="F168" s="12">
        <v>4.08</v>
      </c>
      <c r="G168" s="12">
        <v>101.75999999999999</v>
      </c>
      <c r="H168" s="12">
        <v>14.28</v>
      </c>
    </row>
    <row r="169" spans="4:8" x14ac:dyDescent="0.3">
      <c r="D169" t="str">
        <v>167</v>
      </c>
      <c r="E169" s="12">
        <v>21.479999999999997</v>
      </c>
      <c r="F169" s="12">
        <v>45.12</v>
      </c>
      <c r="G169" s="12">
        <v>25.92</v>
      </c>
      <c r="H169" s="12">
        <v>9.6</v>
      </c>
    </row>
    <row r="170" spans="4:8" x14ac:dyDescent="0.3">
      <c r="D170" t="str">
        <v>168</v>
      </c>
      <c r="E170" s="12">
        <v>248.16</v>
      </c>
      <c r="F170" s="12">
        <v>6.24</v>
      </c>
      <c r="G170" s="12">
        <v>23.279999999999998</v>
      </c>
      <c r="H170" s="12">
        <v>14.639999999999999</v>
      </c>
    </row>
    <row r="171" spans="4:8" x14ac:dyDescent="0.3">
      <c r="D171" t="str">
        <v>169</v>
      </c>
      <c r="E171" s="12">
        <v>258.48</v>
      </c>
      <c r="F171" s="12">
        <v>28.32</v>
      </c>
      <c r="G171" s="12">
        <v>69.12</v>
      </c>
      <c r="H171" s="12">
        <v>20.52</v>
      </c>
    </row>
    <row r="172" spans="4:8" x14ac:dyDescent="0.3">
      <c r="D172" t="str">
        <v>170</v>
      </c>
      <c r="E172" s="12">
        <v>341.16</v>
      </c>
      <c r="F172" s="12">
        <v>12.719999999999999</v>
      </c>
      <c r="G172" s="12">
        <v>7.68</v>
      </c>
      <c r="H172" s="12">
        <v>18</v>
      </c>
    </row>
    <row r="173" spans="4:8" x14ac:dyDescent="0.3">
      <c r="D173" t="str">
        <v>171</v>
      </c>
      <c r="E173" s="12">
        <v>60</v>
      </c>
      <c r="F173" s="12">
        <v>13.92</v>
      </c>
      <c r="G173" s="12">
        <v>22.08</v>
      </c>
      <c r="H173" s="12">
        <v>10.08</v>
      </c>
    </row>
    <row r="174" spans="4:8" x14ac:dyDescent="0.3">
      <c r="D174" t="str">
        <v>172</v>
      </c>
      <c r="E174" s="12">
        <v>197.4</v>
      </c>
      <c r="F174" s="12">
        <v>25.08</v>
      </c>
      <c r="G174" s="12">
        <v>56.879999999999995</v>
      </c>
      <c r="H174" s="12">
        <v>17.399999999999999</v>
      </c>
    </row>
    <row r="175" spans="4:8" x14ac:dyDescent="0.3">
      <c r="D175" t="str">
        <v>173</v>
      </c>
      <c r="E175" s="12">
        <v>23.52</v>
      </c>
      <c r="F175" s="12">
        <v>24.12</v>
      </c>
      <c r="G175" s="12">
        <v>20.399999999999999</v>
      </c>
      <c r="H175" s="12">
        <v>9.1199999999999992</v>
      </c>
    </row>
    <row r="176" spans="4:8" x14ac:dyDescent="0.3">
      <c r="D176" t="str">
        <v>174</v>
      </c>
      <c r="E176" s="12">
        <v>202.08</v>
      </c>
      <c r="F176" s="12">
        <v>8.52</v>
      </c>
      <c r="G176" s="12">
        <v>15.36</v>
      </c>
      <c r="H176" s="12">
        <v>14.04</v>
      </c>
    </row>
    <row r="177" spans="4:8" x14ac:dyDescent="0.3">
      <c r="D177" t="str">
        <v>175</v>
      </c>
      <c r="E177" s="12">
        <v>266.88</v>
      </c>
      <c r="F177" s="12">
        <v>4.08</v>
      </c>
      <c r="G177" s="12">
        <v>15.719999999999999</v>
      </c>
      <c r="H177" s="12">
        <v>13.799999999999999</v>
      </c>
    </row>
    <row r="178" spans="4:8" x14ac:dyDescent="0.3">
      <c r="D178" t="str">
        <v>176</v>
      </c>
      <c r="E178" s="12">
        <v>332.28</v>
      </c>
      <c r="F178" s="12">
        <v>58.679999999999993</v>
      </c>
      <c r="G178" s="12">
        <v>50.16</v>
      </c>
      <c r="H178" s="12">
        <v>32.4</v>
      </c>
    </row>
    <row r="179" spans="4:8" x14ac:dyDescent="0.3">
      <c r="D179" t="str">
        <v>177</v>
      </c>
      <c r="E179" s="12">
        <v>298.08</v>
      </c>
      <c r="F179" s="12">
        <v>36.239999999999995</v>
      </c>
      <c r="G179" s="12">
        <v>24.36</v>
      </c>
      <c r="H179" s="12">
        <v>24.24</v>
      </c>
    </row>
    <row r="180" spans="4:8" x14ac:dyDescent="0.3">
      <c r="D180" t="str">
        <v>178</v>
      </c>
      <c r="E180" s="12">
        <v>204.23999999999998</v>
      </c>
      <c r="F180" s="12">
        <v>9.36</v>
      </c>
      <c r="G180" s="12">
        <v>42.24</v>
      </c>
      <c r="H180" s="12">
        <v>14.04</v>
      </c>
    </row>
    <row r="181" spans="4:8" x14ac:dyDescent="0.3">
      <c r="D181" t="str">
        <v>179</v>
      </c>
      <c r="E181" s="12">
        <v>332.03999999999996</v>
      </c>
      <c r="F181" s="12">
        <v>2.76</v>
      </c>
      <c r="G181" s="12">
        <v>28.439999999999998</v>
      </c>
      <c r="H181" s="12">
        <v>14.16</v>
      </c>
    </row>
    <row r="182" spans="4:8" x14ac:dyDescent="0.3">
      <c r="D182" t="str">
        <v>180</v>
      </c>
      <c r="E182" s="12">
        <v>198.72</v>
      </c>
      <c r="F182" s="12">
        <v>12</v>
      </c>
      <c r="G182" s="12">
        <v>21.12</v>
      </c>
      <c r="H182" s="12">
        <v>15.12</v>
      </c>
    </row>
    <row r="183" spans="4:8" x14ac:dyDescent="0.3">
      <c r="D183" t="str">
        <v>181</v>
      </c>
      <c r="E183" s="12">
        <v>187.92</v>
      </c>
      <c r="F183" s="12">
        <v>3.12</v>
      </c>
      <c r="G183" s="12">
        <v>9.9600000000000009</v>
      </c>
      <c r="H183" s="12">
        <v>12.6</v>
      </c>
    </row>
    <row r="184" spans="4:8" x14ac:dyDescent="0.3">
      <c r="D184" t="str">
        <v>182</v>
      </c>
      <c r="E184" s="12">
        <v>262.2</v>
      </c>
      <c r="F184" s="12">
        <v>6.48</v>
      </c>
      <c r="G184" s="12">
        <v>32.879999999999995</v>
      </c>
      <c r="H184" s="12">
        <v>14.639999999999999</v>
      </c>
    </row>
    <row r="185" spans="4:8" x14ac:dyDescent="0.3">
      <c r="D185" t="str">
        <v>183</v>
      </c>
      <c r="E185" s="12">
        <v>67.44</v>
      </c>
      <c r="F185" s="12">
        <v>6.84</v>
      </c>
      <c r="G185" s="12">
        <v>35.64</v>
      </c>
      <c r="H185" s="12">
        <v>10.44</v>
      </c>
    </row>
    <row r="186" spans="4:8" x14ac:dyDescent="0.3">
      <c r="D186" t="str">
        <v>184</v>
      </c>
      <c r="E186" s="12">
        <v>345.12</v>
      </c>
      <c r="F186" s="12">
        <v>51.6</v>
      </c>
      <c r="G186" s="12">
        <v>86.16</v>
      </c>
      <c r="H186" s="12">
        <v>31.439999999999998</v>
      </c>
    </row>
    <row r="187" spans="4:8" x14ac:dyDescent="0.3">
      <c r="D187" t="str">
        <v>185</v>
      </c>
      <c r="E187" s="12">
        <v>304.56</v>
      </c>
      <c r="F187" s="12">
        <v>25.56</v>
      </c>
      <c r="G187" s="12">
        <v>36</v>
      </c>
      <c r="H187" s="12">
        <v>21.12</v>
      </c>
    </row>
    <row r="188" spans="4:8" x14ac:dyDescent="0.3">
      <c r="D188" t="str">
        <v>186</v>
      </c>
      <c r="E188" s="12">
        <v>246</v>
      </c>
      <c r="F188" s="12">
        <v>54.12</v>
      </c>
      <c r="G188" s="12">
        <v>23.52</v>
      </c>
      <c r="H188" s="12">
        <v>27.12</v>
      </c>
    </row>
    <row r="189" spans="4:8" x14ac:dyDescent="0.3">
      <c r="D189" t="str">
        <v>187</v>
      </c>
      <c r="E189" s="12">
        <v>167.4</v>
      </c>
      <c r="F189" s="12">
        <v>2.52</v>
      </c>
      <c r="G189" s="12">
        <v>31.92</v>
      </c>
      <c r="H189" s="12">
        <v>12.360000000000001</v>
      </c>
    </row>
    <row r="190" spans="4:8" x14ac:dyDescent="0.3">
      <c r="D190" t="str">
        <v>188</v>
      </c>
      <c r="E190" s="12">
        <v>229.32</v>
      </c>
      <c r="F190" s="12">
        <v>34.44</v>
      </c>
      <c r="G190" s="12">
        <v>21.84</v>
      </c>
      <c r="H190" s="12">
        <v>20.76</v>
      </c>
    </row>
    <row r="191" spans="4:8" x14ac:dyDescent="0.3">
      <c r="D191" t="str">
        <v>189</v>
      </c>
      <c r="E191" s="12">
        <v>343.2</v>
      </c>
      <c r="F191" s="12">
        <v>16.68</v>
      </c>
      <c r="G191" s="12">
        <v>4.4400000000000004</v>
      </c>
      <c r="H191" s="12">
        <v>19.079999999999998</v>
      </c>
    </row>
    <row r="192" spans="4:8" x14ac:dyDescent="0.3">
      <c r="D192" t="str">
        <v>190</v>
      </c>
      <c r="E192" s="12">
        <v>22.439999999999998</v>
      </c>
      <c r="F192" s="12">
        <v>14.52</v>
      </c>
      <c r="G192" s="12">
        <v>28.08</v>
      </c>
      <c r="H192" s="12">
        <v>8.0399999999999991</v>
      </c>
    </row>
    <row r="193" spans="4:8" x14ac:dyDescent="0.3">
      <c r="D193" t="str">
        <v>191</v>
      </c>
      <c r="E193" s="12">
        <v>47.4</v>
      </c>
      <c r="F193" s="12">
        <v>49.32</v>
      </c>
      <c r="G193" s="12">
        <v>6.96</v>
      </c>
      <c r="H193" s="12">
        <v>12.96</v>
      </c>
    </row>
    <row r="194" spans="4:8" x14ac:dyDescent="0.3">
      <c r="D194" t="str">
        <v>192</v>
      </c>
      <c r="E194" s="12">
        <v>90.6</v>
      </c>
      <c r="F194" s="12">
        <v>12.96</v>
      </c>
      <c r="G194" s="12">
        <v>7.1999999999999993</v>
      </c>
      <c r="H194" s="12">
        <v>11.88</v>
      </c>
    </row>
    <row r="195" spans="4:8" x14ac:dyDescent="0.3">
      <c r="D195" t="str">
        <v>193</v>
      </c>
      <c r="E195" s="12">
        <v>20.639999999999997</v>
      </c>
      <c r="F195" s="12">
        <v>4.919999999999999</v>
      </c>
      <c r="G195" s="12">
        <v>37.92</v>
      </c>
      <c r="H195" s="12">
        <v>7.08</v>
      </c>
    </row>
    <row r="196" spans="4:8" x14ac:dyDescent="0.3">
      <c r="D196" t="str">
        <v>194</v>
      </c>
      <c r="E196" s="12">
        <v>200.16</v>
      </c>
      <c r="F196" s="12">
        <v>50.4</v>
      </c>
      <c r="G196" s="12">
        <v>4.32</v>
      </c>
      <c r="H196" s="12">
        <v>23.52</v>
      </c>
    </row>
    <row r="197" spans="4:8" x14ac:dyDescent="0.3">
      <c r="D197" t="str">
        <v>195</v>
      </c>
      <c r="E197" s="12">
        <v>179.64</v>
      </c>
      <c r="F197" s="12">
        <v>42.72</v>
      </c>
      <c r="G197" s="12">
        <v>7.1999999999999993</v>
      </c>
      <c r="H197" s="12">
        <v>20.76</v>
      </c>
    </row>
    <row r="198" spans="4:8" x14ac:dyDescent="0.3">
      <c r="D198" t="str">
        <v>196</v>
      </c>
      <c r="E198" s="12">
        <v>45.84</v>
      </c>
      <c r="F198" s="12">
        <v>4.4400000000000004</v>
      </c>
      <c r="G198" s="12">
        <v>16.559999999999999</v>
      </c>
      <c r="H198" s="12">
        <v>9.1199999999999992</v>
      </c>
    </row>
    <row r="199" spans="4:8" x14ac:dyDescent="0.3">
      <c r="D199" t="str">
        <v>197</v>
      </c>
      <c r="E199" s="12">
        <v>113.04</v>
      </c>
      <c r="F199" s="12">
        <v>5.88</v>
      </c>
      <c r="G199" s="12">
        <v>9.7199999999999989</v>
      </c>
      <c r="H199" s="12">
        <v>11.639999999999999</v>
      </c>
    </row>
    <row r="200" spans="4:8" x14ac:dyDescent="0.3">
      <c r="D200" t="str">
        <v>198</v>
      </c>
      <c r="E200" s="12">
        <v>212.4</v>
      </c>
      <c r="F200" s="12">
        <v>11.16</v>
      </c>
      <c r="G200" s="12">
        <v>7.68</v>
      </c>
      <c r="H200" s="12">
        <v>15.36</v>
      </c>
    </row>
    <row r="201" spans="4:8" x14ac:dyDescent="0.3">
      <c r="D201" t="str">
        <v>199</v>
      </c>
      <c r="E201" s="12">
        <v>340.32</v>
      </c>
      <c r="F201" s="12">
        <v>50.4</v>
      </c>
      <c r="G201" s="12">
        <v>79.44</v>
      </c>
      <c r="H201" s="12">
        <v>30.599999999999998</v>
      </c>
    </row>
    <row r="202" spans="4:8" x14ac:dyDescent="0.3">
      <c r="D202" t="str">
        <v>200</v>
      </c>
      <c r="E202" s="12">
        <v>278.52</v>
      </c>
      <c r="F202" s="12">
        <v>10.319999999999999</v>
      </c>
      <c r="G202" s="12">
        <v>10.44</v>
      </c>
      <c r="H202" s="12">
        <v>16.079999999999998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126B-986C-405B-986C-50DEFFA50F53}">
  <dimension ref="B1:AG303"/>
  <sheetViews>
    <sheetView workbookViewId="0">
      <selection activeCell="J3" sqref="J3"/>
    </sheetView>
  </sheetViews>
  <sheetFormatPr defaultRowHeight="14.4" x14ac:dyDescent="0.3"/>
  <cols>
    <col min="2" max="2" width="15.109375" bestFit="1" customWidth="1"/>
    <col min="3" max="3" width="11.5546875" bestFit="1" customWidth="1"/>
    <col min="4" max="4" width="20.21875" bestFit="1" customWidth="1"/>
    <col min="5" max="5" width="7.44140625" bestFit="1" customWidth="1"/>
    <col min="6" max="6" width="5.21875" bestFit="1" customWidth="1"/>
    <col min="7" max="7" width="11.6640625" bestFit="1" customWidth="1"/>
    <col min="8" max="8" width="8" bestFit="1" customWidth="1"/>
    <col min="10" max="10" width="15.109375" bestFit="1" customWidth="1"/>
    <col min="11" max="11" width="11.5546875" bestFit="1" customWidth="1"/>
    <col min="19" max="19" width="12.77734375" customWidth="1"/>
    <col min="26" max="26" width="5.44140625" bestFit="1" customWidth="1"/>
    <col min="27" max="27" width="15.109375" bestFit="1" customWidth="1"/>
    <col min="28" max="28" width="11.5546875" bestFit="1" customWidth="1"/>
    <col min="29" max="29" width="20.21875" bestFit="1" customWidth="1"/>
  </cols>
  <sheetData>
    <row r="1" spans="2:33" x14ac:dyDescent="0.3">
      <c r="J1" s="17" t="s">
        <v>365</v>
      </c>
      <c r="K1" s="2" t="s">
        <v>386</v>
      </c>
    </row>
    <row r="2" spans="2:33" x14ac:dyDescent="0.3">
      <c r="R2" t="str">
        <f>_xlfn.TEXTJOIN(",",TRUE,J3:P3)</f>
        <v>SalesPerson,Geography,Product,Amount,Units,CostPerUnit,Cost</v>
      </c>
    </row>
    <row r="3" spans="2:33" x14ac:dyDescent="0.3">
      <c r="B3" s="17" t="s">
        <v>366</v>
      </c>
      <c r="C3" t="s">
        <v>322</v>
      </c>
      <c r="D3" t="s">
        <v>323</v>
      </c>
      <c r="E3" t="s">
        <v>324</v>
      </c>
      <c r="F3" t="s">
        <v>325</v>
      </c>
      <c r="G3" t="s">
        <v>367</v>
      </c>
      <c r="H3" t="s">
        <v>326</v>
      </c>
      <c r="J3" s="17" t="str" cm="1">
        <f t="array" ref="J3">_xll.RScript.CreateVector(B3,B4:B303,"Character")</f>
        <v>SalesPerson</v>
      </c>
      <c r="K3" t="str" cm="1">
        <f t="array" ref="K3">_xll.RScript.CreateVector(C3,C4:C303,"Character")</f>
        <v>Geography</v>
      </c>
      <c r="L3" t="str" cm="1">
        <f t="array" ref="L3">_xll.RScript.CreateVector(D3,D4:D303,"Character")</f>
        <v>Product</v>
      </c>
      <c r="M3" t="str" cm="1">
        <f t="array" ref="M3">_xll.RScript.CreateVector(E3,E4:E303,"Numeric")</f>
        <v>Amount</v>
      </c>
      <c r="N3" t="str" cm="1">
        <f t="array" ref="N3">_xll.RScript.CreateVector(F3,F4:F303,"Numeric")</f>
        <v>Units</v>
      </c>
      <c r="O3" t="str" cm="1">
        <f t="array" ref="O3">_xll.RScript.CreateVector(G3,G4:G303,"Numeric")</f>
        <v>CostPerUnit</v>
      </c>
      <c r="P3" t="str" cm="1">
        <f t="array" ref="P3">_xll.RScript.CreateVector(H3,H4:H303,"Numeric")</f>
        <v>Cost</v>
      </c>
      <c r="R3" t="str">
        <f>"dfSales = data.frame("&amp;R2&amp;")"</f>
        <v>dfSales = data.frame(SalesPerson,Geography,Product,Amount,Units,CostPerUnit,Cost)</v>
      </c>
      <c r="Z3" t="str" cm="1">
        <f t="array" ref="Z3:AG303">_xll.RScript.Evaluate(R4)</f>
        <v>Index</v>
      </c>
      <c r="AA3" t="str">
        <v>SalesPerson</v>
      </c>
      <c r="AB3" t="str">
        <v>Geography</v>
      </c>
      <c r="AC3" t="str">
        <v>Product</v>
      </c>
      <c r="AD3" t="str">
        <v>Amount</v>
      </c>
      <c r="AE3" t="str">
        <v>Units</v>
      </c>
      <c r="AF3" t="str">
        <v>CostPerUnit</v>
      </c>
      <c r="AG3" t="str">
        <v>Cost</v>
      </c>
    </row>
    <row r="4" spans="2:33" x14ac:dyDescent="0.3">
      <c r="B4" t="s">
        <v>327</v>
      </c>
      <c r="C4" t="s">
        <v>328</v>
      </c>
      <c r="D4" t="s">
        <v>329</v>
      </c>
      <c r="E4" s="23">
        <v>1624</v>
      </c>
      <c r="F4">
        <v>114</v>
      </c>
      <c r="G4">
        <v>14.49</v>
      </c>
      <c r="H4">
        <v>1651.86</v>
      </c>
      <c r="J4" t="str" cm="1">
        <f t="array" ref="J4:J303">_xll.RScript.Evaluate(J3)</f>
        <v>Ram Mahesh</v>
      </c>
      <c r="K4" t="str" cm="1">
        <f t="array" ref="K4:K303">_xll.RScript.Evaluate(K3)</f>
        <v>New Zealand</v>
      </c>
      <c r="L4" t="str" cm="1">
        <f t="array" ref="L4:L303">_xll.RScript.Evaluate(L3)</f>
        <v>70% Dark Bites</v>
      </c>
      <c r="M4" cm="1">
        <f t="array" ref="M4:M303">_xll.RScript.Evaluate(M3)</f>
        <v>1624</v>
      </c>
      <c r="N4" cm="1">
        <f t="array" ref="N4:N303">_xll.RScript.Evaluate(N3)</f>
        <v>114</v>
      </c>
      <c r="O4" cm="1">
        <f t="array" ref="O4:O303">_xll.RScript.Evaluate(O3)</f>
        <v>14.49</v>
      </c>
      <c r="P4" cm="1">
        <f t="array" ref="P4:P303">_xll.RScript.Evaluate(P3)</f>
        <v>1651.86</v>
      </c>
      <c r="R4" t="str" cm="1">
        <f t="array" ref="R4">_xll.RScript.Evaluate(R3)</f>
        <v>dfSales</v>
      </c>
      <c r="Z4" t="str">
        <v>1</v>
      </c>
      <c r="AA4" t="str">
        <v>Ram Mahesh</v>
      </c>
      <c r="AB4" t="str">
        <v>New Zealand</v>
      </c>
      <c r="AC4" t="str">
        <v>70% Dark Bites</v>
      </c>
      <c r="AD4">
        <v>1624</v>
      </c>
      <c r="AE4">
        <v>114</v>
      </c>
      <c r="AF4">
        <v>14.49</v>
      </c>
      <c r="AG4">
        <v>1651.86</v>
      </c>
    </row>
    <row r="5" spans="2:33" x14ac:dyDescent="0.3">
      <c r="B5" t="s">
        <v>330</v>
      </c>
      <c r="C5" t="s">
        <v>331</v>
      </c>
      <c r="D5" t="s">
        <v>332</v>
      </c>
      <c r="E5" s="23">
        <v>6706</v>
      </c>
      <c r="F5">
        <v>459</v>
      </c>
      <c r="G5">
        <v>8.65</v>
      </c>
      <c r="H5">
        <v>3970.35</v>
      </c>
      <c r="J5" t="str">
        <v>Brien Boise</v>
      </c>
      <c r="K5" t="str">
        <v>USA</v>
      </c>
      <c r="L5" t="str">
        <v>Choco Coated Almonds</v>
      </c>
      <c r="M5">
        <v>6706</v>
      </c>
      <c r="N5">
        <v>459</v>
      </c>
      <c r="O5">
        <v>8.65</v>
      </c>
      <c r="P5">
        <v>3970.35</v>
      </c>
      <c r="Z5" t="str">
        <v>2</v>
      </c>
      <c r="AA5" t="str">
        <v>Brien Boise</v>
      </c>
      <c r="AB5" t="str">
        <v>USA</v>
      </c>
      <c r="AC5" t="str">
        <v>Choco Coated Almonds</v>
      </c>
      <c r="AD5">
        <v>6706</v>
      </c>
      <c r="AE5">
        <v>459</v>
      </c>
      <c r="AF5">
        <v>8.65</v>
      </c>
      <c r="AG5">
        <v>3970.35</v>
      </c>
    </row>
    <row r="6" spans="2:33" x14ac:dyDescent="0.3">
      <c r="B6" t="s">
        <v>333</v>
      </c>
      <c r="C6" t="s">
        <v>331</v>
      </c>
      <c r="D6" t="s">
        <v>334</v>
      </c>
      <c r="E6">
        <v>959</v>
      </c>
      <c r="F6">
        <v>147</v>
      </c>
      <c r="G6">
        <v>11.88</v>
      </c>
      <c r="H6">
        <v>1746.36</v>
      </c>
      <c r="J6" t="str">
        <v>Husein Augar</v>
      </c>
      <c r="K6" t="str">
        <v>USA</v>
      </c>
      <c r="L6" t="str">
        <v>Almond Choco</v>
      </c>
      <c r="M6">
        <v>959</v>
      </c>
      <c r="N6">
        <v>147</v>
      </c>
      <c r="O6">
        <v>11.88</v>
      </c>
      <c r="P6">
        <v>1746.36</v>
      </c>
      <c r="Z6" t="str">
        <v>3</v>
      </c>
      <c r="AA6" t="str">
        <v>Husein Augar</v>
      </c>
      <c r="AB6" t="str">
        <v>USA</v>
      </c>
      <c r="AC6" t="str">
        <v>Almond Choco</v>
      </c>
      <c r="AD6">
        <v>959</v>
      </c>
      <c r="AE6">
        <v>147</v>
      </c>
      <c r="AF6">
        <v>11.88</v>
      </c>
      <c r="AG6">
        <v>1746.36</v>
      </c>
    </row>
    <row r="7" spans="2:33" x14ac:dyDescent="0.3">
      <c r="B7" t="s">
        <v>335</v>
      </c>
      <c r="C7" t="s">
        <v>336</v>
      </c>
      <c r="D7" t="s">
        <v>337</v>
      </c>
      <c r="E7" s="23">
        <v>9632</v>
      </c>
      <c r="F7">
        <v>288</v>
      </c>
      <c r="G7">
        <v>6.47</v>
      </c>
      <c r="H7">
        <v>1863.36</v>
      </c>
      <c r="J7" t="str">
        <v>Carla Molina</v>
      </c>
      <c r="K7" t="str">
        <v>Canada</v>
      </c>
      <c r="L7" t="str">
        <v>Drinking Coco</v>
      </c>
      <c r="M7">
        <v>9632</v>
      </c>
      <c r="N7">
        <v>288</v>
      </c>
      <c r="O7">
        <v>6.47</v>
      </c>
      <c r="P7">
        <v>1863.36</v>
      </c>
      <c r="Z7" t="str">
        <v>4</v>
      </c>
      <c r="AA7" t="str">
        <v>Carla Molina</v>
      </c>
      <c r="AB7" t="str">
        <v>Canada</v>
      </c>
      <c r="AC7" t="str">
        <v>Drinking Coco</v>
      </c>
      <c r="AD7">
        <v>9632</v>
      </c>
      <c r="AE7">
        <v>288</v>
      </c>
      <c r="AF7">
        <v>6.47</v>
      </c>
      <c r="AG7">
        <v>1863.36</v>
      </c>
    </row>
    <row r="8" spans="2:33" x14ac:dyDescent="0.3">
      <c r="B8" t="s">
        <v>338</v>
      </c>
      <c r="C8" t="s">
        <v>339</v>
      </c>
      <c r="D8" t="s">
        <v>340</v>
      </c>
      <c r="E8" s="23">
        <v>2100</v>
      </c>
      <c r="F8">
        <v>414</v>
      </c>
      <c r="G8">
        <v>13.15</v>
      </c>
      <c r="H8">
        <v>5444.1</v>
      </c>
      <c r="J8" t="str">
        <v>Curtice Advani</v>
      </c>
      <c r="K8" t="str">
        <v>UK</v>
      </c>
      <c r="L8" t="str">
        <v>White Choc</v>
      </c>
      <c r="M8">
        <v>2100</v>
      </c>
      <c r="N8">
        <v>414</v>
      </c>
      <c r="O8">
        <v>13.15</v>
      </c>
      <c r="P8">
        <v>5444.1</v>
      </c>
      <c r="Z8" t="str">
        <v>5</v>
      </c>
      <c r="AA8" t="str">
        <v>Curtice Advani</v>
      </c>
      <c r="AB8" t="str">
        <v>UK</v>
      </c>
      <c r="AC8" t="str">
        <v>White Choc</v>
      </c>
      <c r="AD8">
        <v>2100</v>
      </c>
      <c r="AE8">
        <v>414</v>
      </c>
      <c r="AF8">
        <v>13.15</v>
      </c>
      <c r="AG8">
        <v>5444.1</v>
      </c>
    </row>
    <row r="9" spans="2:33" x14ac:dyDescent="0.3">
      <c r="B9" t="s">
        <v>327</v>
      </c>
      <c r="C9" t="s">
        <v>331</v>
      </c>
      <c r="D9" t="s">
        <v>341</v>
      </c>
      <c r="E9" s="23">
        <v>8869</v>
      </c>
      <c r="F9">
        <v>432</v>
      </c>
      <c r="G9">
        <v>12.37</v>
      </c>
      <c r="H9">
        <v>5343.84</v>
      </c>
      <c r="J9" t="str">
        <v>Ram Mahesh</v>
      </c>
      <c r="K9" t="str">
        <v>USA</v>
      </c>
      <c r="L9" t="str">
        <v>Peanut Butter Cubes</v>
      </c>
      <c r="M9">
        <v>8869</v>
      </c>
      <c r="N9">
        <v>432</v>
      </c>
      <c r="O9">
        <v>12.37</v>
      </c>
      <c r="P9">
        <v>5343.84</v>
      </c>
      <c r="Z9" t="str">
        <v>6</v>
      </c>
      <c r="AA9" t="str">
        <v>Ram Mahesh</v>
      </c>
      <c r="AB9" t="str">
        <v>USA</v>
      </c>
      <c r="AC9" t="str">
        <v>Peanut Butter Cubes</v>
      </c>
      <c r="AD9">
        <v>8869</v>
      </c>
      <c r="AE9">
        <v>432</v>
      </c>
      <c r="AF9">
        <v>12.37</v>
      </c>
      <c r="AG9">
        <v>5343.84</v>
      </c>
    </row>
    <row r="10" spans="2:33" x14ac:dyDescent="0.3">
      <c r="B10" t="s">
        <v>338</v>
      </c>
      <c r="C10" t="s">
        <v>342</v>
      </c>
      <c r="D10" t="s">
        <v>343</v>
      </c>
      <c r="E10" s="23">
        <v>2681</v>
      </c>
      <c r="F10">
        <v>54</v>
      </c>
      <c r="G10">
        <v>5.79</v>
      </c>
      <c r="H10">
        <v>312.66000000000003</v>
      </c>
      <c r="J10" t="str">
        <v>Curtice Advani</v>
      </c>
      <c r="K10" t="str">
        <v>Australia</v>
      </c>
      <c r="L10" t="str">
        <v>Smooth Sliky Salty</v>
      </c>
      <c r="M10">
        <v>2681</v>
      </c>
      <c r="N10">
        <v>54</v>
      </c>
      <c r="O10">
        <v>5.79</v>
      </c>
      <c r="P10">
        <v>312.66000000000003</v>
      </c>
      <c r="Z10" t="str">
        <v>7</v>
      </c>
      <c r="AA10" t="str">
        <v>Curtice Advani</v>
      </c>
      <c r="AB10" t="str">
        <v>Australia</v>
      </c>
      <c r="AC10" t="str">
        <v>Smooth Sliky Salty</v>
      </c>
      <c r="AD10">
        <v>2681</v>
      </c>
      <c r="AE10">
        <v>54</v>
      </c>
      <c r="AF10">
        <v>5.79</v>
      </c>
      <c r="AG10">
        <v>312.66000000000003</v>
      </c>
    </row>
    <row r="11" spans="2:33" x14ac:dyDescent="0.3">
      <c r="B11" t="s">
        <v>330</v>
      </c>
      <c r="C11" t="s">
        <v>331</v>
      </c>
      <c r="D11" t="s">
        <v>344</v>
      </c>
      <c r="E11" s="23">
        <v>5012</v>
      </c>
      <c r="F11">
        <v>210</v>
      </c>
      <c r="G11">
        <v>9.77</v>
      </c>
      <c r="H11">
        <v>2051.6999999999998</v>
      </c>
      <c r="J11" t="str">
        <v>Brien Boise</v>
      </c>
      <c r="K11" t="str">
        <v>USA</v>
      </c>
      <c r="L11" t="str">
        <v>After Nines</v>
      </c>
      <c r="M11">
        <v>5012</v>
      </c>
      <c r="N11">
        <v>210</v>
      </c>
      <c r="O11">
        <v>9.77</v>
      </c>
      <c r="P11">
        <v>2051.6999999999998</v>
      </c>
      <c r="Z11" t="str">
        <v>8</v>
      </c>
      <c r="AA11" t="str">
        <v>Brien Boise</v>
      </c>
      <c r="AB11" t="str">
        <v>USA</v>
      </c>
      <c r="AC11" t="str">
        <v>After Nines</v>
      </c>
      <c r="AD11">
        <v>5012</v>
      </c>
      <c r="AE11">
        <v>210</v>
      </c>
      <c r="AF11">
        <v>9.77</v>
      </c>
      <c r="AG11">
        <v>2051.6999999999998</v>
      </c>
    </row>
    <row r="12" spans="2:33" x14ac:dyDescent="0.3">
      <c r="B12" t="s">
        <v>345</v>
      </c>
      <c r="C12" t="s">
        <v>342</v>
      </c>
      <c r="D12" t="s">
        <v>346</v>
      </c>
      <c r="E12" s="23">
        <v>1281</v>
      </c>
      <c r="F12">
        <v>75</v>
      </c>
      <c r="G12">
        <v>11.7</v>
      </c>
      <c r="H12">
        <v>877.5</v>
      </c>
      <c r="J12" t="str">
        <v>Ches Bonnell</v>
      </c>
      <c r="K12" t="str">
        <v>Australia</v>
      </c>
      <c r="L12" t="str">
        <v>50% Dark Bites</v>
      </c>
      <c r="M12">
        <v>1281</v>
      </c>
      <c r="N12">
        <v>75</v>
      </c>
      <c r="O12">
        <v>11.7</v>
      </c>
      <c r="P12">
        <v>877.5</v>
      </c>
      <c r="Z12" t="str">
        <v>9</v>
      </c>
      <c r="AA12" t="str">
        <v>Ches Bonnell</v>
      </c>
      <c r="AB12" t="str">
        <v>Australia</v>
      </c>
      <c r="AC12" t="str">
        <v>50% Dark Bites</v>
      </c>
      <c r="AD12">
        <v>1281</v>
      </c>
      <c r="AE12">
        <v>75</v>
      </c>
      <c r="AF12">
        <v>11.7</v>
      </c>
      <c r="AG12">
        <v>877.5</v>
      </c>
    </row>
    <row r="13" spans="2:33" x14ac:dyDescent="0.3">
      <c r="B13" t="s">
        <v>347</v>
      </c>
      <c r="C13" t="s">
        <v>328</v>
      </c>
      <c r="D13" t="s">
        <v>346</v>
      </c>
      <c r="E13" s="23">
        <v>4991</v>
      </c>
      <c r="F13">
        <v>12</v>
      </c>
      <c r="G13">
        <v>11.7</v>
      </c>
      <c r="H13">
        <v>140.4</v>
      </c>
      <c r="J13" t="str">
        <v>Gigi Bohling</v>
      </c>
      <c r="K13" t="str">
        <v>New Zealand</v>
      </c>
      <c r="L13" t="str">
        <v>50% Dark Bites</v>
      </c>
      <c r="M13">
        <v>4991</v>
      </c>
      <c r="N13">
        <v>12</v>
      </c>
      <c r="O13">
        <v>11.7</v>
      </c>
      <c r="P13">
        <v>140.4</v>
      </c>
      <c r="Z13" t="str">
        <v>10</v>
      </c>
      <c r="AA13" t="str">
        <v>Gigi Bohling</v>
      </c>
      <c r="AB13" t="str">
        <v>New Zealand</v>
      </c>
      <c r="AC13" t="str">
        <v>50% Dark Bites</v>
      </c>
      <c r="AD13">
        <v>4991</v>
      </c>
      <c r="AE13">
        <v>12</v>
      </c>
      <c r="AF13">
        <v>11.7</v>
      </c>
      <c r="AG13">
        <v>140.4</v>
      </c>
    </row>
    <row r="14" spans="2:33" x14ac:dyDescent="0.3">
      <c r="B14" t="s">
        <v>348</v>
      </c>
      <c r="C14" t="s">
        <v>339</v>
      </c>
      <c r="D14" t="s">
        <v>340</v>
      </c>
      <c r="E14" s="23">
        <v>1785</v>
      </c>
      <c r="F14">
        <v>462</v>
      </c>
      <c r="G14">
        <v>13.15</v>
      </c>
      <c r="H14">
        <v>6075.3</v>
      </c>
      <c r="J14" t="str">
        <v>Barr Faughny</v>
      </c>
      <c r="K14" t="str">
        <v>UK</v>
      </c>
      <c r="L14" t="str">
        <v>White Choc</v>
      </c>
      <c r="M14">
        <v>1785</v>
      </c>
      <c r="N14">
        <v>462</v>
      </c>
      <c r="O14">
        <v>13.15</v>
      </c>
      <c r="P14">
        <v>6075.3</v>
      </c>
      <c r="Z14" t="str">
        <v>11</v>
      </c>
      <c r="AA14" t="str">
        <v>Barr Faughny</v>
      </c>
      <c r="AB14" t="str">
        <v>UK</v>
      </c>
      <c r="AC14" t="str">
        <v>White Choc</v>
      </c>
      <c r="AD14">
        <v>1785</v>
      </c>
      <c r="AE14">
        <v>462</v>
      </c>
      <c r="AF14">
        <v>13.15</v>
      </c>
      <c r="AG14">
        <v>6075.3</v>
      </c>
    </row>
    <row r="15" spans="2:33" x14ac:dyDescent="0.3">
      <c r="B15" t="s">
        <v>349</v>
      </c>
      <c r="C15" t="s">
        <v>328</v>
      </c>
      <c r="D15" t="s">
        <v>350</v>
      </c>
      <c r="E15" s="23">
        <v>3983</v>
      </c>
      <c r="F15">
        <v>144</v>
      </c>
      <c r="G15">
        <v>3.11</v>
      </c>
      <c r="H15">
        <v>447.84</v>
      </c>
      <c r="J15" t="str">
        <v>Gunar Cockshoot</v>
      </c>
      <c r="K15" t="str">
        <v>New Zealand</v>
      </c>
      <c r="L15" t="str">
        <v>Eclairs</v>
      </c>
      <c r="M15">
        <v>3983</v>
      </c>
      <c r="N15">
        <v>144</v>
      </c>
      <c r="O15">
        <v>3.11</v>
      </c>
      <c r="P15">
        <v>447.84</v>
      </c>
      <c r="Z15" t="str">
        <v>12</v>
      </c>
      <c r="AA15" t="str">
        <v>Gunar Cockshoot</v>
      </c>
      <c r="AB15" t="str">
        <v>New Zealand</v>
      </c>
      <c r="AC15" t="str">
        <v>Eclairs</v>
      </c>
      <c r="AD15">
        <v>3983</v>
      </c>
      <c r="AE15">
        <v>144</v>
      </c>
      <c r="AF15">
        <v>3.11</v>
      </c>
      <c r="AG15">
        <v>447.84</v>
      </c>
    </row>
    <row r="16" spans="2:33" x14ac:dyDescent="0.3">
      <c r="B16" t="s">
        <v>333</v>
      </c>
      <c r="C16" t="s">
        <v>342</v>
      </c>
      <c r="D16" t="s">
        <v>351</v>
      </c>
      <c r="E16" s="23">
        <v>2646</v>
      </c>
      <c r="F16">
        <v>120</v>
      </c>
      <c r="G16">
        <v>8.7899999999999991</v>
      </c>
      <c r="H16">
        <v>1054.8</v>
      </c>
      <c r="J16" t="str">
        <v>Husein Augar</v>
      </c>
      <c r="K16" t="str">
        <v>Australia</v>
      </c>
      <c r="L16" t="str">
        <v>Mint Chip Choco</v>
      </c>
      <c r="M16">
        <v>2646</v>
      </c>
      <c r="N16">
        <v>120</v>
      </c>
      <c r="O16">
        <v>8.7899999999999991</v>
      </c>
      <c r="P16">
        <v>1054.8</v>
      </c>
      <c r="Z16" t="str">
        <v>13</v>
      </c>
      <c r="AA16" t="str">
        <v>Husein Augar</v>
      </c>
      <c r="AB16" t="str">
        <v>Australia</v>
      </c>
      <c r="AC16" t="str">
        <v>Mint Chip Choco</v>
      </c>
      <c r="AD16">
        <v>2646</v>
      </c>
      <c r="AE16">
        <v>120</v>
      </c>
      <c r="AF16">
        <v>8.7899999999999991</v>
      </c>
      <c r="AG16">
        <v>1054.8</v>
      </c>
    </row>
    <row r="17" spans="2:33" x14ac:dyDescent="0.3">
      <c r="B17" t="s">
        <v>348</v>
      </c>
      <c r="C17" t="s">
        <v>352</v>
      </c>
      <c r="D17" t="s">
        <v>353</v>
      </c>
      <c r="E17">
        <v>252</v>
      </c>
      <c r="F17">
        <v>54</v>
      </c>
      <c r="G17">
        <v>9.33</v>
      </c>
      <c r="H17">
        <v>503.82</v>
      </c>
      <c r="J17" t="str">
        <v>Barr Faughny</v>
      </c>
      <c r="K17" t="str">
        <v>India</v>
      </c>
      <c r="L17" t="str">
        <v>Milk Bars</v>
      </c>
      <c r="M17">
        <v>252</v>
      </c>
      <c r="N17">
        <v>54</v>
      </c>
      <c r="O17">
        <v>9.33</v>
      </c>
      <c r="P17">
        <v>503.82</v>
      </c>
      <c r="Z17" t="str">
        <v>14</v>
      </c>
      <c r="AA17" t="str">
        <v>Barr Faughny</v>
      </c>
      <c r="AB17" t="str">
        <v>India</v>
      </c>
      <c r="AC17" t="str">
        <v>Milk Bars</v>
      </c>
      <c r="AD17">
        <v>252</v>
      </c>
      <c r="AE17">
        <v>54</v>
      </c>
      <c r="AF17">
        <v>9.33</v>
      </c>
      <c r="AG17">
        <v>503.82</v>
      </c>
    </row>
    <row r="18" spans="2:33" x14ac:dyDescent="0.3">
      <c r="B18" t="s">
        <v>349</v>
      </c>
      <c r="C18" t="s">
        <v>331</v>
      </c>
      <c r="D18" t="s">
        <v>340</v>
      </c>
      <c r="E18" s="23">
        <v>2464</v>
      </c>
      <c r="F18">
        <v>234</v>
      </c>
      <c r="G18">
        <v>13.15</v>
      </c>
      <c r="H18">
        <v>3077.1</v>
      </c>
      <c r="J18" t="str">
        <v>Gunar Cockshoot</v>
      </c>
      <c r="K18" t="str">
        <v>USA</v>
      </c>
      <c r="L18" t="str">
        <v>White Choc</v>
      </c>
      <c r="M18">
        <v>2464</v>
      </c>
      <c r="N18">
        <v>234</v>
      </c>
      <c r="O18">
        <v>13.15</v>
      </c>
      <c r="P18">
        <v>3077.1</v>
      </c>
      <c r="Z18" t="str">
        <v>15</v>
      </c>
      <c r="AA18" t="str">
        <v>Gunar Cockshoot</v>
      </c>
      <c r="AB18" t="str">
        <v>USA</v>
      </c>
      <c r="AC18" t="str">
        <v>White Choc</v>
      </c>
      <c r="AD18">
        <v>2464</v>
      </c>
      <c r="AE18">
        <v>234</v>
      </c>
      <c r="AF18">
        <v>13.15</v>
      </c>
      <c r="AG18">
        <v>3077.1</v>
      </c>
    </row>
    <row r="19" spans="2:33" x14ac:dyDescent="0.3">
      <c r="B19" t="s">
        <v>349</v>
      </c>
      <c r="C19" t="s">
        <v>331</v>
      </c>
      <c r="D19" t="s">
        <v>354</v>
      </c>
      <c r="E19" s="23">
        <v>2114</v>
      </c>
      <c r="F19">
        <v>66</v>
      </c>
      <c r="G19">
        <v>7.16</v>
      </c>
      <c r="H19">
        <v>472.56</v>
      </c>
      <c r="J19" t="str">
        <v>Gunar Cockshoot</v>
      </c>
      <c r="K19" t="str">
        <v>USA</v>
      </c>
      <c r="L19" t="str">
        <v>Manuka Honey Choco</v>
      </c>
      <c r="M19">
        <v>2114</v>
      </c>
      <c r="N19">
        <v>66</v>
      </c>
      <c r="O19">
        <v>7.16</v>
      </c>
      <c r="P19">
        <v>472.56</v>
      </c>
      <c r="Z19" t="str">
        <v>16</v>
      </c>
      <c r="AA19" t="str">
        <v>Gunar Cockshoot</v>
      </c>
      <c r="AB19" t="str">
        <v>USA</v>
      </c>
      <c r="AC19" t="str">
        <v>Manuka Honey Choco</v>
      </c>
      <c r="AD19">
        <v>2114</v>
      </c>
      <c r="AE19">
        <v>66</v>
      </c>
      <c r="AF19">
        <v>7.16</v>
      </c>
      <c r="AG19">
        <v>472.56</v>
      </c>
    </row>
    <row r="20" spans="2:33" x14ac:dyDescent="0.3">
      <c r="B20" t="s">
        <v>338</v>
      </c>
      <c r="C20" t="s">
        <v>328</v>
      </c>
      <c r="D20" t="s">
        <v>343</v>
      </c>
      <c r="E20" s="23">
        <v>7693</v>
      </c>
      <c r="F20">
        <v>87</v>
      </c>
      <c r="G20">
        <v>5.79</v>
      </c>
      <c r="H20">
        <v>503.73</v>
      </c>
      <c r="J20" t="str">
        <v>Curtice Advani</v>
      </c>
      <c r="K20" t="str">
        <v>New Zealand</v>
      </c>
      <c r="L20" t="str">
        <v>Smooth Sliky Salty</v>
      </c>
      <c r="M20">
        <v>7693</v>
      </c>
      <c r="N20">
        <v>87</v>
      </c>
      <c r="O20">
        <v>5.79</v>
      </c>
      <c r="P20">
        <v>503.73</v>
      </c>
      <c r="Z20" t="str">
        <v>17</v>
      </c>
      <c r="AA20" t="str">
        <v>Curtice Advani</v>
      </c>
      <c r="AB20" t="str">
        <v>New Zealand</v>
      </c>
      <c r="AC20" t="str">
        <v>Smooth Sliky Salty</v>
      </c>
      <c r="AD20">
        <v>7693</v>
      </c>
      <c r="AE20">
        <v>87</v>
      </c>
      <c r="AF20">
        <v>5.79</v>
      </c>
      <c r="AG20">
        <v>503.73</v>
      </c>
    </row>
    <row r="21" spans="2:33" x14ac:dyDescent="0.3">
      <c r="B21" t="s">
        <v>347</v>
      </c>
      <c r="C21" t="s">
        <v>352</v>
      </c>
      <c r="D21" t="s">
        <v>355</v>
      </c>
      <c r="E21" s="23">
        <v>15610</v>
      </c>
      <c r="F21">
        <v>339</v>
      </c>
      <c r="G21">
        <v>10.62</v>
      </c>
      <c r="H21">
        <v>3600.18</v>
      </c>
      <c r="J21" t="str">
        <v>Gigi Bohling</v>
      </c>
      <c r="K21" t="str">
        <v>India</v>
      </c>
      <c r="L21" t="str">
        <v>Orange Choco</v>
      </c>
      <c r="M21">
        <v>15610</v>
      </c>
      <c r="N21">
        <v>339</v>
      </c>
      <c r="O21">
        <v>10.62</v>
      </c>
      <c r="P21">
        <v>3600.18</v>
      </c>
      <c r="Z21" t="str">
        <v>18</v>
      </c>
      <c r="AA21" t="str">
        <v>Gigi Bohling</v>
      </c>
      <c r="AB21" t="str">
        <v>India</v>
      </c>
      <c r="AC21" t="str">
        <v>Orange Choco</v>
      </c>
      <c r="AD21">
        <v>15610</v>
      </c>
      <c r="AE21">
        <v>339</v>
      </c>
      <c r="AF21">
        <v>10.62</v>
      </c>
      <c r="AG21">
        <v>3600.18</v>
      </c>
    </row>
    <row r="22" spans="2:33" x14ac:dyDescent="0.3">
      <c r="B22" t="s">
        <v>335</v>
      </c>
      <c r="C22" t="s">
        <v>352</v>
      </c>
      <c r="D22" t="s">
        <v>344</v>
      </c>
      <c r="E22">
        <v>336</v>
      </c>
      <c r="F22">
        <v>144</v>
      </c>
      <c r="G22">
        <v>9.77</v>
      </c>
      <c r="H22">
        <v>1406.88</v>
      </c>
      <c r="J22" t="str">
        <v>Carla Molina</v>
      </c>
      <c r="K22" t="str">
        <v>India</v>
      </c>
      <c r="L22" t="str">
        <v>After Nines</v>
      </c>
      <c r="M22">
        <v>336</v>
      </c>
      <c r="N22">
        <v>144</v>
      </c>
      <c r="O22">
        <v>9.77</v>
      </c>
      <c r="P22">
        <v>1406.88</v>
      </c>
      <c r="Z22" t="str">
        <v>19</v>
      </c>
      <c r="AA22" t="str">
        <v>Carla Molina</v>
      </c>
      <c r="AB22" t="str">
        <v>India</v>
      </c>
      <c r="AC22" t="str">
        <v>After Nines</v>
      </c>
      <c r="AD22">
        <v>336</v>
      </c>
      <c r="AE22">
        <v>144</v>
      </c>
      <c r="AF22">
        <v>9.77</v>
      </c>
      <c r="AG22">
        <v>1406.88</v>
      </c>
    </row>
    <row r="23" spans="2:33" x14ac:dyDescent="0.3">
      <c r="B23" t="s">
        <v>348</v>
      </c>
      <c r="C23" t="s">
        <v>339</v>
      </c>
      <c r="D23" t="s">
        <v>355</v>
      </c>
      <c r="E23" s="23">
        <v>9443</v>
      </c>
      <c r="F23">
        <v>162</v>
      </c>
      <c r="G23">
        <v>10.62</v>
      </c>
      <c r="H23">
        <v>1720.44</v>
      </c>
      <c r="J23" t="str">
        <v>Barr Faughny</v>
      </c>
      <c r="K23" t="str">
        <v>UK</v>
      </c>
      <c r="L23" t="str">
        <v>Orange Choco</v>
      </c>
      <c r="M23">
        <v>9443</v>
      </c>
      <c r="N23">
        <v>162</v>
      </c>
      <c r="O23">
        <v>10.62</v>
      </c>
      <c r="P23">
        <v>1720.44</v>
      </c>
      <c r="Z23" t="str">
        <v>20</v>
      </c>
      <c r="AA23" t="str">
        <v>Barr Faughny</v>
      </c>
      <c r="AB23" t="str">
        <v>UK</v>
      </c>
      <c r="AC23" t="str">
        <v>Orange Choco</v>
      </c>
      <c r="AD23">
        <v>9443</v>
      </c>
      <c r="AE23">
        <v>162</v>
      </c>
      <c r="AF23">
        <v>10.62</v>
      </c>
      <c r="AG23">
        <v>1720.44</v>
      </c>
    </row>
    <row r="24" spans="2:33" x14ac:dyDescent="0.3">
      <c r="B24" t="s">
        <v>333</v>
      </c>
      <c r="C24" t="s">
        <v>352</v>
      </c>
      <c r="D24" t="s">
        <v>356</v>
      </c>
      <c r="E24" s="23">
        <v>8155</v>
      </c>
      <c r="F24">
        <v>90</v>
      </c>
      <c r="G24">
        <v>6.49</v>
      </c>
      <c r="H24">
        <v>584.1</v>
      </c>
      <c r="J24" t="str">
        <v>Husein Augar</v>
      </c>
      <c r="K24" t="str">
        <v>India</v>
      </c>
      <c r="L24" t="str">
        <v>Fruit &amp; Nut Bars</v>
      </c>
      <c r="M24">
        <v>8155</v>
      </c>
      <c r="N24">
        <v>90</v>
      </c>
      <c r="O24">
        <v>6.49</v>
      </c>
      <c r="P24">
        <v>584.1</v>
      </c>
      <c r="Z24" t="str">
        <v>21</v>
      </c>
      <c r="AA24" t="str">
        <v>Husein Augar</v>
      </c>
      <c r="AB24" t="str">
        <v>India</v>
      </c>
      <c r="AC24" t="str">
        <v>Fruit &amp; Nut Bars</v>
      </c>
      <c r="AD24">
        <v>8155</v>
      </c>
      <c r="AE24">
        <v>90</v>
      </c>
      <c r="AF24">
        <v>6.49</v>
      </c>
      <c r="AG24">
        <v>584.1</v>
      </c>
    </row>
    <row r="25" spans="2:33" x14ac:dyDescent="0.3">
      <c r="B25" t="s">
        <v>330</v>
      </c>
      <c r="C25" t="s">
        <v>342</v>
      </c>
      <c r="D25" t="s">
        <v>356</v>
      </c>
      <c r="E25" s="23">
        <v>1701</v>
      </c>
      <c r="F25">
        <v>234</v>
      </c>
      <c r="G25">
        <v>6.49</v>
      </c>
      <c r="H25">
        <v>1518.66</v>
      </c>
      <c r="J25" t="str">
        <v>Brien Boise</v>
      </c>
      <c r="K25" t="str">
        <v>Australia</v>
      </c>
      <c r="L25" t="str">
        <v>Fruit &amp; Nut Bars</v>
      </c>
      <c r="M25">
        <v>1701</v>
      </c>
      <c r="N25">
        <v>234</v>
      </c>
      <c r="O25">
        <v>6.49</v>
      </c>
      <c r="P25">
        <v>1518.66</v>
      </c>
      <c r="Z25" t="str">
        <v>22</v>
      </c>
      <c r="AA25" t="str">
        <v>Brien Boise</v>
      </c>
      <c r="AB25" t="str">
        <v>Australia</v>
      </c>
      <c r="AC25" t="str">
        <v>Fruit &amp; Nut Bars</v>
      </c>
      <c r="AD25">
        <v>1701</v>
      </c>
      <c r="AE25">
        <v>234</v>
      </c>
      <c r="AF25">
        <v>6.49</v>
      </c>
      <c r="AG25">
        <v>1518.66</v>
      </c>
    </row>
    <row r="26" spans="2:33" x14ac:dyDescent="0.3">
      <c r="B26" t="s">
        <v>357</v>
      </c>
      <c r="C26" t="s">
        <v>342</v>
      </c>
      <c r="D26" t="s">
        <v>344</v>
      </c>
      <c r="E26" s="23">
        <v>2205</v>
      </c>
      <c r="F26">
        <v>141</v>
      </c>
      <c r="G26">
        <v>9.77</v>
      </c>
      <c r="H26">
        <v>1377.57</v>
      </c>
      <c r="J26" t="str">
        <v>Oby Sorrel</v>
      </c>
      <c r="K26" t="str">
        <v>Australia</v>
      </c>
      <c r="L26" t="str">
        <v>After Nines</v>
      </c>
      <c r="M26">
        <v>2205</v>
      </c>
      <c r="N26">
        <v>141</v>
      </c>
      <c r="O26">
        <v>9.77</v>
      </c>
      <c r="P26">
        <v>1377.57</v>
      </c>
      <c r="Z26" t="str">
        <v>23</v>
      </c>
      <c r="AA26" t="str">
        <v>Oby Sorrel</v>
      </c>
      <c r="AB26" t="str">
        <v>Australia</v>
      </c>
      <c r="AC26" t="str">
        <v>After Nines</v>
      </c>
      <c r="AD26">
        <v>2205</v>
      </c>
      <c r="AE26">
        <v>141</v>
      </c>
      <c r="AF26">
        <v>9.77</v>
      </c>
      <c r="AG26">
        <v>1377.57</v>
      </c>
    </row>
    <row r="27" spans="2:33" x14ac:dyDescent="0.3">
      <c r="B27" t="s">
        <v>330</v>
      </c>
      <c r="C27" t="s">
        <v>328</v>
      </c>
      <c r="D27" t="s">
        <v>358</v>
      </c>
      <c r="E27" s="23">
        <v>1771</v>
      </c>
      <c r="F27">
        <v>204</v>
      </c>
      <c r="G27">
        <v>7.64</v>
      </c>
      <c r="H27">
        <v>1558.56</v>
      </c>
      <c r="J27" t="str">
        <v>Brien Boise</v>
      </c>
      <c r="K27" t="str">
        <v>New Zealand</v>
      </c>
      <c r="L27" t="str">
        <v>99% Dark &amp; Pure</v>
      </c>
      <c r="M27">
        <v>1771</v>
      </c>
      <c r="N27">
        <v>204</v>
      </c>
      <c r="O27">
        <v>7.64</v>
      </c>
      <c r="P27">
        <v>1558.56</v>
      </c>
      <c r="Z27" t="str">
        <v>24</v>
      </c>
      <c r="AA27" t="str">
        <v>Brien Boise</v>
      </c>
      <c r="AB27" t="str">
        <v>New Zealand</v>
      </c>
      <c r="AC27" t="str">
        <v>99% Dark &amp; Pure</v>
      </c>
      <c r="AD27">
        <v>1771</v>
      </c>
      <c r="AE27">
        <v>204</v>
      </c>
      <c r="AF27">
        <v>7.64</v>
      </c>
      <c r="AG27">
        <v>1558.56</v>
      </c>
    </row>
    <row r="28" spans="2:33" x14ac:dyDescent="0.3">
      <c r="B28" t="s">
        <v>335</v>
      </c>
      <c r="C28" t="s">
        <v>331</v>
      </c>
      <c r="D28" t="s">
        <v>359</v>
      </c>
      <c r="E28" s="23">
        <v>2114</v>
      </c>
      <c r="F28">
        <v>186</v>
      </c>
      <c r="G28">
        <v>11.73</v>
      </c>
      <c r="H28">
        <v>2181.7800000000002</v>
      </c>
      <c r="J28" t="str">
        <v>Carla Molina</v>
      </c>
      <c r="K28" t="str">
        <v>USA</v>
      </c>
      <c r="L28" t="str">
        <v>Raspberry Choco</v>
      </c>
      <c r="M28">
        <v>2114</v>
      </c>
      <c r="N28">
        <v>186</v>
      </c>
      <c r="O28">
        <v>11.73</v>
      </c>
      <c r="P28">
        <v>2181.7800000000002</v>
      </c>
      <c r="Z28" t="str">
        <v>25</v>
      </c>
      <c r="AA28" t="str">
        <v>Carla Molina</v>
      </c>
      <c r="AB28" t="str">
        <v>USA</v>
      </c>
      <c r="AC28" t="str">
        <v>Raspberry Choco</v>
      </c>
      <c r="AD28">
        <v>2114</v>
      </c>
      <c r="AE28">
        <v>186</v>
      </c>
      <c r="AF28">
        <v>11.73</v>
      </c>
      <c r="AG28">
        <v>2181.7800000000002</v>
      </c>
    </row>
    <row r="29" spans="2:33" x14ac:dyDescent="0.3">
      <c r="B29" t="s">
        <v>335</v>
      </c>
      <c r="C29" t="s">
        <v>336</v>
      </c>
      <c r="D29" t="s">
        <v>353</v>
      </c>
      <c r="E29" s="23">
        <v>10311</v>
      </c>
      <c r="F29">
        <v>231</v>
      </c>
      <c r="G29">
        <v>9.33</v>
      </c>
      <c r="H29">
        <v>2155.23</v>
      </c>
      <c r="J29" t="str">
        <v>Carla Molina</v>
      </c>
      <c r="K29" t="str">
        <v>Canada</v>
      </c>
      <c r="L29" t="str">
        <v>Milk Bars</v>
      </c>
      <c r="M29">
        <v>10311</v>
      </c>
      <c r="N29">
        <v>231</v>
      </c>
      <c r="O29">
        <v>9.33</v>
      </c>
      <c r="P29">
        <v>2155.23</v>
      </c>
      <c r="Z29" t="str">
        <v>26</v>
      </c>
      <c r="AA29" t="str">
        <v>Carla Molina</v>
      </c>
      <c r="AB29" t="str">
        <v>Canada</v>
      </c>
      <c r="AC29" t="str">
        <v>Milk Bars</v>
      </c>
      <c r="AD29">
        <v>10311</v>
      </c>
      <c r="AE29">
        <v>231</v>
      </c>
      <c r="AF29">
        <v>9.33</v>
      </c>
      <c r="AG29">
        <v>2155.23</v>
      </c>
    </row>
    <row r="30" spans="2:33" x14ac:dyDescent="0.3">
      <c r="B30" t="s">
        <v>349</v>
      </c>
      <c r="C30" t="s">
        <v>339</v>
      </c>
      <c r="D30" t="s">
        <v>351</v>
      </c>
      <c r="E30">
        <v>21</v>
      </c>
      <c r="F30">
        <v>168</v>
      </c>
      <c r="G30">
        <v>8.7899999999999991</v>
      </c>
      <c r="H30">
        <v>1476.72</v>
      </c>
      <c r="J30" t="str">
        <v>Gunar Cockshoot</v>
      </c>
      <c r="K30" t="str">
        <v>UK</v>
      </c>
      <c r="L30" t="str">
        <v>Mint Chip Choco</v>
      </c>
      <c r="M30">
        <v>21</v>
      </c>
      <c r="N30">
        <v>168</v>
      </c>
      <c r="O30">
        <v>8.7899999999999991</v>
      </c>
      <c r="P30">
        <v>1476.72</v>
      </c>
      <c r="Z30" t="str">
        <v>27</v>
      </c>
      <c r="AA30" t="str">
        <v>Gunar Cockshoot</v>
      </c>
      <c r="AB30" t="str">
        <v>UK</v>
      </c>
      <c r="AC30" t="str">
        <v>Mint Chip Choco</v>
      </c>
      <c r="AD30">
        <v>21</v>
      </c>
      <c r="AE30">
        <v>168</v>
      </c>
      <c r="AF30">
        <v>8.7899999999999991</v>
      </c>
      <c r="AG30">
        <v>1476.72</v>
      </c>
    </row>
    <row r="31" spans="2:33" x14ac:dyDescent="0.3">
      <c r="B31" t="s">
        <v>357</v>
      </c>
      <c r="C31" t="s">
        <v>331</v>
      </c>
      <c r="D31" t="s">
        <v>355</v>
      </c>
      <c r="E31" s="23">
        <v>1974</v>
      </c>
      <c r="F31">
        <v>195</v>
      </c>
      <c r="G31">
        <v>10.62</v>
      </c>
      <c r="H31">
        <v>2070.9</v>
      </c>
      <c r="J31" t="str">
        <v>Oby Sorrel</v>
      </c>
      <c r="K31" t="str">
        <v>USA</v>
      </c>
      <c r="L31" t="str">
        <v>Orange Choco</v>
      </c>
      <c r="M31">
        <v>1974</v>
      </c>
      <c r="N31">
        <v>195</v>
      </c>
      <c r="O31">
        <v>10.62</v>
      </c>
      <c r="P31">
        <v>2070.9</v>
      </c>
      <c r="Z31" t="str">
        <v>28</v>
      </c>
      <c r="AA31" t="str">
        <v>Oby Sorrel</v>
      </c>
      <c r="AB31" t="str">
        <v>USA</v>
      </c>
      <c r="AC31" t="str">
        <v>Orange Choco</v>
      </c>
      <c r="AD31">
        <v>1974</v>
      </c>
      <c r="AE31">
        <v>195</v>
      </c>
      <c r="AF31">
        <v>10.62</v>
      </c>
      <c r="AG31">
        <v>2070.9</v>
      </c>
    </row>
    <row r="32" spans="2:33" x14ac:dyDescent="0.3">
      <c r="B32" t="s">
        <v>347</v>
      </c>
      <c r="C32" t="s">
        <v>336</v>
      </c>
      <c r="D32" t="s">
        <v>356</v>
      </c>
      <c r="E32" s="23">
        <v>6314</v>
      </c>
      <c r="F32">
        <v>15</v>
      </c>
      <c r="G32">
        <v>6.49</v>
      </c>
      <c r="H32">
        <v>97.35</v>
      </c>
      <c r="J32" t="str">
        <v>Gigi Bohling</v>
      </c>
      <c r="K32" t="str">
        <v>Canada</v>
      </c>
      <c r="L32" t="str">
        <v>Fruit &amp; Nut Bars</v>
      </c>
      <c r="M32">
        <v>6314</v>
      </c>
      <c r="N32">
        <v>15</v>
      </c>
      <c r="O32">
        <v>6.49</v>
      </c>
      <c r="P32">
        <v>97.35</v>
      </c>
      <c r="Z32" t="str">
        <v>29</v>
      </c>
      <c r="AA32" t="str">
        <v>Gigi Bohling</v>
      </c>
      <c r="AB32" t="str">
        <v>Canada</v>
      </c>
      <c r="AC32" t="str">
        <v>Fruit &amp; Nut Bars</v>
      </c>
      <c r="AD32">
        <v>6314</v>
      </c>
      <c r="AE32">
        <v>15</v>
      </c>
      <c r="AF32">
        <v>6.49</v>
      </c>
      <c r="AG32">
        <v>97.35</v>
      </c>
    </row>
    <row r="33" spans="2:33" x14ac:dyDescent="0.3">
      <c r="B33" t="s">
        <v>357</v>
      </c>
      <c r="C33" t="s">
        <v>328</v>
      </c>
      <c r="D33" t="s">
        <v>356</v>
      </c>
      <c r="E33" s="23">
        <v>4683</v>
      </c>
      <c r="F33">
        <v>30</v>
      </c>
      <c r="G33">
        <v>6.49</v>
      </c>
      <c r="H33">
        <v>194.7</v>
      </c>
      <c r="J33" t="str">
        <v>Oby Sorrel</v>
      </c>
      <c r="K33" t="str">
        <v>New Zealand</v>
      </c>
      <c r="L33" t="str">
        <v>Fruit &amp; Nut Bars</v>
      </c>
      <c r="M33">
        <v>4683</v>
      </c>
      <c r="N33">
        <v>30</v>
      </c>
      <c r="O33">
        <v>6.49</v>
      </c>
      <c r="P33">
        <v>194.7</v>
      </c>
      <c r="Z33" t="str">
        <v>30</v>
      </c>
      <c r="AA33" t="str">
        <v>Oby Sorrel</v>
      </c>
      <c r="AB33" t="str">
        <v>New Zealand</v>
      </c>
      <c r="AC33" t="str">
        <v>Fruit &amp; Nut Bars</v>
      </c>
      <c r="AD33">
        <v>4683</v>
      </c>
      <c r="AE33">
        <v>30</v>
      </c>
      <c r="AF33">
        <v>6.49</v>
      </c>
      <c r="AG33">
        <v>194.7</v>
      </c>
    </row>
    <row r="34" spans="2:33" x14ac:dyDescent="0.3">
      <c r="B34" t="s">
        <v>335</v>
      </c>
      <c r="C34" t="s">
        <v>328</v>
      </c>
      <c r="D34" t="s">
        <v>360</v>
      </c>
      <c r="E34" s="23">
        <v>6398</v>
      </c>
      <c r="F34">
        <v>102</v>
      </c>
      <c r="G34">
        <v>4.97</v>
      </c>
      <c r="H34">
        <v>506.94</v>
      </c>
      <c r="J34" t="str">
        <v>Carla Molina</v>
      </c>
      <c r="K34" t="str">
        <v>New Zealand</v>
      </c>
      <c r="L34" t="str">
        <v>85% Dark Bars</v>
      </c>
      <c r="M34">
        <v>6398</v>
      </c>
      <c r="N34">
        <v>102</v>
      </c>
      <c r="O34">
        <v>4.97</v>
      </c>
      <c r="P34">
        <v>506.94</v>
      </c>
      <c r="Z34" t="str">
        <v>31</v>
      </c>
      <c r="AA34" t="str">
        <v>Carla Molina</v>
      </c>
      <c r="AB34" t="str">
        <v>New Zealand</v>
      </c>
      <c r="AC34" t="str">
        <v>85% Dark Bars</v>
      </c>
      <c r="AD34">
        <v>6398</v>
      </c>
      <c r="AE34">
        <v>102</v>
      </c>
      <c r="AF34">
        <v>4.97</v>
      </c>
      <c r="AG34">
        <v>506.94</v>
      </c>
    </row>
    <row r="35" spans="2:33" x14ac:dyDescent="0.3">
      <c r="B35" t="s">
        <v>348</v>
      </c>
      <c r="C35" t="s">
        <v>331</v>
      </c>
      <c r="D35" t="s">
        <v>358</v>
      </c>
      <c r="E35">
        <v>553</v>
      </c>
      <c r="F35">
        <v>15</v>
      </c>
      <c r="G35">
        <v>7.64</v>
      </c>
      <c r="H35">
        <v>114.6</v>
      </c>
      <c r="J35" t="str">
        <v>Barr Faughny</v>
      </c>
      <c r="K35" t="str">
        <v>USA</v>
      </c>
      <c r="L35" t="str">
        <v>99% Dark &amp; Pure</v>
      </c>
      <c r="M35">
        <v>553</v>
      </c>
      <c r="N35">
        <v>15</v>
      </c>
      <c r="O35">
        <v>7.64</v>
      </c>
      <c r="P35">
        <v>114.6</v>
      </c>
      <c r="Z35" t="str">
        <v>32</v>
      </c>
      <c r="AA35" t="str">
        <v>Barr Faughny</v>
      </c>
      <c r="AB35" t="str">
        <v>USA</v>
      </c>
      <c r="AC35" t="str">
        <v>99% Dark &amp; Pure</v>
      </c>
      <c r="AD35">
        <v>553</v>
      </c>
      <c r="AE35">
        <v>15</v>
      </c>
      <c r="AF35">
        <v>7.64</v>
      </c>
      <c r="AG35">
        <v>114.6</v>
      </c>
    </row>
    <row r="36" spans="2:33" x14ac:dyDescent="0.3">
      <c r="B36" t="s">
        <v>330</v>
      </c>
      <c r="C36" t="s">
        <v>339</v>
      </c>
      <c r="D36" t="s">
        <v>329</v>
      </c>
      <c r="E36" s="23">
        <v>7021</v>
      </c>
      <c r="F36">
        <v>183</v>
      </c>
      <c r="G36">
        <v>14.49</v>
      </c>
      <c r="H36">
        <v>2651.67</v>
      </c>
      <c r="J36" t="str">
        <v>Brien Boise</v>
      </c>
      <c r="K36" t="str">
        <v>UK</v>
      </c>
      <c r="L36" t="str">
        <v>70% Dark Bites</v>
      </c>
      <c r="M36">
        <v>7021</v>
      </c>
      <c r="N36">
        <v>183</v>
      </c>
      <c r="O36">
        <v>14.49</v>
      </c>
      <c r="P36">
        <v>2651.67</v>
      </c>
      <c r="Z36" t="str">
        <v>33</v>
      </c>
      <c r="AA36" t="str">
        <v>Brien Boise</v>
      </c>
      <c r="AB36" t="str">
        <v>UK</v>
      </c>
      <c r="AC36" t="str">
        <v>70% Dark Bites</v>
      </c>
      <c r="AD36">
        <v>7021</v>
      </c>
      <c r="AE36">
        <v>183</v>
      </c>
      <c r="AF36">
        <v>14.49</v>
      </c>
      <c r="AG36">
        <v>2651.67</v>
      </c>
    </row>
    <row r="37" spans="2:33" x14ac:dyDescent="0.3">
      <c r="B37" t="s">
        <v>327</v>
      </c>
      <c r="C37" t="s">
        <v>339</v>
      </c>
      <c r="D37" t="s">
        <v>344</v>
      </c>
      <c r="E37" s="23">
        <v>5817</v>
      </c>
      <c r="F37">
        <v>12</v>
      </c>
      <c r="G37">
        <v>9.77</v>
      </c>
      <c r="H37">
        <v>117.24</v>
      </c>
      <c r="J37" t="str">
        <v>Ram Mahesh</v>
      </c>
      <c r="K37" t="str">
        <v>UK</v>
      </c>
      <c r="L37" t="str">
        <v>After Nines</v>
      </c>
      <c r="M37">
        <v>5817</v>
      </c>
      <c r="N37">
        <v>12</v>
      </c>
      <c r="O37">
        <v>9.77</v>
      </c>
      <c r="P37">
        <v>117.24</v>
      </c>
      <c r="Z37" t="str">
        <v>34</v>
      </c>
      <c r="AA37" t="str">
        <v>Ram Mahesh</v>
      </c>
      <c r="AB37" t="str">
        <v>UK</v>
      </c>
      <c r="AC37" t="str">
        <v>After Nines</v>
      </c>
      <c r="AD37">
        <v>5817</v>
      </c>
      <c r="AE37">
        <v>12</v>
      </c>
      <c r="AF37">
        <v>9.77</v>
      </c>
      <c r="AG37">
        <v>117.24</v>
      </c>
    </row>
    <row r="38" spans="2:33" x14ac:dyDescent="0.3">
      <c r="B38" t="s">
        <v>335</v>
      </c>
      <c r="C38" t="s">
        <v>339</v>
      </c>
      <c r="D38" t="s">
        <v>346</v>
      </c>
      <c r="E38" s="23">
        <v>3976</v>
      </c>
      <c r="F38">
        <v>72</v>
      </c>
      <c r="G38">
        <v>11.7</v>
      </c>
      <c r="H38">
        <v>842.4</v>
      </c>
      <c r="J38" t="str">
        <v>Carla Molina</v>
      </c>
      <c r="K38" t="str">
        <v>UK</v>
      </c>
      <c r="L38" t="str">
        <v>50% Dark Bites</v>
      </c>
      <c r="M38">
        <v>3976</v>
      </c>
      <c r="N38">
        <v>72</v>
      </c>
      <c r="O38">
        <v>11.7</v>
      </c>
      <c r="P38">
        <v>842.4</v>
      </c>
      <c r="Z38" t="str">
        <v>35</v>
      </c>
      <c r="AA38" t="str">
        <v>Carla Molina</v>
      </c>
      <c r="AB38" t="str">
        <v>UK</v>
      </c>
      <c r="AC38" t="str">
        <v>50% Dark Bites</v>
      </c>
      <c r="AD38">
        <v>3976</v>
      </c>
      <c r="AE38">
        <v>72</v>
      </c>
      <c r="AF38">
        <v>11.7</v>
      </c>
      <c r="AG38">
        <v>842.4</v>
      </c>
    </row>
    <row r="39" spans="2:33" x14ac:dyDescent="0.3">
      <c r="B39" t="s">
        <v>338</v>
      </c>
      <c r="C39" t="s">
        <v>342</v>
      </c>
      <c r="D39" t="s">
        <v>361</v>
      </c>
      <c r="E39" s="23">
        <v>1134</v>
      </c>
      <c r="F39">
        <v>282</v>
      </c>
      <c r="G39">
        <v>16.73</v>
      </c>
      <c r="H39">
        <v>4717.8599999999997</v>
      </c>
      <c r="J39" t="str">
        <v>Curtice Advani</v>
      </c>
      <c r="K39" t="str">
        <v>Australia</v>
      </c>
      <c r="L39" t="str">
        <v>Organic Choco Syrup</v>
      </c>
      <c r="M39">
        <v>1134</v>
      </c>
      <c r="N39">
        <v>282</v>
      </c>
      <c r="O39">
        <v>16.73</v>
      </c>
      <c r="P39">
        <v>4717.8599999999997</v>
      </c>
      <c r="Z39" t="str">
        <v>36</v>
      </c>
      <c r="AA39" t="str">
        <v>Curtice Advani</v>
      </c>
      <c r="AB39" t="str">
        <v>Australia</v>
      </c>
      <c r="AC39" t="str">
        <v>Organic Choco Syrup</v>
      </c>
      <c r="AD39">
        <v>1134</v>
      </c>
      <c r="AE39">
        <v>282</v>
      </c>
      <c r="AF39">
        <v>16.73</v>
      </c>
      <c r="AG39">
        <v>4717.8599999999997</v>
      </c>
    </row>
    <row r="40" spans="2:33" x14ac:dyDescent="0.3">
      <c r="B40" t="s">
        <v>348</v>
      </c>
      <c r="C40" t="s">
        <v>339</v>
      </c>
      <c r="D40" t="s">
        <v>362</v>
      </c>
      <c r="E40" s="23">
        <v>6027</v>
      </c>
      <c r="F40">
        <v>144</v>
      </c>
      <c r="G40">
        <v>10.38</v>
      </c>
      <c r="H40">
        <v>1494.72</v>
      </c>
      <c r="J40" t="str">
        <v>Barr Faughny</v>
      </c>
      <c r="K40" t="str">
        <v>UK</v>
      </c>
      <c r="L40" t="str">
        <v>Caramel Stuffed Bars</v>
      </c>
      <c r="M40">
        <v>6027</v>
      </c>
      <c r="N40">
        <v>144</v>
      </c>
      <c r="O40">
        <v>10.38</v>
      </c>
      <c r="P40">
        <v>1494.72</v>
      </c>
      <c r="Z40" t="str">
        <v>37</v>
      </c>
      <c r="AA40" t="str">
        <v>Barr Faughny</v>
      </c>
      <c r="AB40" t="str">
        <v>UK</v>
      </c>
      <c r="AC40" t="str">
        <v>Caramel Stuffed Bars</v>
      </c>
      <c r="AD40">
        <v>6027</v>
      </c>
      <c r="AE40">
        <v>144</v>
      </c>
      <c r="AF40">
        <v>10.38</v>
      </c>
      <c r="AG40">
        <v>1494.72</v>
      </c>
    </row>
    <row r="41" spans="2:33" x14ac:dyDescent="0.3">
      <c r="B41" t="s">
        <v>338</v>
      </c>
      <c r="C41" t="s">
        <v>328</v>
      </c>
      <c r="D41" t="s">
        <v>351</v>
      </c>
      <c r="E41" s="23">
        <v>1904</v>
      </c>
      <c r="F41">
        <v>405</v>
      </c>
      <c r="G41">
        <v>8.7899999999999991</v>
      </c>
      <c r="H41">
        <v>3559.95</v>
      </c>
      <c r="J41" t="str">
        <v>Curtice Advani</v>
      </c>
      <c r="K41" t="str">
        <v>New Zealand</v>
      </c>
      <c r="L41" t="str">
        <v>Mint Chip Choco</v>
      </c>
      <c r="M41">
        <v>1904</v>
      </c>
      <c r="N41">
        <v>405</v>
      </c>
      <c r="O41">
        <v>8.7899999999999991</v>
      </c>
      <c r="P41">
        <v>3559.95</v>
      </c>
      <c r="Z41" t="str">
        <v>38</v>
      </c>
      <c r="AA41" t="str">
        <v>Curtice Advani</v>
      </c>
      <c r="AB41" t="str">
        <v>New Zealand</v>
      </c>
      <c r="AC41" t="str">
        <v>Mint Chip Choco</v>
      </c>
      <c r="AD41">
        <v>1904</v>
      </c>
      <c r="AE41">
        <v>405</v>
      </c>
      <c r="AF41">
        <v>8.7899999999999991</v>
      </c>
      <c r="AG41">
        <v>3559.95</v>
      </c>
    </row>
    <row r="42" spans="2:33" x14ac:dyDescent="0.3">
      <c r="B42" t="s">
        <v>345</v>
      </c>
      <c r="C42" t="s">
        <v>352</v>
      </c>
      <c r="D42" t="s">
        <v>332</v>
      </c>
      <c r="E42" s="23">
        <v>3262</v>
      </c>
      <c r="F42">
        <v>75</v>
      </c>
      <c r="G42">
        <v>8.65</v>
      </c>
      <c r="H42">
        <v>648.75</v>
      </c>
      <c r="J42" t="str">
        <v>Ches Bonnell</v>
      </c>
      <c r="K42" t="str">
        <v>India</v>
      </c>
      <c r="L42" t="str">
        <v>Choco Coated Almonds</v>
      </c>
      <c r="M42">
        <v>3262</v>
      </c>
      <c r="N42">
        <v>75</v>
      </c>
      <c r="O42">
        <v>8.65</v>
      </c>
      <c r="P42">
        <v>648.75</v>
      </c>
      <c r="Z42" t="str">
        <v>39</v>
      </c>
      <c r="AA42" t="str">
        <v>Ches Bonnell</v>
      </c>
      <c r="AB42" t="str">
        <v>India</v>
      </c>
      <c r="AC42" t="str">
        <v>Choco Coated Almonds</v>
      </c>
      <c r="AD42">
        <v>3262</v>
      </c>
      <c r="AE42">
        <v>75</v>
      </c>
      <c r="AF42">
        <v>8.65</v>
      </c>
      <c r="AG42">
        <v>648.75</v>
      </c>
    </row>
    <row r="43" spans="2:33" x14ac:dyDescent="0.3">
      <c r="B43" t="s">
        <v>327</v>
      </c>
      <c r="C43" t="s">
        <v>352</v>
      </c>
      <c r="D43" t="s">
        <v>361</v>
      </c>
      <c r="E43" s="23">
        <v>2289</v>
      </c>
      <c r="F43">
        <v>135</v>
      </c>
      <c r="G43">
        <v>16.73</v>
      </c>
      <c r="H43">
        <v>2258.5500000000002</v>
      </c>
      <c r="J43" t="str">
        <v>Ram Mahesh</v>
      </c>
      <c r="K43" t="str">
        <v>India</v>
      </c>
      <c r="L43" t="str">
        <v>Organic Choco Syrup</v>
      </c>
      <c r="M43">
        <v>2289</v>
      </c>
      <c r="N43">
        <v>135</v>
      </c>
      <c r="O43">
        <v>16.73</v>
      </c>
      <c r="P43">
        <v>2258.5500000000002</v>
      </c>
      <c r="Z43" t="str">
        <v>40</v>
      </c>
      <c r="AA43" t="str">
        <v>Ram Mahesh</v>
      </c>
      <c r="AB43" t="str">
        <v>India</v>
      </c>
      <c r="AC43" t="str">
        <v>Organic Choco Syrup</v>
      </c>
      <c r="AD43">
        <v>2289</v>
      </c>
      <c r="AE43">
        <v>135</v>
      </c>
      <c r="AF43">
        <v>16.73</v>
      </c>
      <c r="AG43">
        <v>2258.5500000000002</v>
      </c>
    </row>
    <row r="44" spans="2:33" x14ac:dyDescent="0.3">
      <c r="B44" t="s">
        <v>347</v>
      </c>
      <c r="C44" t="s">
        <v>352</v>
      </c>
      <c r="D44" t="s">
        <v>361</v>
      </c>
      <c r="E44" s="23">
        <v>6986</v>
      </c>
      <c r="F44">
        <v>21</v>
      </c>
      <c r="G44">
        <v>16.73</v>
      </c>
      <c r="H44">
        <v>351.33</v>
      </c>
      <c r="J44" t="str">
        <v>Gigi Bohling</v>
      </c>
      <c r="K44" t="str">
        <v>India</v>
      </c>
      <c r="L44" t="str">
        <v>Organic Choco Syrup</v>
      </c>
      <c r="M44">
        <v>6986</v>
      </c>
      <c r="N44">
        <v>21</v>
      </c>
      <c r="O44">
        <v>16.73</v>
      </c>
      <c r="P44">
        <v>351.33</v>
      </c>
      <c r="Z44" t="str">
        <v>41</v>
      </c>
      <c r="AA44" t="str">
        <v>Gigi Bohling</v>
      </c>
      <c r="AB44" t="str">
        <v>India</v>
      </c>
      <c r="AC44" t="str">
        <v>Organic Choco Syrup</v>
      </c>
      <c r="AD44">
        <v>6986</v>
      </c>
      <c r="AE44">
        <v>21</v>
      </c>
      <c r="AF44">
        <v>16.73</v>
      </c>
      <c r="AG44">
        <v>351.33</v>
      </c>
    </row>
    <row r="45" spans="2:33" x14ac:dyDescent="0.3">
      <c r="B45" t="s">
        <v>348</v>
      </c>
      <c r="C45" t="s">
        <v>342</v>
      </c>
      <c r="D45" t="s">
        <v>356</v>
      </c>
      <c r="E45" s="23">
        <v>4417</v>
      </c>
      <c r="F45">
        <v>153</v>
      </c>
      <c r="G45">
        <v>6.49</v>
      </c>
      <c r="H45">
        <v>992.97</v>
      </c>
      <c r="J45" t="str">
        <v>Barr Faughny</v>
      </c>
      <c r="K45" t="str">
        <v>Australia</v>
      </c>
      <c r="L45" t="str">
        <v>Fruit &amp; Nut Bars</v>
      </c>
      <c r="M45">
        <v>4417</v>
      </c>
      <c r="N45">
        <v>153</v>
      </c>
      <c r="O45">
        <v>6.49</v>
      </c>
      <c r="P45">
        <v>992.97</v>
      </c>
      <c r="Z45" t="str">
        <v>42</v>
      </c>
      <c r="AA45" t="str">
        <v>Barr Faughny</v>
      </c>
      <c r="AB45" t="str">
        <v>Australia</v>
      </c>
      <c r="AC45" t="str">
        <v>Fruit &amp; Nut Bars</v>
      </c>
      <c r="AD45">
        <v>4417</v>
      </c>
      <c r="AE45">
        <v>153</v>
      </c>
      <c r="AF45">
        <v>6.49</v>
      </c>
      <c r="AG45">
        <v>992.97</v>
      </c>
    </row>
    <row r="46" spans="2:33" x14ac:dyDescent="0.3">
      <c r="B46" t="s">
        <v>338</v>
      </c>
      <c r="C46" t="s">
        <v>352</v>
      </c>
      <c r="D46" t="s">
        <v>359</v>
      </c>
      <c r="E46" s="23">
        <v>1442</v>
      </c>
      <c r="F46">
        <v>15</v>
      </c>
      <c r="G46">
        <v>11.73</v>
      </c>
      <c r="H46">
        <v>175.95</v>
      </c>
      <c r="J46" t="str">
        <v>Curtice Advani</v>
      </c>
      <c r="K46" t="str">
        <v>India</v>
      </c>
      <c r="L46" t="str">
        <v>Raspberry Choco</v>
      </c>
      <c r="M46">
        <v>1442</v>
      </c>
      <c r="N46">
        <v>15</v>
      </c>
      <c r="O46">
        <v>11.73</v>
      </c>
      <c r="P46">
        <v>175.95</v>
      </c>
      <c r="Z46" t="str">
        <v>43</v>
      </c>
      <c r="AA46" t="str">
        <v>Curtice Advani</v>
      </c>
      <c r="AB46" t="str">
        <v>India</v>
      </c>
      <c r="AC46" t="str">
        <v>Raspberry Choco</v>
      </c>
      <c r="AD46">
        <v>1442</v>
      </c>
      <c r="AE46">
        <v>15</v>
      </c>
      <c r="AF46">
        <v>11.73</v>
      </c>
      <c r="AG46">
        <v>175.95</v>
      </c>
    </row>
    <row r="47" spans="2:33" x14ac:dyDescent="0.3">
      <c r="B47" t="s">
        <v>349</v>
      </c>
      <c r="C47" t="s">
        <v>331</v>
      </c>
      <c r="D47" t="s">
        <v>346</v>
      </c>
      <c r="E47" s="23">
        <v>2415</v>
      </c>
      <c r="F47">
        <v>255</v>
      </c>
      <c r="G47">
        <v>11.7</v>
      </c>
      <c r="H47">
        <v>2983.5</v>
      </c>
      <c r="J47" t="str">
        <v>Gunar Cockshoot</v>
      </c>
      <c r="K47" t="str">
        <v>USA</v>
      </c>
      <c r="L47" t="str">
        <v>50% Dark Bites</v>
      </c>
      <c r="M47">
        <v>2415</v>
      </c>
      <c r="N47">
        <v>255</v>
      </c>
      <c r="O47">
        <v>11.7</v>
      </c>
      <c r="P47">
        <v>2983.5</v>
      </c>
      <c r="Z47" t="str">
        <v>44</v>
      </c>
      <c r="AA47" t="str">
        <v>Gunar Cockshoot</v>
      </c>
      <c r="AB47" t="str">
        <v>USA</v>
      </c>
      <c r="AC47" t="str">
        <v>50% Dark Bites</v>
      </c>
      <c r="AD47">
        <v>2415</v>
      </c>
      <c r="AE47">
        <v>255</v>
      </c>
      <c r="AF47">
        <v>11.7</v>
      </c>
      <c r="AG47">
        <v>2983.5</v>
      </c>
    </row>
    <row r="48" spans="2:33" x14ac:dyDescent="0.3">
      <c r="B48" t="s">
        <v>348</v>
      </c>
      <c r="C48" t="s">
        <v>328</v>
      </c>
      <c r="D48" t="s">
        <v>358</v>
      </c>
      <c r="E48">
        <v>238</v>
      </c>
      <c r="F48">
        <v>18</v>
      </c>
      <c r="G48">
        <v>7.64</v>
      </c>
      <c r="H48">
        <v>137.52000000000001</v>
      </c>
      <c r="J48" t="str">
        <v>Barr Faughny</v>
      </c>
      <c r="K48" t="str">
        <v>New Zealand</v>
      </c>
      <c r="L48" t="str">
        <v>99% Dark &amp; Pure</v>
      </c>
      <c r="M48">
        <v>238</v>
      </c>
      <c r="N48">
        <v>18</v>
      </c>
      <c r="O48">
        <v>7.64</v>
      </c>
      <c r="P48">
        <v>137.52000000000001</v>
      </c>
      <c r="Z48" t="str">
        <v>45</v>
      </c>
      <c r="AA48" t="str">
        <v>Barr Faughny</v>
      </c>
      <c r="AB48" t="str">
        <v>New Zealand</v>
      </c>
      <c r="AC48" t="str">
        <v>99% Dark &amp; Pure</v>
      </c>
      <c r="AD48">
        <v>238</v>
      </c>
      <c r="AE48">
        <v>18</v>
      </c>
      <c r="AF48">
        <v>7.64</v>
      </c>
      <c r="AG48">
        <v>137.52000000000001</v>
      </c>
    </row>
    <row r="49" spans="2:33" x14ac:dyDescent="0.3">
      <c r="B49" t="s">
        <v>338</v>
      </c>
      <c r="C49" t="s">
        <v>328</v>
      </c>
      <c r="D49" t="s">
        <v>356</v>
      </c>
      <c r="E49" s="23">
        <v>4949</v>
      </c>
      <c r="F49">
        <v>189</v>
      </c>
      <c r="G49">
        <v>6.49</v>
      </c>
      <c r="H49">
        <v>1226.6099999999999</v>
      </c>
      <c r="J49" t="str">
        <v>Curtice Advani</v>
      </c>
      <c r="K49" t="str">
        <v>New Zealand</v>
      </c>
      <c r="L49" t="str">
        <v>Fruit &amp; Nut Bars</v>
      </c>
      <c r="M49">
        <v>4949</v>
      </c>
      <c r="N49">
        <v>189</v>
      </c>
      <c r="O49">
        <v>6.49</v>
      </c>
      <c r="P49">
        <v>1226.6099999999999</v>
      </c>
      <c r="Z49" t="str">
        <v>46</v>
      </c>
      <c r="AA49" t="str">
        <v>Curtice Advani</v>
      </c>
      <c r="AB49" t="str">
        <v>New Zealand</v>
      </c>
      <c r="AC49" t="str">
        <v>Fruit &amp; Nut Bars</v>
      </c>
      <c r="AD49">
        <v>4949</v>
      </c>
      <c r="AE49">
        <v>189</v>
      </c>
      <c r="AF49">
        <v>6.49</v>
      </c>
      <c r="AG49">
        <v>1226.6099999999999</v>
      </c>
    </row>
    <row r="50" spans="2:33" x14ac:dyDescent="0.3">
      <c r="B50" t="s">
        <v>347</v>
      </c>
      <c r="C50" t="s">
        <v>342</v>
      </c>
      <c r="D50" t="s">
        <v>332</v>
      </c>
      <c r="E50" s="23">
        <v>5075</v>
      </c>
      <c r="F50">
        <v>21</v>
      </c>
      <c r="G50">
        <v>8.65</v>
      </c>
      <c r="H50">
        <v>181.65</v>
      </c>
      <c r="J50" t="str">
        <v>Gigi Bohling</v>
      </c>
      <c r="K50" t="str">
        <v>Australia</v>
      </c>
      <c r="L50" t="str">
        <v>Choco Coated Almonds</v>
      </c>
      <c r="M50">
        <v>5075</v>
      </c>
      <c r="N50">
        <v>21</v>
      </c>
      <c r="O50">
        <v>8.65</v>
      </c>
      <c r="P50">
        <v>181.65</v>
      </c>
      <c r="Z50" t="str">
        <v>47</v>
      </c>
      <c r="AA50" t="str">
        <v>Gigi Bohling</v>
      </c>
      <c r="AB50" t="str">
        <v>Australia</v>
      </c>
      <c r="AC50" t="str">
        <v>Choco Coated Almonds</v>
      </c>
      <c r="AD50">
        <v>5075</v>
      </c>
      <c r="AE50">
        <v>21</v>
      </c>
      <c r="AF50">
        <v>8.65</v>
      </c>
      <c r="AG50">
        <v>181.65</v>
      </c>
    </row>
    <row r="51" spans="2:33" x14ac:dyDescent="0.3">
      <c r="B51" t="s">
        <v>349</v>
      </c>
      <c r="C51" t="s">
        <v>336</v>
      </c>
      <c r="D51" t="s">
        <v>351</v>
      </c>
      <c r="E51" s="23">
        <v>9198</v>
      </c>
      <c r="F51">
        <v>36</v>
      </c>
      <c r="G51">
        <v>8.7899999999999991</v>
      </c>
      <c r="H51">
        <v>316.44</v>
      </c>
      <c r="J51" t="str">
        <v>Gunar Cockshoot</v>
      </c>
      <c r="K51" t="str">
        <v>Canada</v>
      </c>
      <c r="L51" t="str">
        <v>Mint Chip Choco</v>
      </c>
      <c r="M51">
        <v>9198</v>
      </c>
      <c r="N51">
        <v>36</v>
      </c>
      <c r="O51">
        <v>8.7899999999999991</v>
      </c>
      <c r="P51">
        <v>316.44</v>
      </c>
      <c r="Z51" t="str">
        <v>48</v>
      </c>
      <c r="AA51" t="str">
        <v>Gunar Cockshoot</v>
      </c>
      <c r="AB51" t="str">
        <v>Canada</v>
      </c>
      <c r="AC51" t="str">
        <v>Mint Chip Choco</v>
      </c>
      <c r="AD51">
        <v>9198</v>
      </c>
      <c r="AE51">
        <v>36</v>
      </c>
      <c r="AF51">
        <v>8.7899999999999991</v>
      </c>
      <c r="AG51">
        <v>316.44</v>
      </c>
    </row>
    <row r="52" spans="2:33" x14ac:dyDescent="0.3">
      <c r="B52" t="s">
        <v>338</v>
      </c>
      <c r="C52" t="s">
        <v>352</v>
      </c>
      <c r="D52" t="s">
        <v>354</v>
      </c>
      <c r="E52" s="23">
        <v>3339</v>
      </c>
      <c r="F52">
        <v>75</v>
      </c>
      <c r="G52">
        <v>7.16</v>
      </c>
      <c r="H52">
        <v>537</v>
      </c>
      <c r="J52" t="str">
        <v>Curtice Advani</v>
      </c>
      <c r="K52" t="str">
        <v>India</v>
      </c>
      <c r="L52" t="str">
        <v>Manuka Honey Choco</v>
      </c>
      <c r="M52">
        <v>3339</v>
      </c>
      <c r="N52">
        <v>75</v>
      </c>
      <c r="O52">
        <v>7.16</v>
      </c>
      <c r="P52">
        <v>537</v>
      </c>
      <c r="Z52" t="str">
        <v>49</v>
      </c>
      <c r="AA52" t="str">
        <v>Curtice Advani</v>
      </c>
      <c r="AB52" t="str">
        <v>India</v>
      </c>
      <c r="AC52" t="str">
        <v>Manuka Honey Choco</v>
      </c>
      <c r="AD52">
        <v>3339</v>
      </c>
      <c r="AE52">
        <v>75</v>
      </c>
      <c r="AF52">
        <v>7.16</v>
      </c>
      <c r="AG52">
        <v>537</v>
      </c>
    </row>
    <row r="53" spans="2:33" x14ac:dyDescent="0.3">
      <c r="B53" t="s">
        <v>327</v>
      </c>
      <c r="C53" t="s">
        <v>352</v>
      </c>
      <c r="D53" t="s">
        <v>350</v>
      </c>
      <c r="E53" s="23">
        <v>5019</v>
      </c>
      <c r="F53">
        <v>156</v>
      </c>
      <c r="G53">
        <v>3.11</v>
      </c>
      <c r="H53">
        <v>485.16</v>
      </c>
      <c r="J53" t="str">
        <v>Ram Mahesh</v>
      </c>
      <c r="K53" t="str">
        <v>India</v>
      </c>
      <c r="L53" t="str">
        <v>Eclairs</v>
      </c>
      <c r="M53">
        <v>5019</v>
      </c>
      <c r="N53">
        <v>156</v>
      </c>
      <c r="O53">
        <v>3.11</v>
      </c>
      <c r="P53">
        <v>485.16</v>
      </c>
      <c r="Z53" t="str">
        <v>50</v>
      </c>
      <c r="AA53" t="str">
        <v>Ram Mahesh</v>
      </c>
      <c r="AB53" t="str">
        <v>India</v>
      </c>
      <c r="AC53" t="str">
        <v>Eclairs</v>
      </c>
      <c r="AD53">
        <v>5019</v>
      </c>
      <c r="AE53">
        <v>156</v>
      </c>
      <c r="AF53">
        <v>3.11</v>
      </c>
      <c r="AG53">
        <v>485.16</v>
      </c>
    </row>
    <row r="54" spans="2:33" x14ac:dyDescent="0.3">
      <c r="B54" t="s">
        <v>347</v>
      </c>
      <c r="C54" t="s">
        <v>336</v>
      </c>
      <c r="D54" t="s">
        <v>351</v>
      </c>
      <c r="E54" s="23">
        <v>16184</v>
      </c>
      <c r="F54">
        <v>39</v>
      </c>
      <c r="G54">
        <v>8.7899999999999991</v>
      </c>
      <c r="H54">
        <v>342.81</v>
      </c>
      <c r="J54" t="str">
        <v>Gigi Bohling</v>
      </c>
      <c r="K54" t="str">
        <v>Canada</v>
      </c>
      <c r="L54" t="str">
        <v>Mint Chip Choco</v>
      </c>
      <c r="M54">
        <v>16184</v>
      </c>
      <c r="N54">
        <v>39</v>
      </c>
      <c r="O54">
        <v>8.7899999999999991</v>
      </c>
      <c r="P54">
        <v>342.81</v>
      </c>
      <c r="Z54" t="str">
        <v>51</v>
      </c>
      <c r="AA54" t="str">
        <v>Gigi Bohling</v>
      </c>
      <c r="AB54" t="str">
        <v>Canada</v>
      </c>
      <c r="AC54" t="str">
        <v>Mint Chip Choco</v>
      </c>
      <c r="AD54">
        <v>16184</v>
      </c>
      <c r="AE54">
        <v>39</v>
      </c>
      <c r="AF54">
        <v>8.7899999999999991</v>
      </c>
      <c r="AG54">
        <v>342.81</v>
      </c>
    </row>
    <row r="55" spans="2:33" x14ac:dyDescent="0.3">
      <c r="B55" t="s">
        <v>338</v>
      </c>
      <c r="C55" t="s">
        <v>336</v>
      </c>
      <c r="D55" t="s">
        <v>363</v>
      </c>
      <c r="E55">
        <v>497</v>
      </c>
      <c r="F55">
        <v>63</v>
      </c>
      <c r="G55">
        <v>9</v>
      </c>
      <c r="H55">
        <v>567</v>
      </c>
      <c r="J55" t="str">
        <v>Curtice Advani</v>
      </c>
      <c r="K55" t="str">
        <v>Canada</v>
      </c>
      <c r="L55" t="str">
        <v>Spicy Special Slims</v>
      </c>
      <c r="M55">
        <v>497</v>
      </c>
      <c r="N55">
        <v>63</v>
      </c>
      <c r="O55">
        <v>9</v>
      </c>
      <c r="P55">
        <v>567</v>
      </c>
      <c r="Z55" t="str">
        <v>52</v>
      </c>
      <c r="AA55" t="str">
        <v>Curtice Advani</v>
      </c>
      <c r="AB55" t="str">
        <v>Canada</v>
      </c>
      <c r="AC55" t="str">
        <v>Spicy Special Slims</v>
      </c>
      <c r="AD55">
        <v>497</v>
      </c>
      <c r="AE55">
        <v>63</v>
      </c>
      <c r="AF55">
        <v>9</v>
      </c>
      <c r="AG55">
        <v>567</v>
      </c>
    </row>
    <row r="56" spans="2:33" x14ac:dyDescent="0.3">
      <c r="B56" t="s">
        <v>348</v>
      </c>
      <c r="C56" t="s">
        <v>336</v>
      </c>
      <c r="D56" t="s">
        <v>354</v>
      </c>
      <c r="E56" s="23">
        <v>8211</v>
      </c>
      <c r="F56">
        <v>75</v>
      </c>
      <c r="G56">
        <v>7.16</v>
      </c>
      <c r="H56">
        <v>537</v>
      </c>
      <c r="J56" t="str">
        <v>Barr Faughny</v>
      </c>
      <c r="K56" t="str">
        <v>Canada</v>
      </c>
      <c r="L56" t="str">
        <v>Manuka Honey Choco</v>
      </c>
      <c r="M56">
        <v>8211</v>
      </c>
      <c r="N56">
        <v>75</v>
      </c>
      <c r="O56">
        <v>7.16</v>
      </c>
      <c r="P56">
        <v>537</v>
      </c>
      <c r="Z56" t="str">
        <v>53</v>
      </c>
      <c r="AA56" t="str">
        <v>Barr Faughny</v>
      </c>
      <c r="AB56" t="str">
        <v>Canada</v>
      </c>
      <c r="AC56" t="str">
        <v>Manuka Honey Choco</v>
      </c>
      <c r="AD56">
        <v>8211</v>
      </c>
      <c r="AE56">
        <v>75</v>
      </c>
      <c r="AF56">
        <v>7.16</v>
      </c>
      <c r="AG56">
        <v>537</v>
      </c>
    </row>
    <row r="57" spans="2:33" x14ac:dyDescent="0.3">
      <c r="B57" t="s">
        <v>348</v>
      </c>
      <c r="C57" t="s">
        <v>342</v>
      </c>
      <c r="D57" t="s">
        <v>362</v>
      </c>
      <c r="E57" s="23">
        <v>6580</v>
      </c>
      <c r="F57">
        <v>183</v>
      </c>
      <c r="G57">
        <v>10.38</v>
      </c>
      <c r="H57">
        <v>1899.54</v>
      </c>
      <c r="J57" t="str">
        <v>Barr Faughny</v>
      </c>
      <c r="K57" t="str">
        <v>Australia</v>
      </c>
      <c r="L57" t="str">
        <v>Caramel Stuffed Bars</v>
      </c>
      <c r="M57">
        <v>6580</v>
      </c>
      <c r="N57">
        <v>183</v>
      </c>
      <c r="O57">
        <v>10.38</v>
      </c>
      <c r="P57">
        <v>1899.54</v>
      </c>
      <c r="Z57" t="str">
        <v>54</v>
      </c>
      <c r="AA57" t="str">
        <v>Barr Faughny</v>
      </c>
      <c r="AB57" t="str">
        <v>Australia</v>
      </c>
      <c r="AC57" t="str">
        <v>Caramel Stuffed Bars</v>
      </c>
      <c r="AD57">
        <v>6580</v>
      </c>
      <c r="AE57">
        <v>183</v>
      </c>
      <c r="AF57">
        <v>10.38</v>
      </c>
      <c r="AG57">
        <v>1899.54</v>
      </c>
    </row>
    <row r="58" spans="2:33" x14ac:dyDescent="0.3">
      <c r="B58" t="s">
        <v>335</v>
      </c>
      <c r="C58" t="s">
        <v>331</v>
      </c>
      <c r="D58" t="s">
        <v>353</v>
      </c>
      <c r="E58" s="23">
        <v>4760</v>
      </c>
      <c r="F58">
        <v>69</v>
      </c>
      <c r="G58">
        <v>9.33</v>
      </c>
      <c r="H58">
        <v>643.77</v>
      </c>
      <c r="J58" t="str">
        <v>Carla Molina</v>
      </c>
      <c r="K58" t="str">
        <v>USA</v>
      </c>
      <c r="L58" t="str">
        <v>Milk Bars</v>
      </c>
      <c r="M58">
        <v>4760</v>
      </c>
      <c r="N58">
        <v>69</v>
      </c>
      <c r="O58">
        <v>9.33</v>
      </c>
      <c r="P58">
        <v>643.77</v>
      </c>
      <c r="Z58" t="str">
        <v>55</v>
      </c>
      <c r="AA58" t="str">
        <v>Carla Molina</v>
      </c>
      <c r="AB58" t="str">
        <v>USA</v>
      </c>
      <c r="AC58" t="str">
        <v>Milk Bars</v>
      </c>
      <c r="AD58">
        <v>4760</v>
      </c>
      <c r="AE58">
        <v>69</v>
      </c>
      <c r="AF58">
        <v>9.33</v>
      </c>
      <c r="AG58">
        <v>643.77</v>
      </c>
    </row>
    <row r="59" spans="2:33" x14ac:dyDescent="0.3">
      <c r="B59" t="s">
        <v>327</v>
      </c>
      <c r="C59" t="s">
        <v>336</v>
      </c>
      <c r="D59" t="s">
        <v>340</v>
      </c>
      <c r="E59" s="23">
        <v>5439</v>
      </c>
      <c r="F59">
        <v>30</v>
      </c>
      <c r="G59">
        <v>13.15</v>
      </c>
      <c r="H59">
        <v>394.5</v>
      </c>
      <c r="J59" t="str">
        <v>Ram Mahesh</v>
      </c>
      <c r="K59" t="str">
        <v>Canada</v>
      </c>
      <c r="L59" t="str">
        <v>White Choc</v>
      </c>
      <c r="M59">
        <v>5439</v>
      </c>
      <c r="N59">
        <v>30</v>
      </c>
      <c r="O59">
        <v>13.15</v>
      </c>
      <c r="P59">
        <v>394.5</v>
      </c>
      <c r="Z59" t="str">
        <v>56</v>
      </c>
      <c r="AA59" t="str">
        <v>Ram Mahesh</v>
      </c>
      <c r="AB59" t="str">
        <v>Canada</v>
      </c>
      <c r="AC59" t="str">
        <v>White Choc</v>
      </c>
      <c r="AD59">
        <v>5439</v>
      </c>
      <c r="AE59">
        <v>30</v>
      </c>
      <c r="AF59">
        <v>13.15</v>
      </c>
      <c r="AG59">
        <v>394.5</v>
      </c>
    </row>
    <row r="60" spans="2:33" x14ac:dyDescent="0.3">
      <c r="B60" t="s">
        <v>335</v>
      </c>
      <c r="C60" t="s">
        <v>352</v>
      </c>
      <c r="D60" t="s">
        <v>350</v>
      </c>
      <c r="E60" s="23">
        <v>1463</v>
      </c>
      <c r="F60">
        <v>39</v>
      </c>
      <c r="G60">
        <v>3.11</v>
      </c>
      <c r="H60">
        <v>121.29</v>
      </c>
      <c r="J60" t="str">
        <v>Carla Molina</v>
      </c>
      <c r="K60" t="str">
        <v>India</v>
      </c>
      <c r="L60" t="str">
        <v>Eclairs</v>
      </c>
      <c r="M60">
        <v>1463</v>
      </c>
      <c r="N60">
        <v>39</v>
      </c>
      <c r="O60">
        <v>3.11</v>
      </c>
      <c r="P60">
        <v>121.29</v>
      </c>
      <c r="Z60" t="str">
        <v>57</v>
      </c>
      <c r="AA60" t="str">
        <v>Carla Molina</v>
      </c>
      <c r="AB60" t="str">
        <v>India</v>
      </c>
      <c r="AC60" t="str">
        <v>Eclairs</v>
      </c>
      <c r="AD60">
        <v>1463</v>
      </c>
      <c r="AE60">
        <v>39</v>
      </c>
      <c r="AF60">
        <v>3.11</v>
      </c>
      <c r="AG60">
        <v>121.29</v>
      </c>
    </row>
    <row r="61" spans="2:33" x14ac:dyDescent="0.3">
      <c r="B61" t="s">
        <v>349</v>
      </c>
      <c r="C61" t="s">
        <v>352</v>
      </c>
      <c r="D61" t="s">
        <v>332</v>
      </c>
      <c r="E61" s="23">
        <v>7777</v>
      </c>
      <c r="F61">
        <v>504</v>
      </c>
      <c r="G61">
        <v>8.65</v>
      </c>
      <c r="H61">
        <v>4359.6000000000004</v>
      </c>
      <c r="J61" t="str">
        <v>Gunar Cockshoot</v>
      </c>
      <c r="K61" t="str">
        <v>India</v>
      </c>
      <c r="L61" t="str">
        <v>Choco Coated Almonds</v>
      </c>
      <c r="M61">
        <v>7777</v>
      </c>
      <c r="N61">
        <v>504</v>
      </c>
      <c r="O61">
        <v>8.65</v>
      </c>
      <c r="P61">
        <v>4359.6000000000004</v>
      </c>
      <c r="Z61" t="str">
        <v>58</v>
      </c>
      <c r="AA61" t="str">
        <v>Gunar Cockshoot</v>
      </c>
      <c r="AB61" t="str">
        <v>India</v>
      </c>
      <c r="AC61" t="str">
        <v>Choco Coated Almonds</v>
      </c>
      <c r="AD61">
        <v>7777</v>
      </c>
      <c r="AE61">
        <v>504</v>
      </c>
      <c r="AF61">
        <v>8.65</v>
      </c>
      <c r="AG61">
        <v>4359.6000000000004</v>
      </c>
    </row>
    <row r="62" spans="2:33" x14ac:dyDescent="0.3">
      <c r="B62" t="s">
        <v>333</v>
      </c>
      <c r="C62" t="s">
        <v>328</v>
      </c>
      <c r="D62" t="s">
        <v>354</v>
      </c>
      <c r="E62" s="23">
        <v>1085</v>
      </c>
      <c r="F62">
        <v>273</v>
      </c>
      <c r="G62">
        <v>7.16</v>
      </c>
      <c r="H62">
        <v>1954.68</v>
      </c>
      <c r="J62" t="str">
        <v>Husein Augar</v>
      </c>
      <c r="K62" t="str">
        <v>New Zealand</v>
      </c>
      <c r="L62" t="str">
        <v>Manuka Honey Choco</v>
      </c>
      <c r="M62">
        <v>1085</v>
      </c>
      <c r="N62">
        <v>273</v>
      </c>
      <c r="O62">
        <v>7.16</v>
      </c>
      <c r="P62">
        <v>1954.68</v>
      </c>
      <c r="Z62" t="str">
        <v>59</v>
      </c>
      <c r="AA62" t="str">
        <v>Husein Augar</v>
      </c>
      <c r="AB62" t="str">
        <v>New Zealand</v>
      </c>
      <c r="AC62" t="str">
        <v>Manuka Honey Choco</v>
      </c>
      <c r="AD62">
        <v>1085</v>
      </c>
      <c r="AE62">
        <v>273</v>
      </c>
      <c r="AF62">
        <v>7.16</v>
      </c>
      <c r="AG62">
        <v>1954.68</v>
      </c>
    </row>
    <row r="63" spans="2:33" x14ac:dyDescent="0.3">
      <c r="B63" t="s">
        <v>347</v>
      </c>
      <c r="C63" t="s">
        <v>328</v>
      </c>
      <c r="D63" t="s">
        <v>343</v>
      </c>
      <c r="E63">
        <v>182</v>
      </c>
      <c r="F63">
        <v>48</v>
      </c>
      <c r="G63">
        <v>5.79</v>
      </c>
      <c r="H63">
        <v>277.92</v>
      </c>
      <c r="J63" t="str">
        <v>Gigi Bohling</v>
      </c>
      <c r="K63" t="str">
        <v>New Zealand</v>
      </c>
      <c r="L63" t="str">
        <v>Smooth Sliky Salty</v>
      </c>
      <c r="M63">
        <v>182</v>
      </c>
      <c r="N63">
        <v>48</v>
      </c>
      <c r="O63">
        <v>5.79</v>
      </c>
      <c r="P63">
        <v>277.92</v>
      </c>
      <c r="Z63" t="str">
        <v>60</v>
      </c>
      <c r="AA63" t="str">
        <v>Gigi Bohling</v>
      </c>
      <c r="AB63" t="str">
        <v>New Zealand</v>
      </c>
      <c r="AC63" t="str">
        <v>Smooth Sliky Salty</v>
      </c>
      <c r="AD63">
        <v>182</v>
      </c>
      <c r="AE63">
        <v>48</v>
      </c>
      <c r="AF63">
        <v>5.79</v>
      </c>
      <c r="AG63">
        <v>277.92</v>
      </c>
    </row>
    <row r="64" spans="2:33" x14ac:dyDescent="0.3">
      <c r="B64" t="s">
        <v>338</v>
      </c>
      <c r="C64" t="s">
        <v>352</v>
      </c>
      <c r="D64" t="s">
        <v>361</v>
      </c>
      <c r="E64" s="23">
        <v>4242</v>
      </c>
      <c r="F64">
        <v>207</v>
      </c>
      <c r="G64">
        <v>16.73</v>
      </c>
      <c r="H64">
        <v>3463.11</v>
      </c>
      <c r="J64" t="str">
        <v>Curtice Advani</v>
      </c>
      <c r="K64" t="str">
        <v>India</v>
      </c>
      <c r="L64" t="str">
        <v>Organic Choco Syrup</v>
      </c>
      <c r="M64">
        <v>4242</v>
      </c>
      <c r="N64">
        <v>207</v>
      </c>
      <c r="O64">
        <v>16.73</v>
      </c>
      <c r="P64">
        <v>3463.11</v>
      </c>
      <c r="Z64" t="str">
        <v>61</v>
      </c>
      <c r="AA64" t="str">
        <v>Curtice Advani</v>
      </c>
      <c r="AB64" t="str">
        <v>India</v>
      </c>
      <c r="AC64" t="str">
        <v>Organic Choco Syrup</v>
      </c>
      <c r="AD64">
        <v>4242</v>
      </c>
      <c r="AE64">
        <v>207</v>
      </c>
      <c r="AF64">
        <v>16.73</v>
      </c>
      <c r="AG64">
        <v>3463.11</v>
      </c>
    </row>
    <row r="65" spans="2:33" x14ac:dyDescent="0.3">
      <c r="B65" t="s">
        <v>338</v>
      </c>
      <c r="C65" t="s">
        <v>336</v>
      </c>
      <c r="D65" t="s">
        <v>332</v>
      </c>
      <c r="E65" s="23">
        <v>6118</v>
      </c>
      <c r="F65">
        <v>9</v>
      </c>
      <c r="G65">
        <v>8.65</v>
      </c>
      <c r="H65">
        <v>77.849999999999994</v>
      </c>
      <c r="J65" t="str">
        <v>Curtice Advani</v>
      </c>
      <c r="K65" t="str">
        <v>Canada</v>
      </c>
      <c r="L65" t="str">
        <v>Choco Coated Almonds</v>
      </c>
      <c r="M65">
        <v>6118</v>
      </c>
      <c r="N65">
        <v>9</v>
      </c>
      <c r="O65">
        <v>8.65</v>
      </c>
      <c r="P65">
        <v>77.849999999999994</v>
      </c>
      <c r="Z65" t="str">
        <v>62</v>
      </c>
      <c r="AA65" t="str">
        <v>Curtice Advani</v>
      </c>
      <c r="AB65" t="str">
        <v>Canada</v>
      </c>
      <c r="AC65" t="str">
        <v>Choco Coated Almonds</v>
      </c>
      <c r="AD65">
        <v>6118</v>
      </c>
      <c r="AE65">
        <v>9</v>
      </c>
      <c r="AF65">
        <v>8.65</v>
      </c>
      <c r="AG65">
        <v>77.849999999999994</v>
      </c>
    </row>
    <row r="66" spans="2:33" x14ac:dyDescent="0.3">
      <c r="B66" t="s">
        <v>357</v>
      </c>
      <c r="C66" t="s">
        <v>336</v>
      </c>
      <c r="D66" t="s">
        <v>356</v>
      </c>
      <c r="E66" s="23">
        <v>2317</v>
      </c>
      <c r="F66">
        <v>261</v>
      </c>
      <c r="G66">
        <v>6.49</v>
      </c>
      <c r="H66">
        <v>1693.89</v>
      </c>
      <c r="J66" t="str">
        <v>Oby Sorrel</v>
      </c>
      <c r="K66" t="str">
        <v>Canada</v>
      </c>
      <c r="L66" t="str">
        <v>Fruit &amp; Nut Bars</v>
      </c>
      <c r="M66">
        <v>2317</v>
      </c>
      <c r="N66">
        <v>261</v>
      </c>
      <c r="O66">
        <v>6.49</v>
      </c>
      <c r="P66">
        <v>1693.89</v>
      </c>
      <c r="Z66" t="str">
        <v>63</v>
      </c>
      <c r="AA66" t="str">
        <v>Oby Sorrel</v>
      </c>
      <c r="AB66" t="str">
        <v>Canada</v>
      </c>
      <c r="AC66" t="str">
        <v>Fruit &amp; Nut Bars</v>
      </c>
      <c r="AD66">
        <v>2317</v>
      </c>
      <c r="AE66">
        <v>261</v>
      </c>
      <c r="AF66">
        <v>6.49</v>
      </c>
      <c r="AG66">
        <v>1693.89</v>
      </c>
    </row>
    <row r="67" spans="2:33" x14ac:dyDescent="0.3">
      <c r="B67" t="s">
        <v>338</v>
      </c>
      <c r="C67" t="s">
        <v>342</v>
      </c>
      <c r="D67" t="s">
        <v>351</v>
      </c>
      <c r="E67">
        <v>938</v>
      </c>
      <c r="F67">
        <v>6</v>
      </c>
      <c r="G67">
        <v>8.7899999999999991</v>
      </c>
      <c r="H67">
        <v>52.74</v>
      </c>
      <c r="J67" t="str">
        <v>Curtice Advani</v>
      </c>
      <c r="K67" t="str">
        <v>Australia</v>
      </c>
      <c r="L67" t="str">
        <v>Mint Chip Choco</v>
      </c>
      <c r="M67">
        <v>938</v>
      </c>
      <c r="N67">
        <v>6</v>
      </c>
      <c r="O67">
        <v>8.7899999999999991</v>
      </c>
      <c r="P67">
        <v>52.74</v>
      </c>
      <c r="Z67" t="str">
        <v>64</v>
      </c>
      <c r="AA67" t="str">
        <v>Curtice Advani</v>
      </c>
      <c r="AB67" t="str">
        <v>Australia</v>
      </c>
      <c r="AC67" t="str">
        <v>Mint Chip Choco</v>
      </c>
      <c r="AD67">
        <v>938</v>
      </c>
      <c r="AE67">
        <v>6</v>
      </c>
      <c r="AF67">
        <v>8.7899999999999991</v>
      </c>
      <c r="AG67">
        <v>52.74</v>
      </c>
    </row>
    <row r="68" spans="2:33" x14ac:dyDescent="0.3">
      <c r="B68" t="s">
        <v>330</v>
      </c>
      <c r="C68" t="s">
        <v>328</v>
      </c>
      <c r="D68" t="s">
        <v>359</v>
      </c>
      <c r="E68" s="23">
        <v>9709</v>
      </c>
      <c r="F68">
        <v>30</v>
      </c>
      <c r="G68">
        <v>11.73</v>
      </c>
      <c r="H68">
        <v>351.9</v>
      </c>
      <c r="J68" t="str">
        <v>Brien Boise</v>
      </c>
      <c r="K68" t="str">
        <v>New Zealand</v>
      </c>
      <c r="L68" t="str">
        <v>Raspberry Choco</v>
      </c>
      <c r="M68">
        <v>9709</v>
      </c>
      <c r="N68">
        <v>30</v>
      </c>
      <c r="O68">
        <v>11.73</v>
      </c>
      <c r="P68">
        <v>351.9</v>
      </c>
      <c r="Z68" t="str">
        <v>65</v>
      </c>
      <c r="AA68" t="str">
        <v>Brien Boise</v>
      </c>
      <c r="AB68" t="str">
        <v>New Zealand</v>
      </c>
      <c r="AC68" t="str">
        <v>Raspberry Choco</v>
      </c>
      <c r="AD68">
        <v>9709</v>
      </c>
      <c r="AE68">
        <v>30</v>
      </c>
      <c r="AF68">
        <v>11.73</v>
      </c>
      <c r="AG68">
        <v>351.9</v>
      </c>
    </row>
    <row r="69" spans="2:33" x14ac:dyDescent="0.3">
      <c r="B69" t="s">
        <v>345</v>
      </c>
      <c r="C69" t="s">
        <v>352</v>
      </c>
      <c r="D69" t="s">
        <v>355</v>
      </c>
      <c r="E69" s="23">
        <v>2205</v>
      </c>
      <c r="F69">
        <v>138</v>
      </c>
      <c r="G69">
        <v>10.62</v>
      </c>
      <c r="H69">
        <v>1465.56</v>
      </c>
      <c r="J69" t="str">
        <v>Ches Bonnell</v>
      </c>
      <c r="K69" t="str">
        <v>India</v>
      </c>
      <c r="L69" t="str">
        <v>Orange Choco</v>
      </c>
      <c r="M69">
        <v>2205</v>
      </c>
      <c r="N69">
        <v>138</v>
      </c>
      <c r="O69">
        <v>10.62</v>
      </c>
      <c r="P69">
        <v>1465.56</v>
      </c>
      <c r="Z69" t="str">
        <v>66</v>
      </c>
      <c r="AA69" t="str">
        <v>Ches Bonnell</v>
      </c>
      <c r="AB69" t="str">
        <v>India</v>
      </c>
      <c r="AC69" t="str">
        <v>Orange Choco</v>
      </c>
      <c r="AD69">
        <v>2205</v>
      </c>
      <c r="AE69">
        <v>138</v>
      </c>
      <c r="AF69">
        <v>10.62</v>
      </c>
      <c r="AG69">
        <v>1465.56</v>
      </c>
    </row>
    <row r="70" spans="2:33" x14ac:dyDescent="0.3">
      <c r="B70" t="s">
        <v>345</v>
      </c>
      <c r="C70" t="s">
        <v>328</v>
      </c>
      <c r="D70" t="s">
        <v>350</v>
      </c>
      <c r="E70" s="23">
        <v>4487</v>
      </c>
      <c r="F70">
        <v>111</v>
      </c>
      <c r="G70">
        <v>3.11</v>
      </c>
      <c r="H70">
        <v>345.21</v>
      </c>
      <c r="J70" t="str">
        <v>Ches Bonnell</v>
      </c>
      <c r="K70" t="str">
        <v>New Zealand</v>
      </c>
      <c r="L70" t="str">
        <v>Eclairs</v>
      </c>
      <c r="M70">
        <v>4487</v>
      </c>
      <c r="N70">
        <v>111</v>
      </c>
      <c r="O70">
        <v>3.11</v>
      </c>
      <c r="P70">
        <v>345.21</v>
      </c>
      <c r="Z70" t="str">
        <v>67</v>
      </c>
      <c r="AA70" t="str">
        <v>Ches Bonnell</v>
      </c>
      <c r="AB70" t="str">
        <v>New Zealand</v>
      </c>
      <c r="AC70" t="str">
        <v>Eclairs</v>
      </c>
      <c r="AD70">
        <v>4487</v>
      </c>
      <c r="AE70">
        <v>111</v>
      </c>
      <c r="AF70">
        <v>3.11</v>
      </c>
      <c r="AG70">
        <v>345.21</v>
      </c>
    </row>
    <row r="71" spans="2:33" x14ac:dyDescent="0.3">
      <c r="B71" t="s">
        <v>347</v>
      </c>
      <c r="C71" t="s">
        <v>331</v>
      </c>
      <c r="D71" t="s">
        <v>337</v>
      </c>
      <c r="E71" s="23">
        <v>2415</v>
      </c>
      <c r="F71">
        <v>15</v>
      </c>
      <c r="G71">
        <v>6.47</v>
      </c>
      <c r="H71">
        <v>97.05</v>
      </c>
      <c r="J71" t="str">
        <v>Gigi Bohling</v>
      </c>
      <c r="K71" t="str">
        <v>USA</v>
      </c>
      <c r="L71" t="str">
        <v>Drinking Coco</v>
      </c>
      <c r="M71">
        <v>2415</v>
      </c>
      <c r="N71">
        <v>15</v>
      </c>
      <c r="O71">
        <v>6.47</v>
      </c>
      <c r="P71">
        <v>97.05</v>
      </c>
      <c r="Z71" t="str">
        <v>68</v>
      </c>
      <c r="AA71" t="str">
        <v>Gigi Bohling</v>
      </c>
      <c r="AB71" t="str">
        <v>USA</v>
      </c>
      <c r="AC71" t="str">
        <v>Drinking Coco</v>
      </c>
      <c r="AD71">
        <v>2415</v>
      </c>
      <c r="AE71">
        <v>15</v>
      </c>
      <c r="AF71">
        <v>6.47</v>
      </c>
      <c r="AG71">
        <v>97.05</v>
      </c>
    </row>
    <row r="72" spans="2:33" x14ac:dyDescent="0.3">
      <c r="B72" t="s">
        <v>327</v>
      </c>
      <c r="C72" t="s">
        <v>352</v>
      </c>
      <c r="D72" t="s">
        <v>358</v>
      </c>
      <c r="E72" s="23">
        <v>4018</v>
      </c>
      <c r="F72">
        <v>162</v>
      </c>
      <c r="G72">
        <v>7.64</v>
      </c>
      <c r="H72">
        <v>1237.68</v>
      </c>
      <c r="J72" t="str">
        <v>Ram Mahesh</v>
      </c>
      <c r="K72" t="str">
        <v>India</v>
      </c>
      <c r="L72" t="str">
        <v>99% Dark &amp; Pure</v>
      </c>
      <c r="M72">
        <v>4018</v>
      </c>
      <c r="N72">
        <v>162</v>
      </c>
      <c r="O72">
        <v>7.64</v>
      </c>
      <c r="P72">
        <v>1237.68</v>
      </c>
      <c r="Z72" t="str">
        <v>69</v>
      </c>
      <c r="AA72" t="str">
        <v>Ram Mahesh</v>
      </c>
      <c r="AB72" t="str">
        <v>India</v>
      </c>
      <c r="AC72" t="str">
        <v>99% Dark &amp; Pure</v>
      </c>
      <c r="AD72">
        <v>4018</v>
      </c>
      <c r="AE72">
        <v>162</v>
      </c>
      <c r="AF72">
        <v>7.64</v>
      </c>
      <c r="AG72">
        <v>1237.68</v>
      </c>
    </row>
    <row r="73" spans="2:33" x14ac:dyDescent="0.3">
      <c r="B73" t="s">
        <v>347</v>
      </c>
      <c r="C73" t="s">
        <v>352</v>
      </c>
      <c r="D73" t="s">
        <v>358</v>
      </c>
      <c r="E73">
        <v>861</v>
      </c>
      <c r="F73">
        <v>195</v>
      </c>
      <c r="G73">
        <v>7.64</v>
      </c>
      <c r="H73">
        <v>1489.8</v>
      </c>
      <c r="J73" t="str">
        <v>Gigi Bohling</v>
      </c>
      <c r="K73" t="str">
        <v>India</v>
      </c>
      <c r="L73" t="str">
        <v>99% Dark &amp; Pure</v>
      </c>
      <c r="M73">
        <v>861</v>
      </c>
      <c r="N73">
        <v>195</v>
      </c>
      <c r="O73">
        <v>7.64</v>
      </c>
      <c r="P73">
        <v>1489.8</v>
      </c>
      <c r="Z73" t="str">
        <v>70</v>
      </c>
      <c r="AA73" t="str">
        <v>Gigi Bohling</v>
      </c>
      <c r="AB73" t="str">
        <v>India</v>
      </c>
      <c r="AC73" t="str">
        <v>99% Dark &amp; Pure</v>
      </c>
      <c r="AD73">
        <v>861</v>
      </c>
      <c r="AE73">
        <v>195</v>
      </c>
      <c r="AF73">
        <v>7.64</v>
      </c>
      <c r="AG73">
        <v>1489.8</v>
      </c>
    </row>
    <row r="74" spans="2:33" x14ac:dyDescent="0.3">
      <c r="B74" t="s">
        <v>357</v>
      </c>
      <c r="C74" t="s">
        <v>342</v>
      </c>
      <c r="D74" t="s">
        <v>346</v>
      </c>
      <c r="E74" s="23">
        <v>5586</v>
      </c>
      <c r="F74">
        <v>525</v>
      </c>
      <c r="G74">
        <v>11.7</v>
      </c>
      <c r="H74">
        <v>6142.5</v>
      </c>
      <c r="J74" t="str">
        <v>Oby Sorrel</v>
      </c>
      <c r="K74" t="str">
        <v>Australia</v>
      </c>
      <c r="L74" t="str">
        <v>50% Dark Bites</v>
      </c>
      <c r="M74">
        <v>5586</v>
      </c>
      <c r="N74">
        <v>525</v>
      </c>
      <c r="O74">
        <v>11.7</v>
      </c>
      <c r="P74">
        <v>6142.5</v>
      </c>
      <c r="Z74" t="str">
        <v>71</v>
      </c>
      <c r="AA74" t="str">
        <v>Oby Sorrel</v>
      </c>
      <c r="AB74" t="str">
        <v>Australia</v>
      </c>
      <c r="AC74" t="str">
        <v>50% Dark Bites</v>
      </c>
      <c r="AD74">
        <v>5586</v>
      </c>
      <c r="AE74">
        <v>525</v>
      </c>
      <c r="AF74">
        <v>11.7</v>
      </c>
      <c r="AG74">
        <v>6142.5</v>
      </c>
    </row>
    <row r="75" spans="2:33" x14ac:dyDescent="0.3">
      <c r="B75" t="s">
        <v>345</v>
      </c>
      <c r="C75" t="s">
        <v>352</v>
      </c>
      <c r="D75" t="s">
        <v>341</v>
      </c>
      <c r="E75" s="23">
        <v>2226</v>
      </c>
      <c r="F75">
        <v>48</v>
      </c>
      <c r="G75">
        <v>12.37</v>
      </c>
      <c r="H75">
        <v>593.76</v>
      </c>
      <c r="J75" t="str">
        <v>Ches Bonnell</v>
      </c>
      <c r="K75" t="str">
        <v>India</v>
      </c>
      <c r="L75" t="str">
        <v>Peanut Butter Cubes</v>
      </c>
      <c r="M75">
        <v>2226</v>
      </c>
      <c r="N75">
        <v>48</v>
      </c>
      <c r="O75">
        <v>12.37</v>
      </c>
      <c r="P75">
        <v>593.76</v>
      </c>
      <c r="Z75" t="str">
        <v>72</v>
      </c>
      <c r="AA75" t="str">
        <v>Ches Bonnell</v>
      </c>
      <c r="AB75" t="str">
        <v>India</v>
      </c>
      <c r="AC75" t="str">
        <v>Peanut Butter Cubes</v>
      </c>
      <c r="AD75">
        <v>2226</v>
      </c>
      <c r="AE75">
        <v>48</v>
      </c>
      <c r="AF75">
        <v>12.37</v>
      </c>
      <c r="AG75">
        <v>593.76</v>
      </c>
    </row>
    <row r="76" spans="2:33" x14ac:dyDescent="0.3">
      <c r="B76" t="s">
        <v>333</v>
      </c>
      <c r="C76" t="s">
        <v>352</v>
      </c>
      <c r="D76" t="s">
        <v>362</v>
      </c>
      <c r="E76" s="23">
        <v>14329</v>
      </c>
      <c r="F76">
        <v>150</v>
      </c>
      <c r="G76">
        <v>10.38</v>
      </c>
      <c r="H76">
        <v>1557</v>
      </c>
      <c r="J76" t="str">
        <v>Husein Augar</v>
      </c>
      <c r="K76" t="str">
        <v>India</v>
      </c>
      <c r="L76" t="str">
        <v>Caramel Stuffed Bars</v>
      </c>
      <c r="M76">
        <v>14329</v>
      </c>
      <c r="N76">
        <v>150</v>
      </c>
      <c r="O76">
        <v>10.38</v>
      </c>
      <c r="P76">
        <v>1557</v>
      </c>
      <c r="Z76" t="str">
        <v>73</v>
      </c>
      <c r="AA76" t="str">
        <v>Husein Augar</v>
      </c>
      <c r="AB76" t="str">
        <v>India</v>
      </c>
      <c r="AC76" t="str">
        <v>Caramel Stuffed Bars</v>
      </c>
      <c r="AD76">
        <v>14329</v>
      </c>
      <c r="AE76">
        <v>150</v>
      </c>
      <c r="AF76">
        <v>10.38</v>
      </c>
      <c r="AG76">
        <v>1557</v>
      </c>
    </row>
    <row r="77" spans="2:33" x14ac:dyDescent="0.3">
      <c r="B77" t="s">
        <v>333</v>
      </c>
      <c r="C77" t="s">
        <v>352</v>
      </c>
      <c r="D77" t="s">
        <v>355</v>
      </c>
      <c r="E77" s="23">
        <v>8463</v>
      </c>
      <c r="F77">
        <v>492</v>
      </c>
      <c r="G77">
        <v>10.62</v>
      </c>
      <c r="H77">
        <v>5225.04</v>
      </c>
      <c r="J77" t="str">
        <v>Husein Augar</v>
      </c>
      <c r="K77" t="str">
        <v>India</v>
      </c>
      <c r="L77" t="str">
        <v>Orange Choco</v>
      </c>
      <c r="M77">
        <v>8463</v>
      </c>
      <c r="N77">
        <v>492</v>
      </c>
      <c r="O77">
        <v>10.62</v>
      </c>
      <c r="P77">
        <v>5225.04</v>
      </c>
      <c r="Z77" t="str">
        <v>74</v>
      </c>
      <c r="AA77" t="str">
        <v>Husein Augar</v>
      </c>
      <c r="AB77" t="str">
        <v>India</v>
      </c>
      <c r="AC77" t="str">
        <v>Orange Choco</v>
      </c>
      <c r="AD77">
        <v>8463</v>
      </c>
      <c r="AE77">
        <v>492</v>
      </c>
      <c r="AF77">
        <v>10.62</v>
      </c>
      <c r="AG77">
        <v>5225.04</v>
      </c>
    </row>
    <row r="78" spans="2:33" x14ac:dyDescent="0.3">
      <c r="B78" t="s">
        <v>347</v>
      </c>
      <c r="C78" t="s">
        <v>352</v>
      </c>
      <c r="D78" t="s">
        <v>354</v>
      </c>
      <c r="E78" s="23">
        <v>2891</v>
      </c>
      <c r="F78">
        <v>102</v>
      </c>
      <c r="G78">
        <v>7.16</v>
      </c>
      <c r="H78">
        <v>730.32</v>
      </c>
      <c r="J78" t="str">
        <v>Gigi Bohling</v>
      </c>
      <c r="K78" t="str">
        <v>India</v>
      </c>
      <c r="L78" t="str">
        <v>Manuka Honey Choco</v>
      </c>
      <c r="M78">
        <v>2891</v>
      </c>
      <c r="N78">
        <v>102</v>
      </c>
      <c r="O78">
        <v>7.16</v>
      </c>
      <c r="P78">
        <v>730.32</v>
      </c>
      <c r="Z78" t="str">
        <v>75</v>
      </c>
      <c r="AA78" t="str">
        <v>Gigi Bohling</v>
      </c>
      <c r="AB78" t="str">
        <v>India</v>
      </c>
      <c r="AC78" t="str">
        <v>Manuka Honey Choco</v>
      </c>
      <c r="AD78">
        <v>2891</v>
      </c>
      <c r="AE78">
        <v>102</v>
      </c>
      <c r="AF78">
        <v>7.16</v>
      </c>
      <c r="AG78">
        <v>730.32</v>
      </c>
    </row>
    <row r="79" spans="2:33" x14ac:dyDescent="0.3">
      <c r="B79" t="s">
        <v>349</v>
      </c>
      <c r="C79" t="s">
        <v>336</v>
      </c>
      <c r="D79" t="s">
        <v>356</v>
      </c>
      <c r="E79" s="23">
        <v>3773</v>
      </c>
      <c r="F79">
        <v>165</v>
      </c>
      <c r="G79">
        <v>6.49</v>
      </c>
      <c r="H79">
        <v>1070.8499999999999</v>
      </c>
      <c r="J79" t="str">
        <v>Gunar Cockshoot</v>
      </c>
      <c r="K79" t="str">
        <v>Canada</v>
      </c>
      <c r="L79" t="str">
        <v>Fruit &amp; Nut Bars</v>
      </c>
      <c r="M79">
        <v>3773</v>
      </c>
      <c r="N79">
        <v>165</v>
      </c>
      <c r="O79">
        <v>6.49</v>
      </c>
      <c r="P79">
        <v>1070.8499999999999</v>
      </c>
      <c r="Z79" t="str">
        <v>76</v>
      </c>
      <c r="AA79" t="str">
        <v>Gunar Cockshoot</v>
      </c>
      <c r="AB79" t="str">
        <v>Canada</v>
      </c>
      <c r="AC79" t="str">
        <v>Fruit &amp; Nut Bars</v>
      </c>
      <c r="AD79">
        <v>3773</v>
      </c>
      <c r="AE79">
        <v>165</v>
      </c>
      <c r="AF79">
        <v>6.49</v>
      </c>
      <c r="AG79">
        <v>1070.8499999999999</v>
      </c>
    </row>
    <row r="80" spans="2:33" x14ac:dyDescent="0.3">
      <c r="B80" t="s">
        <v>335</v>
      </c>
      <c r="C80" t="s">
        <v>336</v>
      </c>
      <c r="D80" t="s">
        <v>362</v>
      </c>
      <c r="E80">
        <v>854</v>
      </c>
      <c r="F80">
        <v>309</v>
      </c>
      <c r="G80">
        <v>10.38</v>
      </c>
      <c r="H80">
        <v>3207.42</v>
      </c>
      <c r="J80" t="str">
        <v>Carla Molina</v>
      </c>
      <c r="K80" t="str">
        <v>Canada</v>
      </c>
      <c r="L80" t="str">
        <v>Caramel Stuffed Bars</v>
      </c>
      <c r="M80">
        <v>854</v>
      </c>
      <c r="N80">
        <v>309</v>
      </c>
      <c r="O80">
        <v>10.38</v>
      </c>
      <c r="P80">
        <v>3207.42</v>
      </c>
      <c r="Z80" t="str">
        <v>77</v>
      </c>
      <c r="AA80" t="str">
        <v>Carla Molina</v>
      </c>
      <c r="AB80" t="str">
        <v>Canada</v>
      </c>
      <c r="AC80" t="str">
        <v>Caramel Stuffed Bars</v>
      </c>
      <c r="AD80">
        <v>854</v>
      </c>
      <c r="AE80">
        <v>309</v>
      </c>
      <c r="AF80">
        <v>10.38</v>
      </c>
      <c r="AG80">
        <v>3207.42</v>
      </c>
    </row>
    <row r="81" spans="2:33" x14ac:dyDescent="0.3">
      <c r="B81" t="s">
        <v>338</v>
      </c>
      <c r="C81" t="s">
        <v>336</v>
      </c>
      <c r="D81" t="s">
        <v>350</v>
      </c>
      <c r="E81" s="23">
        <v>4970</v>
      </c>
      <c r="F81">
        <v>156</v>
      </c>
      <c r="G81">
        <v>3.11</v>
      </c>
      <c r="H81">
        <v>485.16</v>
      </c>
      <c r="J81" t="str">
        <v>Curtice Advani</v>
      </c>
      <c r="K81" t="str">
        <v>Canada</v>
      </c>
      <c r="L81" t="str">
        <v>Eclairs</v>
      </c>
      <c r="M81">
        <v>4970</v>
      </c>
      <c r="N81">
        <v>156</v>
      </c>
      <c r="O81">
        <v>3.11</v>
      </c>
      <c r="P81">
        <v>485.16</v>
      </c>
      <c r="Z81" t="str">
        <v>78</v>
      </c>
      <c r="AA81" t="str">
        <v>Curtice Advani</v>
      </c>
      <c r="AB81" t="str">
        <v>Canada</v>
      </c>
      <c r="AC81" t="str">
        <v>Eclairs</v>
      </c>
      <c r="AD81">
        <v>4970</v>
      </c>
      <c r="AE81">
        <v>156</v>
      </c>
      <c r="AF81">
        <v>3.11</v>
      </c>
      <c r="AG81">
        <v>485.16</v>
      </c>
    </row>
    <row r="82" spans="2:33" x14ac:dyDescent="0.3">
      <c r="B82" t="s">
        <v>333</v>
      </c>
      <c r="C82" t="s">
        <v>331</v>
      </c>
      <c r="D82" t="s">
        <v>364</v>
      </c>
      <c r="E82">
        <v>98</v>
      </c>
      <c r="F82">
        <v>159</v>
      </c>
      <c r="G82">
        <v>5.6</v>
      </c>
      <c r="H82">
        <v>890.4</v>
      </c>
      <c r="J82" t="str">
        <v>Husein Augar</v>
      </c>
      <c r="K82" t="str">
        <v>USA</v>
      </c>
      <c r="L82" t="str">
        <v>Baker's Choco Chips</v>
      </c>
      <c r="M82">
        <v>98</v>
      </c>
      <c r="N82">
        <v>159</v>
      </c>
      <c r="O82">
        <v>5.6</v>
      </c>
      <c r="P82">
        <v>890.4</v>
      </c>
      <c r="Z82" t="str">
        <v>79</v>
      </c>
      <c r="AA82" t="str">
        <v>Husein Augar</v>
      </c>
      <c r="AB82" t="str">
        <v>USA</v>
      </c>
      <c r="AC82" t="str">
        <v>Baker's Choco Chips</v>
      </c>
      <c r="AD82">
        <v>98</v>
      </c>
      <c r="AE82">
        <v>159</v>
      </c>
      <c r="AF82">
        <v>5.6</v>
      </c>
      <c r="AG82">
        <v>890.4</v>
      </c>
    </row>
    <row r="83" spans="2:33" x14ac:dyDescent="0.3">
      <c r="B83" t="s">
        <v>347</v>
      </c>
      <c r="C83" t="s">
        <v>331</v>
      </c>
      <c r="D83" t="s">
        <v>359</v>
      </c>
      <c r="E83" s="23">
        <v>13391</v>
      </c>
      <c r="F83">
        <v>201</v>
      </c>
      <c r="G83">
        <v>11.73</v>
      </c>
      <c r="H83">
        <v>2357.73</v>
      </c>
      <c r="J83" t="str">
        <v>Gigi Bohling</v>
      </c>
      <c r="K83" t="str">
        <v>USA</v>
      </c>
      <c r="L83" t="str">
        <v>Raspberry Choco</v>
      </c>
      <c r="M83">
        <v>13391</v>
      </c>
      <c r="N83">
        <v>201</v>
      </c>
      <c r="O83">
        <v>11.73</v>
      </c>
      <c r="P83">
        <v>2357.73</v>
      </c>
      <c r="Z83" t="str">
        <v>80</v>
      </c>
      <c r="AA83" t="str">
        <v>Gigi Bohling</v>
      </c>
      <c r="AB83" t="str">
        <v>USA</v>
      </c>
      <c r="AC83" t="str">
        <v>Raspberry Choco</v>
      </c>
      <c r="AD83">
        <v>13391</v>
      </c>
      <c r="AE83">
        <v>201</v>
      </c>
      <c r="AF83">
        <v>11.73</v>
      </c>
      <c r="AG83">
        <v>2357.73</v>
      </c>
    </row>
    <row r="84" spans="2:33" x14ac:dyDescent="0.3">
      <c r="B84" t="s">
        <v>330</v>
      </c>
      <c r="C84" t="s">
        <v>339</v>
      </c>
      <c r="D84" t="s">
        <v>343</v>
      </c>
      <c r="E84" s="23">
        <v>8890</v>
      </c>
      <c r="F84">
        <v>210</v>
      </c>
      <c r="G84">
        <v>5.79</v>
      </c>
      <c r="H84">
        <v>1215.9000000000001</v>
      </c>
      <c r="J84" t="str">
        <v>Brien Boise</v>
      </c>
      <c r="K84" t="str">
        <v>UK</v>
      </c>
      <c r="L84" t="str">
        <v>Smooth Sliky Salty</v>
      </c>
      <c r="M84">
        <v>8890</v>
      </c>
      <c r="N84">
        <v>210</v>
      </c>
      <c r="O84">
        <v>5.79</v>
      </c>
      <c r="P84">
        <v>1215.9000000000001</v>
      </c>
      <c r="Z84" t="str">
        <v>81</v>
      </c>
      <c r="AA84" t="str">
        <v>Brien Boise</v>
      </c>
      <c r="AB84" t="str">
        <v>UK</v>
      </c>
      <c r="AC84" t="str">
        <v>Smooth Sliky Salty</v>
      </c>
      <c r="AD84">
        <v>8890</v>
      </c>
      <c r="AE84">
        <v>210</v>
      </c>
      <c r="AF84">
        <v>5.79</v>
      </c>
      <c r="AG84">
        <v>1215.9000000000001</v>
      </c>
    </row>
    <row r="85" spans="2:33" x14ac:dyDescent="0.3">
      <c r="B85" t="s">
        <v>348</v>
      </c>
      <c r="C85" t="s">
        <v>342</v>
      </c>
      <c r="D85" t="s">
        <v>353</v>
      </c>
      <c r="E85">
        <v>56</v>
      </c>
      <c r="F85">
        <v>51</v>
      </c>
      <c r="G85">
        <v>9.33</v>
      </c>
      <c r="H85">
        <v>475.83</v>
      </c>
      <c r="J85" t="str">
        <v>Barr Faughny</v>
      </c>
      <c r="K85" t="str">
        <v>Australia</v>
      </c>
      <c r="L85" t="str">
        <v>Milk Bars</v>
      </c>
      <c r="M85">
        <v>56</v>
      </c>
      <c r="N85">
        <v>51</v>
      </c>
      <c r="O85">
        <v>9.33</v>
      </c>
      <c r="P85">
        <v>475.83</v>
      </c>
      <c r="Z85" t="str">
        <v>82</v>
      </c>
      <c r="AA85" t="str">
        <v>Barr Faughny</v>
      </c>
      <c r="AB85" t="str">
        <v>Australia</v>
      </c>
      <c r="AC85" t="str">
        <v>Milk Bars</v>
      </c>
      <c r="AD85">
        <v>56</v>
      </c>
      <c r="AE85">
        <v>51</v>
      </c>
      <c r="AF85">
        <v>9.33</v>
      </c>
      <c r="AG85">
        <v>475.83</v>
      </c>
    </row>
    <row r="86" spans="2:33" x14ac:dyDescent="0.3">
      <c r="B86" t="s">
        <v>349</v>
      </c>
      <c r="C86" t="s">
        <v>336</v>
      </c>
      <c r="D86" t="s">
        <v>340</v>
      </c>
      <c r="E86" s="23">
        <v>3339</v>
      </c>
      <c r="F86">
        <v>39</v>
      </c>
      <c r="G86">
        <v>13.15</v>
      </c>
      <c r="H86">
        <v>512.85</v>
      </c>
      <c r="J86" t="str">
        <v>Gunar Cockshoot</v>
      </c>
      <c r="K86" t="str">
        <v>Canada</v>
      </c>
      <c r="L86" t="str">
        <v>White Choc</v>
      </c>
      <c r="M86">
        <v>3339</v>
      </c>
      <c r="N86">
        <v>39</v>
      </c>
      <c r="O86">
        <v>13.15</v>
      </c>
      <c r="P86">
        <v>512.85</v>
      </c>
      <c r="Z86" t="str">
        <v>83</v>
      </c>
      <c r="AA86" t="str">
        <v>Gunar Cockshoot</v>
      </c>
      <c r="AB86" t="str">
        <v>Canada</v>
      </c>
      <c r="AC86" t="str">
        <v>White Choc</v>
      </c>
      <c r="AD86">
        <v>3339</v>
      </c>
      <c r="AE86">
        <v>39</v>
      </c>
      <c r="AF86">
        <v>13.15</v>
      </c>
      <c r="AG86">
        <v>512.85</v>
      </c>
    </row>
    <row r="87" spans="2:33" x14ac:dyDescent="0.3">
      <c r="B87" t="s">
        <v>357</v>
      </c>
      <c r="C87" t="s">
        <v>331</v>
      </c>
      <c r="D87" t="s">
        <v>337</v>
      </c>
      <c r="E87" s="23">
        <v>3808</v>
      </c>
      <c r="F87">
        <v>279</v>
      </c>
      <c r="G87">
        <v>6.47</v>
      </c>
      <c r="H87">
        <v>1805.13</v>
      </c>
      <c r="J87" t="str">
        <v>Oby Sorrel</v>
      </c>
      <c r="K87" t="str">
        <v>USA</v>
      </c>
      <c r="L87" t="str">
        <v>Drinking Coco</v>
      </c>
      <c r="M87">
        <v>3808</v>
      </c>
      <c r="N87">
        <v>279</v>
      </c>
      <c r="O87">
        <v>6.47</v>
      </c>
      <c r="P87">
        <v>1805.13</v>
      </c>
      <c r="Z87" t="str">
        <v>84</v>
      </c>
      <c r="AA87" t="str">
        <v>Oby Sorrel</v>
      </c>
      <c r="AB87" t="str">
        <v>USA</v>
      </c>
      <c r="AC87" t="str">
        <v>Drinking Coco</v>
      </c>
      <c r="AD87">
        <v>3808</v>
      </c>
      <c r="AE87">
        <v>279</v>
      </c>
      <c r="AF87">
        <v>6.47</v>
      </c>
      <c r="AG87">
        <v>1805.13</v>
      </c>
    </row>
    <row r="88" spans="2:33" x14ac:dyDescent="0.3">
      <c r="B88" t="s">
        <v>357</v>
      </c>
      <c r="C88" t="s">
        <v>342</v>
      </c>
      <c r="D88" t="s">
        <v>353</v>
      </c>
      <c r="E88">
        <v>63</v>
      </c>
      <c r="F88">
        <v>123</v>
      </c>
      <c r="G88">
        <v>9.33</v>
      </c>
      <c r="H88">
        <v>1147.5899999999999</v>
      </c>
      <c r="J88" t="str">
        <v>Oby Sorrel</v>
      </c>
      <c r="K88" t="str">
        <v>Australia</v>
      </c>
      <c r="L88" t="str">
        <v>Milk Bars</v>
      </c>
      <c r="M88">
        <v>63</v>
      </c>
      <c r="N88">
        <v>123</v>
      </c>
      <c r="O88">
        <v>9.33</v>
      </c>
      <c r="P88">
        <v>1147.5899999999999</v>
      </c>
      <c r="Z88" t="str">
        <v>85</v>
      </c>
      <c r="AA88" t="str">
        <v>Oby Sorrel</v>
      </c>
      <c r="AB88" t="str">
        <v>Australia</v>
      </c>
      <c r="AC88" t="str">
        <v>Milk Bars</v>
      </c>
      <c r="AD88">
        <v>63</v>
      </c>
      <c r="AE88">
        <v>123</v>
      </c>
      <c r="AF88">
        <v>9.33</v>
      </c>
      <c r="AG88">
        <v>1147.5899999999999</v>
      </c>
    </row>
    <row r="89" spans="2:33" x14ac:dyDescent="0.3">
      <c r="B89" t="s">
        <v>348</v>
      </c>
      <c r="C89" t="s">
        <v>339</v>
      </c>
      <c r="D89" t="s">
        <v>361</v>
      </c>
      <c r="E89" s="23">
        <v>7812</v>
      </c>
      <c r="F89">
        <v>81</v>
      </c>
      <c r="G89">
        <v>16.73</v>
      </c>
      <c r="H89">
        <v>1355.13</v>
      </c>
      <c r="J89" t="str">
        <v>Barr Faughny</v>
      </c>
      <c r="K89" t="str">
        <v>UK</v>
      </c>
      <c r="L89" t="str">
        <v>Organic Choco Syrup</v>
      </c>
      <c r="M89">
        <v>7812</v>
      </c>
      <c r="N89">
        <v>81</v>
      </c>
      <c r="O89">
        <v>16.73</v>
      </c>
      <c r="P89">
        <v>1355.13</v>
      </c>
      <c r="Z89" t="str">
        <v>86</v>
      </c>
      <c r="AA89" t="str">
        <v>Barr Faughny</v>
      </c>
      <c r="AB89" t="str">
        <v>UK</v>
      </c>
      <c r="AC89" t="str">
        <v>Organic Choco Syrup</v>
      </c>
      <c r="AD89">
        <v>7812</v>
      </c>
      <c r="AE89">
        <v>81</v>
      </c>
      <c r="AF89">
        <v>16.73</v>
      </c>
      <c r="AG89">
        <v>1355.13</v>
      </c>
    </row>
    <row r="90" spans="2:33" x14ac:dyDescent="0.3">
      <c r="B90" t="s">
        <v>327</v>
      </c>
      <c r="C90" t="s">
        <v>328</v>
      </c>
      <c r="D90" t="s">
        <v>358</v>
      </c>
      <c r="E90" s="23">
        <v>7693</v>
      </c>
      <c r="F90">
        <v>21</v>
      </c>
      <c r="G90">
        <v>7.64</v>
      </c>
      <c r="H90">
        <v>160.44</v>
      </c>
      <c r="J90" t="str">
        <v>Ram Mahesh</v>
      </c>
      <c r="K90" t="str">
        <v>New Zealand</v>
      </c>
      <c r="L90" t="str">
        <v>99% Dark &amp; Pure</v>
      </c>
      <c r="M90">
        <v>7693</v>
      </c>
      <c r="N90">
        <v>21</v>
      </c>
      <c r="O90">
        <v>7.64</v>
      </c>
      <c r="P90">
        <v>160.44</v>
      </c>
      <c r="Z90" t="str">
        <v>87</v>
      </c>
      <c r="AA90" t="str">
        <v>Ram Mahesh</v>
      </c>
      <c r="AB90" t="str">
        <v>New Zealand</v>
      </c>
      <c r="AC90" t="str">
        <v>99% Dark &amp; Pure</v>
      </c>
      <c r="AD90">
        <v>7693</v>
      </c>
      <c r="AE90">
        <v>21</v>
      </c>
      <c r="AF90">
        <v>7.64</v>
      </c>
      <c r="AG90">
        <v>160.44</v>
      </c>
    </row>
    <row r="91" spans="2:33" x14ac:dyDescent="0.3">
      <c r="B91" t="s">
        <v>349</v>
      </c>
      <c r="C91" t="s">
        <v>336</v>
      </c>
      <c r="D91" t="s">
        <v>362</v>
      </c>
      <c r="E91">
        <v>973</v>
      </c>
      <c r="F91">
        <v>162</v>
      </c>
      <c r="G91">
        <v>10.38</v>
      </c>
      <c r="H91">
        <v>1681.56</v>
      </c>
      <c r="J91" t="str">
        <v>Gunar Cockshoot</v>
      </c>
      <c r="K91" t="str">
        <v>Canada</v>
      </c>
      <c r="L91" t="str">
        <v>Caramel Stuffed Bars</v>
      </c>
      <c r="M91">
        <v>973</v>
      </c>
      <c r="N91">
        <v>162</v>
      </c>
      <c r="O91">
        <v>10.38</v>
      </c>
      <c r="P91">
        <v>1681.56</v>
      </c>
      <c r="Z91" t="str">
        <v>88</v>
      </c>
      <c r="AA91" t="str">
        <v>Gunar Cockshoot</v>
      </c>
      <c r="AB91" t="str">
        <v>Canada</v>
      </c>
      <c r="AC91" t="str">
        <v>Caramel Stuffed Bars</v>
      </c>
      <c r="AD91">
        <v>973</v>
      </c>
      <c r="AE91">
        <v>162</v>
      </c>
      <c r="AF91">
        <v>10.38</v>
      </c>
      <c r="AG91">
        <v>1681.56</v>
      </c>
    </row>
    <row r="92" spans="2:33" x14ac:dyDescent="0.3">
      <c r="B92" t="s">
        <v>357</v>
      </c>
      <c r="C92" t="s">
        <v>331</v>
      </c>
      <c r="D92" t="s">
        <v>363</v>
      </c>
      <c r="E92">
        <v>567</v>
      </c>
      <c r="F92">
        <v>228</v>
      </c>
      <c r="G92">
        <v>9</v>
      </c>
      <c r="H92">
        <v>2052</v>
      </c>
      <c r="J92" t="str">
        <v>Oby Sorrel</v>
      </c>
      <c r="K92" t="str">
        <v>USA</v>
      </c>
      <c r="L92" t="str">
        <v>Spicy Special Slims</v>
      </c>
      <c r="M92">
        <v>567</v>
      </c>
      <c r="N92">
        <v>228</v>
      </c>
      <c r="O92">
        <v>9</v>
      </c>
      <c r="P92">
        <v>2052</v>
      </c>
      <c r="Z92" t="str">
        <v>89</v>
      </c>
      <c r="AA92" t="str">
        <v>Oby Sorrel</v>
      </c>
      <c r="AB92" t="str">
        <v>USA</v>
      </c>
      <c r="AC92" t="str">
        <v>Spicy Special Slims</v>
      </c>
      <c r="AD92">
        <v>567</v>
      </c>
      <c r="AE92">
        <v>228</v>
      </c>
      <c r="AF92">
        <v>9</v>
      </c>
      <c r="AG92">
        <v>2052</v>
      </c>
    </row>
    <row r="93" spans="2:33" x14ac:dyDescent="0.3">
      <c r="B93" t="s">
        <v>357</v>
      </c>
      <c r="C93" t="s">
        <v>336</v>
      </c>
      <c r="D93" t="s">
        <v>354</v>
      </c>
      <c r="E93" s="23">
        <v>2471</v>
      </c>
      <c r="F93">
        <v>342</v>
      </c>
      <c r="G93">
        <v>7.16</v>
      </c>
      <c r="H93">
        <v>2448.7199999999998</v>
      </c>
      <c r="J93" t="str">
        <v>Oby Sorrel</v>
      </c>
      <c r="K93" t="str">
        <v>Canada</v>
      </c>
      <c r="L93" t="str">
        <v>Manuka Honey Choco</v>
      </c>
      <c r="M93">
        <v>2471</v>
      </c>
      <c r="N93">
        <v>342</v>
      </c>
      <c r="O93">
        <v>7.16</v>
      </c>
      <c r="P93">
        <v>2448.7199999999998</v>
      </c>
      <c r="Z93" t="str">
        <v>90</v>
      </c>
      <c r="AA93" t="str">
        <v>Oby Sorrel</v>
      </c>
      <c r="AB93" t="str">
        <v>Canada</v>
      </c>
      <c r="AC93" t="str">
        <v>Manuka Honey Choco</v>
      </c>
      <c r="AD93">
        <v>2471</v>
      </c>
      <c r="AE93">
        <v>342</v>
      </c>
      <c r="AF93">
        <v>7.16</v>
      </c>
      <c r="AG93">
        <v>2448.7199999999998</v>
      </c>
    </row>
    <row r="94" spans="2:33" x14ac:dyDescent="0.3">
      <c r="B94" t="s">
        <v>347</v>
      </c>
      <c r="C94" t="s">
        <v>342</v>
      </c>
      <c r="D94" t="s">
        <v>353</v>
      </c>
      <c r="E94" s="23">
        <v>7189</v>
      </c>
      <c r="F94">
        <v>54</v>
      </c>
      <c r="G94">
        <v>9.33</v>
      </c>
      <c r="H94">
        <v>503.82</v>
      </c>
      <c r="J94" t="str">
        <v>Gigi Bohling</v>
      </c>
      <c r="K94" t="str">
        <v>Australia</v>
      </c>
      <c r="L94" t="str">
        <v>Milk Bars</v>
      </c>
      <c r="M94">
        <v>7189</v>
      </c>
      <c r="N94">
        <v>54</v>
      </c>
      <c r="O94">
        <v>9.33</v>
      </c>
      <c r="P94">
        <v>503.82</v>
      </c>
      <c r="Z94" t="str">
        <v>91</v>
      </c>
      <c r="AA94" t="str">
        <v>Gigi Bohling</v>
      </c>
      <c r="AB94" t="str">
        <v>Australia</v>
      </c>
      <c r="AC94" t="str">
        <v>Milk Bars</v>
      </c>
      <c r="AD94">
        <v>7189</v>
      </c>
      <c r="AE94">
        <v>54</v>
      </c>
      <c r="AF94">
        <v>9.33</v>
      </c>
      <c r="AG94">
        <v>503.82</v>
      </c>
    </row>
    <row r="95" spans="2:33" x14ac:dyDescent="0.3">
      <c r="B95" t="s">
        <v>335</v>
      </c>
      <c r="C95" t="s">
        <v>331</v>
      </c>
      <c r="D95" t="s">
        <v>362</v>
      </c>
      <c r="E95" s="23">
        <v>7455</v>
      </c>
      <c r="F95">
        <v>216</v>
      </c>
      <c r="G95">
        <v>10.38</v>
      </c>
      <c r="H95">
        <v>2242.08</v>
      </c>
      <c r="J95" t="str">
        <v>Carla Molina</v>
      </c>
      <c r="K95" t="str">
        <v>USA</v>
      </c>
      <c r="L95" t="str">
        <v>Caramel Stuffed Bars</v>
      </c>
      <c r="M95">
        <v>7455</v>
      </c>
      <c r="N95">
        <v>216</v>
      </c>
      <c r="O95">
        <v>10.38</v>
      </c>
      <c r="P95">
        <v>2242.08</v>
      </c>
      <c r="Z95" t="str">
        <v>92</v>
      </c>
      <c r="AA95" t="str">
        <v>Carla Molina</v>
      </c>
      <c r="AB95" t="str">
        <v>USA</v>
      </c>
      <c r="AC95" t="str">
        <v>Caramel Stuffed Bars</v>
      </c>
      <c r="AD95">
        <v>7455</v>
      </c>
      <c r="AE95">
        <v>216</v>
      </c>
      <c r="AF95">
        <v>10.38</v>
      </c>
      <c r="AG95">
        <v>2242.08</v>
      </c>
    </row>
    <row r="96" spans="2:33" x14ac:dyDescent="0.3">
      <c r="B96" t="s">
        <v>349</v>
      </c>
      <c r="C96" t="s">
        <v>352</v>
      </c>
      <c r="D96" t="s">
        <v>364</v>
      </c>
      <c r="E96" s="23">
        <v>3108</v>
      </c>
      <c r="F96">
        <v>54</v>
      </c>
      <c r="G96">
        <v>5.6</v>
      </c>
      <c r="H96">
        <v>302.39999999999998</v>
      </c>
      <c r="J96" t="str">
        <v>Gunar Cockshoot</v>
      </c>
      <c r="K96" t="str">
        <v>India</v>
      </c>
      <c r="L96" t="str">
        <v>Baker's Choco Chips</v>
      </c>
      <c r="M96">
        <v>3108</v>
      </c>
      <c r="N96">
        <v>54</v>
      </c>
      <c r="O96">
        <v>5.6</v>
      </c>
      <c r="P96">
        <v>302.39999999999998</v>
      </c>
      <c r="Z96" t="str">
        <v>93</v>
      </c>
      <c r="AA96" t="str">
        <v>Gunar Cockshoot</v>
      </c>
      <c r="AB96" t="str">
        <v>India</v>
      </c>
      <c r="AC96" t="str">
        <v>Baker's Choco Chips</v>
      </c>
      <c r="AD96">
        <v>3108</v>
      </c>
      <c r="AE96">
        <v>54</v>
      </c>
      <c r="AF96">
        <v>5.6</v>
      </c>
      <c r="AG96">
        <v>302.39999999999998</v>
      </c>
    </row>
    <row r="97" spans="2:33" x14ac:dyDescent="0.3">
      <c r="B97" t="s">
        <v>338</v>
      </c>
      <c r="C97" t="s">
        <v>342</v>
      </c>
      <c r="D97" t="s">
        <v>340</v>
      </c>
      <c r="E97">
        <v>469</v>
      </c>
      <c r="F97">
        <v>75</v>
      </c>
      <c r="G97">
        <v>13.15</v>
      </c>
      <c r="H97">
        <v>986.25</v>
      </c>
      <c r="J97" t="str">
        <v>Curtice Advani</v>
      </c>
      <c r="K97" t="str">
        <v>Australia</v>
      </c>
      <c r="L97" t="str">
        <v>White Choc</v>
      </c>
      <c r="M97">
        <v>469</v>
      </c>
      <c r="N97">
        <v>75</v>
      </c>
      <c r="O97">
        <v>13.15</v>
      </c>
      <c r="P97">
        <v>986.25</v>
      </c>
      <c r="Z97" t="str">
        <v>94</v>
      </c>
      <c r="AA97" t="str">
        <v>Curtice Advani</v>
      </c>
      <c r="AB97" t="str">
        <v>Australia</v>
      </c>
      <c r="AC97" t="str">
        <v>White Choc</v>
      </c>
      <c r="AD97">
        <v>469</v>
      </c>
      <c r="AE97">
        <v>75</v>
      </c>
      <c r="AF97">
        <v>13.15</v>
      </c>
      <c r="AG97">
        <v>986.25</v>
      </c>
    </row>
    <row r="98" spans="2:33" x14ac:dyDescent="0.3">
      <c r="B98" t="s">
        <v>333</v>
      </c>
      <c r="C98" t="s">
        <v>328</v>
      </c>
      <c r="D98" t="s">
        <v>356</v>
      </c>
      <c r="E98" s="23">
        <v>2737</v>
      </c>
      <c r="F98">
        <v>93</v>
      </c>
      <c r="G98">
        <v>6.49</v>
      </c>
      <c r="H98">
        <v>603.57000000000005</v>
      </c>
      <c r="J98" t="str">
        <v>Husein Augar</v>
      </c>
      <c r="K98" t="str">
        <v>New Zealand</v>
      </c>
      <c r="L98" t="str">
        <v>Fruit &amp; Nut Bars</v>
      </c>
      <c r="M98">
        <v>2737</v>
      </c>
      <c r="N98">
        <v>93</v>
      </c>
      <c r="O98">
        <v>6.49</v>
      </c>
      <c r="P98">
        <v>603.57000000000005</v>
      </c>
      <c r="Z98" t="str">
        <v>95</v>
      </c>
      <c r="AA98" t="str">
        <v>Husein Augar</v>
      </c>
      <c r="AB98" t="str">
        <v>New Zealand</v>
      </c>
      <c r="AC98" t="str">
        <v>Fruit &amp; Nut Bars</v>
      </c>
      <c r="AD98">
        <v>2737</v>
      </c>
      <c r="AE98">
        <v>93</v>
      </c>
      <c r="AF98">
        <v>6.49</v>
      </c>
      <c r="AG98">
        <v>603.57000000000005</v>
      </c>
    </row>
    <row r="99" spans="2:33" x14ac:dyDescent="0.3">
      <c r="B99" t="s">
        <v>333</v>
      </c>
      <c r="C99" t="s">
        <v>328</v>
      </c>
      <c r="D99" t="s">
        <v>340</v>
      </c>
      <c r="E99" s="23">
        <v>4305</v>
      </c>
      <c r="F99">
        <v>156</v>
      </c>
      <c r="G99">
        <v>13.15</v>
      </c>
      <c r="H99">
        <v>2051.4</v>
      </c>
      <c r="J99" t="str">
        <v>Husein Augar</v>
      </c>
      <c r="K99" t="str">
        <v>New Zealand</v>
      </c>
      <c r="L99" t="str">
        <v>White Choc</v>
      </c>
      <c r="M99">
        <v>4305</v>
      </c>
      <c r="N99">
        <v>156</v>
      </c>
      <c r="O99">
        <v>13.15</v>
      </c>
      <c r="P99">
        <v>2051.4</v>
      </c>
      <c r="Z99" t="str">
        <v>96</v>
      </c>
      <c r="AA99" t="str">
        <v>Husein Augar</v>
      </c>
      <c r="AB99" t="str">
        <v>New Zealand</v>
      </c>
      <c r="AC99" t="str">
        <v>White Choc</v>
      </c>
      <c r="AD99">
        <v>4305</v>
      </c>
      <c r="AE99">
        <v>156</v>
      </c>
      <c r="AF99">
        <v>13.15</v>
      </c>
      <c r="AG99">
        <v>2051.4</v>
      </c>
    </row>
    <row r="100" spans="2:33" x14ac:dyDescent="0.3">
      <c r="B100" t="s">
        <v>333</v>
      </c>
      <c r="C100" t="s">
        <v>342</v>
      </c>
      <c r="D100" t="s">
        <v>350</v>
      </c>
      <c r="E100" s="23">
        <v>2408</v>
      </c>
      <c r="F100">
        <v>9</v>
      </c>
      <c r="G100">
        <v>3.11</v>
      </c>
      <c r="H100">
        <v>27.99</v>
      </c>
      <c r="J100" t="str">
        <v>Husein Augar</v>
      </c>
      <c r="K100" t="str">
        <v>Australia</v>
      </c>
      <c r="L100" t="str">
        <v>Eclairs</v>
      </c>
      <c r="M100">
        <v>2408</v>
      </c>
      <c r="N100">
        <v>9</v>
      </c>
      <c r="O100">
        <v>3.11</v>
      </c>
      <c r="P100">
        <v>27.99</v>
      </c>
      <c r="Z100" t="str">
        <v>97</v>
      </c>
      <c r="AA100" t="str">
        <v>Husein Augar</v>
      </c>
      <c r="AB100" t="str">
        <v>Australia</v>
      </c>
      <c r="AC100" t="str">
        <v>Eclairs</v>
      </c>
      <c r="AD100">
        <v>2408</v>
      </c>
      <c r="AE100">
        <v>9</v>
      </c>
      <c r="AF100">
        <v>3.11</v>
      </c>
      <c r="AG100">
        <v>27.99</v>
      </c>
    </row>
    <row r="101" spans="2:33" x14ac:dyDescent="0.3">
      <c r="B101" t="s">
        <v>349</v>
      </c>
      <c r="C101" t="s">
        <v>336</v>
      </c>
      <c r="D101" t="s">
        <v>358</v>
      </c>
      <c r="E101" s="23">
        <v>1281</v>
      </c>
      <c r="F101">
        <v>18</v>
      </c>
      <c r="G101">
        <v>7.64</v>
      </c>
      <c r="H101">
        <v>137.52000000000001</v>
      </c>
      <c r="J101" t="str">
        <v>Gunar Cockshoot</v>
      </c>
      <c r="K101" t="str">
        <v>Canada</v>
      </c>
      <c r="L101" t="str">
        <v>99% Dark &amp; Pure</v>
      </c>
      <c r="M101">
        <v>1281</v>
      </c>
      <c r="N101">
        <v>18</v>
      </c>
      <c r="O101">
        <v>7.64</v>
      </c>
      <c r="P101">
        <v>137.52000000000001</v>
      </c>
      <c r="Z101" t="str">
        <v>98</v>
      </c>
      <c r="AA101" t="str">
        <v>Gunar Cockshoot</v>
      </c>
      <c r="AB101" t="str">
        <v>Canada</v>
      </c>
      <c r="AC101" t="str">
        <v>99% Dark &amp; Pure</v>
      </c>
      <c r="AD101">
        <v>1281</v>
      </c>
      <c r="AE101">
        <v>18</v>
      </c>
      <c r="AF101">
        <v>7.64</v>
      </c>
      <c r="AG101">
        <v>137.52000000000001</v>
      </c>
    </row>
    <row r="102" spans="2:33" x14ac:dyDescent="0.3">
      <c r="B102" t="s">
        <v>327</v>
      </c>
      <c r="C102" t="s">
        <v>331</v>
      </c>
      <c r="D102" t="s">
        <v>332</v>
      </c>
      <c r="E102" s="23">
        <v>12348</v>
      </c>
      <c r="F102">
        <v>234</v>
      </c>
      <c r="G102">
        <v>8.65</v>
      </c>
      <c r="H102">
        <v>2024.1</v>
      </c>
      <c r="J102" t="str">
        <v>Ram Mahesh</v>
      </c>
      <c r="K102" t="str">
        <v>USA</v>
      </c>
      <c r="L102" t="str">
        <v>Choco Coated Almonds</v>
      </c>
      <c r="M102">
        <v>12348</v>
      </c>
      <c r="N102">
        <v>234</v>
      </c>
      <c r="O102">
        <v>8.65</v>
      </c>
      <c r="P102">
        <v>2024.1</v>
      </c>
      <c r="Z102" t="str">
        <v>99</v>
      </c>
      <c r="AA102" t="str">
        <v>Ram Mahesh</v>
      </c>
      <c r="AB102" t="str">
        <v>USA</v>
      </c>
      <c r="AC102" t="str">
        <v>Choco Coated Almonds</v>
      </c>
      <c r="AD102">
        <v>12348</v>
      </c>
      <c r="AE102">
        <v>234</v>
      </c>
      <c r="AF102">
        <v>8.65</v>
      </c>
      <c r="AG102">
        <v>2024.1</v>
      </c>
    </row>
    <row r="103" spans="2:33" x14ac:dyDescent="0.3">
      <c r="B103" t="s">
        <v>349</v>
      </c>
      <c r="C103" t="s">
        <v>352</v>
      </c>
      <c r="D103" t="s">
        <v>362</v>
      </c>
      <c r="E103" s="23">
        <v>3689</v>
      </c>
      <c r="F103">
        <v>312</v>
      </c>
      <c r="G103">
        <v>10.38</v>
      </c>
      <c r="H103">
        <v>3238.56</v>
      </c>
      <c r="J103" t="str">
        <v>Gunar Cockshoot</v>
      </c>
      <c r="K103" t="str">
        <v>India</v>
      </c>
      <c r="L103" t="str">
        <v>Caramel Stuffed Bars</v>
      </c>
      <c r="M103">
        <v>3689</v>
      </c>
      <c r="N103">
        <v>312</v>
      </c>
      <c r="O103">
        <v>10.38</v>
      </c>
      <c r="P103">
        <v>3238.56</v>
      </c>
      <c r="Z103" t="str">
        <v>100</v>
      </c>
      <c r="AA103" t="str">
        <v>Gunar Cockshoot</v>
      </c>
      <c r="AB103" t="str">
        <v>India</v>
      </c>
      <c r="AC103" t="str">
        <v>Caramel Stuffed Bars</v>
      </c>
      <c r="AD103">
        <v>3689</v>
      </c>
      <c r="AE103">
        <v>312</v>
      </c>
      <c r="AF103">
        <v>10.38</v>
      </c>
      <c r="AG103">
        <v>3238.56</v>
      </c>
    </row>
    <row r="104" spans="2:33" x14ac:dyDescent="0.3">
      <c r="B104" t="s">
        <v>345</v>
      </c>
      <c r="C104" t="s">
        <v>336</v>
      </c>
      <c r="D104" t="s">
        <v>358</v>
      </c>
      <c r="E104" s="23">
        <v>2870</v>
      </c>
      <c r="F104">
        <v>300</v>
      </c>
      <c r="G104">
        <v>7.64</v>
      </c>
      <c r="H104">
        <v>2292</v>
      </c>
      <c r="J104" t="str">
        <v>Ches Bonnell</v>
      </c>
      <c r="K104" t="str">
        <v>Canada</v>
      </c>
      <c r="L104" t="str">
        <v>99% Dark &amp; Pure</v>
      </c>
      <c r="M104">
        <v>2870</v>
      </c>
      <c r="N104">
        <v>300</v>
      </c>
      <c r="O104">
        <v>7.64</v>
      </c>
      <c r="P104">
        <v>2292</v>
      </c>
      <c r="Z104" t="str">
        <v>101</v>
      </c>
      <c r="AA104" t="str">
        <v>Ches Bonnell</v>
      </c>
      <c r="AB104" t="str">
        <v>Canada</v>
      </c>
      <c r="AC104" t="str">
        <v>99% Dark &amp; Pure</v>
      </c>
      <c r="AD104">
        <v>2870</v>
      </c>
      <c r="AE104">
        <v>300</v>
      </c>
      <c r="AF104">
        <v>7.64</v>
      </c>
      <c r="AG104">
        <v>2292</v>
      </c>
    </row>
    <row r="105" spans="2:33" x14ac:dyDescent="0.3">
      <c r="B105" t="s">
        <v>348</v>
      </c>
      <c r="C105" t="s">
        <v>336</v>
      </c>
      <c r="D105" t="s">
        <v>361</v>
      </c>
      <c r="E105">
        <v>798</v>
      </c>
      <c r="F105">
        <v>519</v>
      </c>
      <c r="G105">
        <v>16.73</v>
      </c>
      <c r="H105">
        <v>8682.8700000000008</v>
      </c>
      <c r="J105" t="str">
        <v>Barr Faughny</v>
      </c>
      <c r="K105" t="str">
        <v>Canada</v>
      </c>
      <c r="L105" t="str">
        <v>Organic Choco Syrup</v>
      </c>
      <c r="M105">
        <v>798</v>
      </c>
      <c r="N105">
        <v>519</v>
      </c>
      <c r="O105">
        <v>16.73</v>
      </c>
      <c r="P105">
        <v>8682.8700000000008</v>
      </c>
      <c r="Z105" t="str">
        <v>102</v>
      </c>
      <c r="AA105" t="str">
        <v>Barr Faughny</v>
      </c>
      <c r="AB105" t="str">
        <v>Canada</v>
      </c>
      <c r="AC105" t="str">
        <v>Organic Choco Syrup</v>
      </c>
      <c r="AD105">
        <v>798</v>
      </c>
      <c r="AE105">
        <v>519</v>
      </c>
      <c r="AF105">
        <v>16.73</v>
      </c>
      <c r="AG105">
        <v>8682.8700000000008</v>
      </c>
    </row>
    <row r="106" spans="2:33" x14ac:dyDescent="0.3">
      <c r="B106" t="s">
        <v>335</v>
      </c>
      <c r="C106" t="s">
        <v>328</v>
      </c>
      <c r="D106" t="s">
        <v>363</v>
      </c>
      <c r="E106" s="23">
        <v>2933</v>
      </c>
      <c r="F106">
        <v>9</v>
      </c>
      <c r="G106">
        <v>9</v>
      </c>
      <c r="H106">
        <v>81</v>
      </c>
      <c r="J106" t="str">
        <v>Carla Molina</v>
      </c>
      <c r="K106" t="str">
        <v>New Zealand</v>
      </c>
      <c r="L106" t="str">
        <v>Spicy Special Slims</v>
      </c>
      <c r="M106">
        <v>2933</v>
      </c>
      <c r="N106">
        <v>9</v>
      </c>
      <c r="O106">
        <v>9</v>
      </c>
      <c r="P106">
        <v>81</v>
      </c>
      <c r="Z106" t="str">
        <v>103</v>
      </c>
      <c r="AA106" t="str">
        <v>Carla Molina</v>
      </c>
      <c r="AB106" t="str">
        <v>New Zealand</v>
      </c>
      <c r="AC106" t="str">
        <v>Spicy Special Slims</v>
      </c>
      <c r="AD106">
        <v>2933</v>
      </c>
      <c r="AE106">
        <v>9</v>
      </c>
      <c r="AF106">
        <v>9</v>
      </c>
      <c r="AG106">
        <v>81</v>
      </c>
    </row>
    <row r="107" spans="2:33" x14ac:dyDescent="0.3">
      <c r="B107" t="s">
        <v>347</v>
      </c>
      <c r="C107" t="s">
        <v>331</v>
      </c>
      <c r="D107" t="s">
        <v>334</v>
      </c>
      <c r="E107" s="23">
        <v>2744</v>
      </c>
      <c r="F107">
        <v>9</v>
      </c>
      <c r="G107">
        <v>11.88</v>
      </c>
      <c r="H107">
        <v>106.92</v>
      </c>
      <c r="J107" t="str">
        <v>Gigi Bohling</v>
      </c>
      <c r="K107" t="str">
        <v>USA</v>
      </c>
      <c r="L107" t="str">
        <v>Almond Choco</v>
      </c>
      <c r="M107">
        <v>2744</v>
      </c>
      <c r="N107">
        <v>9</v>
      </c>
      <c r="O107">
        <v>11.88</v>
      </c>
      <c r="P107">
        <v>106.92</v>
      </c>
      <c r="Z107" t="str">
        <v>104</v>
      </c>
      <c r="AA107" t="str">
        <v>Gigi Bohling</v>
      </c>
      <c r="AB107" t="str">
        <v>USA</v>
      </c>
      <c r="AC107" t="str">
        <v>Almond Choco</v>
      </c>
      <c r="AD107">
        <v>2744</v>
      </c>
      <c r="AE107">
        <v>9</v>
      </c>
      <c r="AF107">
        <v>11.88</v>
      </c>
      <c r="AG107">
        <v>106.92</v>
      </c>
    </row>
    <row r="108" spans="2:33" x14ac:dyDescent="0.3">
      <c r="B108" t="s">
        <v>327</v>
      </c>
      <c r="C108" t="s">
        <v>336</v>
      </c>
      <c r="D108" t="s">
        <v>341</v>
      </c>
      <c r="E108" s="23">
        <v>9772</v>
      </c>
      <c r="F108">
        <v>90</v>
      </c>
      <c r="G108">
        <v>12.37</v>
      </c>
      <c r="H108">
        <v>1113.3</v>
      </c>
      <c r="J108" t="str">
        <v>Ram Mahesh</v>
      </c>
      <c r="K108" t="str">
        <v>Canada</v>
      </c>
      <c r="L108" t="str">
        <v>Peanut Butter Cubes</v>
      </c>
      <c r="M108">
        <v>9772</v>
      </c>
      <c r="N108">
        <v>90</v>
      </c>
      <c r="O108">
        <v>12.37</v>
      </c>
      <c r="P108">
        <v>1113.3</v>
      </c>
      <c r="Z108" t="str">
        <v>105</v>
      </c>
      <c r="AA108" t="str">
        <v>Ram Mahesh</v>
      </c>
      <c r="AB108" t="str">
        <v>Canada</v>
      </c>
      <c r="AC108" t="str">
        <v>Peanut Butter Cubes</v>
      </c>
      <c r="AD108">
        <v>9772</v>
      </c>
      <c r="AE108">
        <v>90</v>
      </c>
      <c r="AF108">
        <v>12.37</v>
      </c>
      <c r="AG108">
        <v>1113.3</v>
      </c>
    </row>
    <row r="109" spans="2:33" x14ac:dyDescent="0.3">
      <c r="B109" t="s">
        <v>345</v>
      </c>
      <c r="C109" t="s">
        <v>352</v>
      </c>
      <c r="D109" t="s">
        <v>340</v>
      </c>
      <c r="E109" s="23">
        <v>1568</v>
      </c>
      <c r="F109">
        <v>96</v>
      </c>
      <c r="G109">
        <v>13.15</v>
      </c>
      <c r="H109">
        <v>1262.4000000000001</v>
      </c>
      <c r="J109" t="str">
        <v>Ches Bonnell</v>
      </c>
      <c r="K109" t="str">
        <v>India</v>
      </c>
      <c r="L109" t="str">
        <v>White Choc</v>
      </c>
      <c r="M109">
        <v>1568</v>
      </c>
      <c r="N109">
        <v>96</v>
      </c>
      <c r="O109">
        <v>13.15</v>
      </c>
      <c r="P109">
        <v>1262.4000000000001</v>
      </c>
      <c r="Z109" t="str">
        <v>106</v>
      </c>
      <c r="AA109" t="str">
        <v>Ches Bonnell</v>
      </c>
      <c r="AB109" t="str">
        <v>India</v>
      </c>
      <c r="AC109" t="str">
        <v>White Choc</v>
      </c>
      <c r="AD109">
        <v>1568</v>
      </c>
      <c r="AE109">
        <v>96</v>
      </c>
      <c r="AF109">
        <v>13.15</v>
      </c>
      <c r="AG109">
        <v>1262.4000000000001</v>
      </c>
    </row>
    <row r="110" spans="2:33" x14ac:dyDescent="0.3">
      <c r="B110" t="s">
        <v>348</v>
      </c>
      <c r="C110" t="s">
        <v>336</v>
      </c>
      <c r="D110" t="s">
        <v>351</v>
      </c>
      <c r="E110" s="23">
        <v>11417</v>
      </c>
      <c r="F110">
        <v>21</v>
      </c>
      <c r="G110">
        <v>8.7899999999999991</v>
      </c>
      <c r="H110">
        <v>184.59</v>
      </c>
      <c r="J110" t="str">
        <v>Barr Faughny</v>
      </c>
      <c r="K110" t="str">
        <v>Canada</v>
      </c>
      <c r="L110" t="str">
        <v>Mint Chip Choco</v>
      </c>
      <c r="M110">
        <v>11417</v>
      </c>
      <c r="N110">
        <v>21</v>
      </c>
      <c r="O110">
        <v>8.7899999999999991</v>
      </c>
      <c r="P110">
        <v>184.59</v>
      </c>
      <c r="Z110" t="str">
        <v>107</v>
      </c>
      <c r="AA110" t="str">
        <v>Barr Faughny</v>
      </c>
      <c r="AB110" t="str">
        <v>Canada</v>
      </c>
      <c r="AC110" t="str">
        <v>Mint Chip Choco</v>
      </c>
      <c r="AD110">
        <v>11417</v>
      </c>
      <c r="AE110">
        <v>21</v>
      </c>
      <c r="AF110">
        <v>8.7899999999999991</v>
      </c>
      <c r="AG110">
        <v>184.59</v>
      </c>
    </row>
    <row r="111" spans="2:33" x14ac:dyDescent="0.3">
      <c r="B111" t="s">
        <v>327</v>
      </c>
      <c r="C111" t="s">
        <v>352</v>
      </c>
      <c r="D111" t="s">
        <v>364</v>
      </c>
      <c r="E111" s="23">
        <v>6748</v>
      </c>
      <c r="F111">
        <v>48</v>
      </c>
      <c r="G111">
        <v>5.6</v>
      </c>
      <c r="H111">
        <v>268.8</v>
      </c>
      <c r="J111" t="str">
        <v>Ram Mahesh</v>
      </c>
      <c r="K111" t="str">
        <v>India</v>
      </c>
      <c r="L111" t="str">
        <v>Baker's Choco Chips</v>
      </c>
      <c r="M111">
        <v>6748</v>
      </c>
      <c r="N111">
        <v>48</v>
      </c>
      <c r="O111">
        <v>5.6</v>
      </c>
      <c r="P111">
        <v>268.8</v>
      </c>
      <c r="Z111" t="str">
        <v>108</v>
      </c>
      <c r="AA111" t="str">
        <v>Ram Mahesh</v>
      </c>
      <c r="AB111" t="str">
        <v>India</v>
      </c>
      <c r="AC111" t="str">
        <v>Baker's Choco Chips</v>
      </c>
      <c r="AD111">
        <v>6748</v>
      </c>
      <c r="AE111">
        <v>48</v>
      </c>
      <c r="AF111">
        <v>5.6</v>
      </c>
      <c r="AG111">
        <v>268.8</v>
      </c>
    </row>
    <row r="112" spans="2:33" x14ac:dyDescent="0.3">
      <c r="B112" t="s">
        <v>357</v>
      </c>
      <c r="C112" t="s">
        <v>336</v>
      </c>
      <c r="D112" t="s">
        <v>361</v>
      </c>
      <c r="E112" s="23">
        <v>1407</v>
      </c>
      <c r="F112">
        <v>72</v>
      </c>
      <c r="G112">
        <v>16.73</v>
      </c>
      <c r="H112">
        <v>1204.56</v>
      </c>
      <c r="J112" t="str">
        <v>Oby Sorrel</v>
      </c>
      <c r="K112" t="str">
        <v>Canada</v>
      </c>
      <c r="L112" t="str">
        <v>Organic Choco Syrup</v>
      </c>
      <c r="M112">
        <v>1407</v>
      </c>
      <c r="N112">
        <v>72</v>
      </c>
      <c r="O112">
        <v>16.73</v>
      </c>
      <c r="P112">
        <v>1204.56</v>
      </c>
      <c r="Z112" t="str">
        <v>109</v>
      </c>
      <c r="AA112" t="str">
        <v>Oby Sorrel</v>
      </c>
      <c r="AB112" t="str">
        <v>Canada</v>
      </c>
      <c r="AC112" t="str">
        <v>Organic Choco Syrup</v>
      </c>
      <c r="AD112">
        <v>1407</v>
      </c>
      <c r="AE112">
        <v>72</v>
      </c>
      <c r="AF112">
        <v>16.73</v>
      </c>
      <c r="AG112">
        <v>1204.56</v>
      </c>
    </row>
    <row r="113" spans="2:33" x14ac:dyDescent="0.3">
      <c r="B113" t="s">
        <v>330</v>
      </c>
      <c r="C113" t="s">
        <v>331</v>
      </c>
      <c r="D113" t="s">
        <v>354</v>
      </c>
      <c r="E113" s="23">
        <v>2023</v>
      </c>
      <c r="F113">
        <v>168</v>
      </c>
      <c r="G113">
        <v>7.16</v>
      </c>
      <c r="H113">
        <v>1202.8800000000001</v>
      </c>
      <c r="J113" t="str">
        <v>Brien Boise</v>
      </c>
      <c r="K113" t="str">
        <v>USA</v>
      </c>
      <c r="L113" t="str">
        <v>Manuka Honey Choco</v>
      </c>
      <c r="M113">
        <v>2023</v>
      </c>
      <c r="N113">
        <v>168</v>
      </c>
      <c r="O113">
        <v>7.16</v>
      </c>
      <c r="P113">
        <v>1202.8800000000001</v>
      </c>
      <c r="Z113" t="str">
        <v>110</v>
      </c>
      <c r="AA113" t="str">
        <v>Brien Boise</v>
      </c>
      <c r="AB113" t="str">
        <v>USA</v>
      </c>
      <c r="AC113" t="str">
        <v>Manuka Honey Choco</v>
      </c>
      <c r="AD113">
        <v>2023</v>
      </c>
      <c r="AE113">
        <v>168</v>
      </c>
      <c r="AF113">
        <v>7.16</v>
      </c>
      <c r="AG113">
        <v>1202.8800000000001</v>
      </c>
    </row>
    <row r="114" spans="2:33" x14ac:dyDescent="0.3">
      <c r="B114" t="s">
        <v>347</v>
      </c>
      <c r="C114" t="s">
        <v>339</v>
      </c>
      <c r="D114" t="s">
        <v>364</v>
      </c>
      <c r="E114" s="23">
        <v>5236</v>
      </c>
      <c r="F114">
        <v>51</v>
      </c>
      <c r="G114">
        <v>5.6</v>
      </c>
      <c r="H114">
        <v>285.60000000000002</v>
      </c>
      <c r="J114" t="str">
        <v>Gigi Bohling</v>
      </c>
      <c r="K114" t="str">
        <v>UK</v>
      </c>
      <c r="L114" t="str">
        <v>Baker's Choco Chips</v>
      </c>
      <c r="M114">
        <v>5236</v>
      </c>
      <c r="N114">
        <v>51</v>
      </c>
      <c r="O114">
        <v>5.6</v>
      </c>
      <c r="P114">
        <v>285.60000000000002</v>
      </c>
      <c r="Z114" t="str">
        <v>111</v>
      </c>
      <c r="AA114" t="str">
        <v>Gigi Bohling</v>
      </c>
      <c r="AB114" t="str">
        <v>UK</v>
      </c>
      <c r="AC114" t="str">
        <v>Baker's Choco Chips</v>
      </c>
      <c r="AD114">
        <v>5236</v>
      </c>
      <c r="AE114">
        <v>51</v>
      </c>
      <c r="AF114">
        <v>5.6</v>
      </c>
      <c r="AG114">
        <v>285.60000000000002</v>
      </c>
    </row>
    <row r="115" spans="2:33" x14ac:dyDescent="0.3">
      <c r="B115" t="s">
        <v>335</v>
      </c>
      <c r="C115" t="s">
        <v>336</v>
      </c>
      <c r="D115" t="s">
        <v>358</v>
      </c>
      <c r="E115" s="23">
        <v>1925</v>
      </c>
      <c r="F115">
        <v>192</v>
      </c>
      <c r="G115">
        <v>7.64</v>
      </c>
      <c r="H115">
        <v>1466.88</v>
      </c>
      <c r="J115" t="str">
        <v>Carla Molina</v>
      </c>
      <c r="K115" t="str">
        <v>Canada</v>
      </c>
      <c r="L115" t="str">
        <v>99% Dark &amp; Pure</v>
      </c>
      <c r="M115">
        <v>1925</v>
      </c>
      <c r="N115">
        <v>192</v>
      </c>
      <c r="O115">
        <v>7.64</v>
      </c>
      <c r="P115">
        <v>1466.88</v>
      </c>
      <c r="Z115" t="str">
        <v>112</v>
      </c>
      <c r="AA115" t="str">
        <v>Carla Molina</v>
      </c>
      <c r="AB115" t="str">
        <v>Canada</v>
      </c>
      <c r="AC115" t="str">
        <v>99% Dark &amp; Pure</v>
      </c>
      <c r="AD115">
        <v>1925</v>
      </c>
      <c r="AE115">
        <v>192</v>
      </c>
      <c r="AF115">
        <v>7.64</v>
      </c>
      <c r="AG115">
        <v>1466.88</v>
      </c>
    </row>
    <row r="116" spans="2:33" x14ac:dyDescent="0.3">
      <c r="B116" t="s">
        <v>345</v>
      </c>
      <c r="C116" t="s">
        <v>328</v>
      </c>
      <c r="D116" t="s">
        <v>346</v>
      </c>
      <c r="E116" s="23">
        <v>6608</v>
      </c>
      <c r="F116">
        <v>225</v>
      </c>
      <c r="G116">
        <v>11.7</v>
      </c>
      <c r="H116">
        <v>2632.5</v>
      </c>
      <c r="J116" t="str">
        <v>Ches Bonnell</v>
      </c>
      <c r="K116" t="str">
        <v>New Zealand</v>
      </c>
      <c r="L116" t="str">
        <v>50% Dark Bites</v>
      </c>
      <c r="M116">
        <v>6608</v>
      </c>
      <c r="N116">
        <v>225</v>
      </c>
      <c r="O116">
        <v>11.7</v>
      </c>
      <c r="P116">
        <v>2632.5</v>
      </c>
      <c r="Z116" t="str">
        <v>113</v>
      </c>
      <c r="AA116" t="str">
        <v>Ches Bonnell</v>
      </c>
      <c r="AB116" t="str">
        <v>New Zealand</v>
      </c>
      <c r="AC116" t="str">
        <v>50% Dark Bites</v>
      </c>
      <c r="AD116">
        <v>6608</v>
      </c>
      <c r="AE116">
        <v>225</v>
      </c>
      <c r="AF116">
        <v>11.7</v>
      </c>
      <c r="AG116">
        <v>2632.5</v>
      </c>
    </row>
    <row r="117" spans="2:33" x14ac:dyDescent="0.3">
      <c r="B117" t="s">
        <v>338</v>
      </c>
      <c r="C117" t="s">
        <v>352</v>
      </c>
      <c r="D117" t="s">
        <v>364</v>
      </c>
      <c r="E117" s="23">
        <v>8008</v>
      </c>
      <c r="F117">
        <v>456</v>
      </c>
      <c r="G117">
        <v>5.6</v>
      </c>
      <c r="H117">
        <v>2553.6</v>
      </c>
      <c r="J117" t="str">
        <v>Curtice Advani</v>
      </c>
      <c r="K117" t="str">
        <v>India</v>
      </c>
      <c r="L117" t="str">
        <v>Baker's Choco Chips</v>
      </c>
      <c r="M117">
        <v>8008</v>
      </c>
      <c r="N117">
        <v>456</v>
      </c>
      <c r="O117">
        <v>5.6</v>
      </c>
      <c r="P117">
        <v>2553.6</v>
      </c>
      <c r="Z117" t="str">
        <v>114</v>
      </c>
      <c r="AA117" t="str">
        <v>Curtice Advani</v>
      </c>
      <c r="AB117" t="str">
        <v>India</v>
      </c>
      <c r="AC117" t="str">
        <v>Baker's Choco Chips</v>
      </c>
      <c r="AD117">
        <v>8008</v>
      </c>
      <c r="AE117">
        <v>456</v>
      </c>
      <c r="AF117">
        <v>5.6</v>
      </c>
      <c r="AG117">
        <v>2553.6</v>
      </c>
    </row>
    <row r="118" spans="2:33" x14ac:dyDescent="0.3">
      <c r="B118" t="s">
        <v>357</v>
      </c>
      <c r="C118" t="s">
        <v>352</v>
      </c>
      <c r="D118" t="s">
        <v>340</v>
      </c>
      <c r="E118" s="23">
        <v>1428</v>
      </c>
      <c r="F118">
        <v>93</v>
      </c>
      <c r="G118">
        <v>13.15</v>
      </c>
      <c r="H118">
        <v>1222.95</v>
      </c>
      <c r="J118" t="str">
        <v>Oby Sorrel</v>
      </c>
      <c r="K118" t="str">
        <v>India</v>
      </c>
      <c r="L118" t="str">
        <v>White Choc</v>
      </c>
      <c r="M118">
        <v>1428</v>
      </c>
      <c r="N118">
        <v>93</v>
      </c>
      <c r="O118">
        <v>13.15</v>
      </c>
      <c r="P118">
        <v>1222.95</v>
      </c>
      <c r="Z118" t="str">
        <v>115</v>
      </c>
      <c r="AA118" t="str">
        <v>Oby Sorrel</v>
      </c>
      <c r="AB118" t="str">
        <v>India</v>
      </c>
      <c r="AC118" t="str">
        <v>White Choc</v>
      </c>
      <c r="AD118">
        <v>1428</v>
      </c>
      <c r="AE118">
        <v>93</v>
      </c>
      <c r="AF118">
        <v>13.15</v>
      </c>
      <c r="AG118">
        <v>1222.95</v>
      </c>
    </row>
    <row r="119" spans="2:33" x14ac:dyDescent="0.3">
      <c r="B119" t="s">
        <v>338</v>
      </c>
      <c r="C119" t="s">
        <v>352</v>
      </c>
      <c r="D119" t="s">
        <v>334</v>
      </c>
      <c r="E119">
        <v>525</v>
      </c>
      <c r="F119">
        <v>48</v>
      </c>
      <c r="G119">
        <v>11.88</v>
      </c>
      <c r="H119">
        <v>570.24</v>
      </c>
      <c r="J119" t="str">
        <v>Curtice Advani</v>
      </c>
      <c r="K119" t="str">
        <v>India</v>
      </c>
      <c r="L119" t="str">
        <v>Almond Choco</v>
      </c>
      <c r="M119">
        <v>525</v>
      </c>
      <c r="N119">
        <v>48</v>
      </c>
      <c r="O119">
        <v>11.88</v>
      </c>
      <c r="P119">
        <v>570.24</v>
      </c>
      <c r="Z119" t="str">
        <v>116</v>
      </c>
      <c r="AA119" t="str">
        <v>Curtice Advani</v>
      </c>
      <c r="AB119" t="str">
        <v>India</v>
      </c>
      <c r="AC119" t="str">
        <v>Almond Choco</v>
      </c>
      <c r="AD119">
        <v>525</v>
      </c>
      <c r="AE119">
        <v>48</v>
      </c>
      <c r="AF119">
        <v>11.88</v>
      </c>
      <c r="AG119">
        <v>570.24</v>
      </c>
    </row>
    <row r="120" spans="2:33" x14ac:dyDescent="0.3">
      <c r="B120" t="s">
        <v>338</v>
      </c>
      <c r="C120" t="s">
        <v>328</v>
      </c>
      <c r="D120" t="s">
        <v>337</v>
      </c>
      <c r="E120" s="23">
        <v>1505</v>
      </c>
      <c r="F120">
        <v>102</v>
      </c>
      <c r="G120">
        <v>6.47</v>
      </c>
      <c r="H120">
        <v>659.94</v>
      </c>
      <c r="J120" t="str">
        <v>Curtice Advani</v>
      </c>
      <c r="K120" t="str">
        <v>New Zealand</v>
      </c>
      <c r="L120" t="str">
        <v>Drinking Coco</v>
      </c>
      <c r="M120">
        <v>1505</v>
      </c>
      <c r="N120">
        <v>102</v>
      </c>
      <c r="O120">
        <v>6.47</v>
      </c>
      <c r="P120">
        <v>659.94</v>
      </c>
      <c r="Z120" t="str">
        <v>117</v>
      </c>
      <c r="AA120" t="str">
        <v>Curtice Advani</v>
      </c>
      <c r="AB120" t="str">
        <v>New Zealand</v>
      </c>
      <c r="AC120" t="str">
        <v>Drinking Coco</v>
      </c>
      <c r="AD120">
        <v>1505</v>
      </c>
      <c r="AE120">
        <v>102</v>
      </c>
      <c r="AF120">
        <v>6.47</v>
      </c>
      <c r="AG120">
        <v>659.94</v>
      </c>
    </row>
    <row r="121" spans="2:33" x14ac:dyDescent="0.3">
      <c r="B121" t="s">
        <v>345</v>
      </c>
      <c r="C121" t="s">
        <v>331</v>
      </c>
      <c r="D121" t="s">
        <v>329</v>
      </c>
      <c r="E121" s="23">
        <v>6755</v>
      </c>
      <c r="F121">
        <v>252</v>
      </c>
      <c r="G121">
        <v>14.49</v>
      </c>
      <c r="H121">
        <v>3651.48</v>
      </c>
      <c r="J121" t="str">
        <v>Ches Bonnell</v>
      </c>
      <c r="K121" t="str">
        <v>USA</v>
      </c>
      <c r="L121" t="str">
        <v>70% Dark Bites</v>
      </c>
      <c r="M121">
        <v>6755</v>
      </c>
      <c r="N121">
        <v>252</v>
      </c>
      <c r="O121">
        <v>14.49</v>
      </c>
      <c r="P121">
        <v>3651.48</v>
      </c>
      <c r="Z121" t="str">
        <v>118</v>
      </c>
      <c r="AA121" t="str">
        <v>Ches Bonnell</v>
      </c>
      <c r="AB121" t="str">
        <v>USA</v>
      </c>
      <c r="AC121" t="str">
        <v>70% Dark Bites</v>
      </c>
      <c r="AD121">
        <v>6755</v>
      </c>
      <c r="AE121">
        <v>252</v>
      </c>
      <c r="AF121">
        <v>14.49</v>
      </c>
      <c r="AG121">
        <v>3651.48</v>
      </c>
    </row>
    <row r="122" spans="2:33" x14ac:dyDescent="0.3">
      <c r="B122" t="s">
        <v>348</v>
      </c>
      <c r="C122" t="s">
        <v>328</v>
      </c>
      <c r="D122" t="s">
        <v>337</v>
      </c>
      <c r="E122" s="23">
        <v>11571</v>
      </c>
      <c r="F122">
        <v>138</v>
      </c>
      <c r="G122">
        <v>6.47</v>
      </c>
      <c r="H122">
        <v>892.86</v>
      </c>
      <c r="J122" t="str">
        <v>Barr Faughny</v>
      </c>
      <c r="K122" t="str">
        <v>New Zealand</v>
      </c>
      <c r="L122" t="str">
        <v>Drinking Coco</v>
      </c>
      <c r="M122">
        <v>11571</v>
      </c>
      <c r="N122">
        <v>138</v>
      </c>
      <c r="O122">
        <v>6.47</v>
      </c>
      <c r="P122">
        <v>892.86</v>
      </c>
      <c r="Z122" t="str">
        <v>119</v>
      </c>
      <c r="AA122" t="str">
        <v>Barr Faughny</v>
      </c>
      <c r="AB122" t="str">
        <v>New Zealand</v>
      </c>
      <c r="AC122" t="str">
        <v>Drinking Coco</v>
      </c>
      <c r="AD122">
        <v>11571</v>
      </c>
      <c r="AE122">
        <v>138</v>
      </c>
      <c r="AF122">
        <v>6.47</v>
      </c>
      <c r="AG122">
        <v>892.86</v>
      </c>
    </row>
    <row r="123" spans="2:33" x14ac:dyDescent="0.3">
      <c r="B123" t="s">
        <v>327</v>
      </c>
      <c r="C123" t="s">
        <v>342</v>
      </c>
      <c r="D123" t="s">
        <v>340</v>
      </c>
      <c r="E123" s="23">
        <v>2541</v>
      </c>
      <c r="F123">
        <v>90</v>
      </c>
      <c r="G123">
        <v>13.15</v>
      </c>
      <c r="H123">
        <v>1183.5</v>
      </c>
      <c r="J123" t="str">
        <v>Ram Mahesh</v>
      </c>
      <c r="K123" t="str">
        <v>Australia</v>
      </c>
      <c r="L123" t="str">
        <v>White Choc</v>
      </c>
      <c r="M123">
        <v>2541</v>
      </c>
      <c r="N123">
        <v>90</v>
      </c>
      <c r="O123">
        <v>13.15</v>
      </c>
      <c r="P123">
        <v>1183.5</v>
      </c>
      <c r="Z123" t="str">
        <v>120</v>
      </c>
      <c r="AA123" t="str">
        <v>Ram Mahesh</v>
      </c>
      <c r="AB123" t="str">
        <v>Australia</v>
      </c>
      <c r="AC123" t="str">
        <v>White Choc</v>
      </c>
      <c r="AD123">
        <v>2541</v>
      </c>
      <c r="AE123">
        <v>90</v>
      </c>
      <c r="AF123">
        <v>13.15</v>
      </c>
      <c r="AG123">
        <v>1183.5</v>
      </c>
    </row>
    <row r="124" spans="2:33" x14ac:dyDescent="0.3">
      <c r="B124" t="s">
        <v>335</v>
      </c>
      <c r="C124" t="s">
        <v>328</v>
      </c>
      <c r="D124" t="s">
        <v>329</v>
      </c>
      <c r="E124" s="23">
        <v>1526</v>
      </c>
      <c r="F124">
        <v>240</v>
      </c>
      <c r="G124">
        <v>14.49</v>
      </c>
      <c r="H124">
        <v>3477.6</v>
      </c>
      <c r="J124" t="str">
        <v>Carla Molina</v>
      </c>
      <c r="K124" t="str">
        <v>New Zealand</v>
      </c>
      <c r="L124" t="str">
        <v>70% Dark Bites</v>
      </c>
      <c r="M124">
        <v>1526</v>
      </c>
      <c r="N124">
        <v>240</v>
      </c>
      <c r="O124">
        <v>14.49</v>
      </c>
      <c r="P124">
        <v>3477.6</v>
      </c>
      <c r="Z124" t="str">
        <v>121</v>
      </c>
      <c r="AA124" t="str">
        <v>Carla Molina</v>
      </c>
      <c r="AB124" t="str">
        <v>New Zealand</v>
      </c>
      <c r="AC124" t="str">
        <v>70% Dark Bites</v>
      </c>
      <c r="AD124">
        <v>1526</v>
      </c>
      <c r="AE124">
        <v>240</v>
      </c>
      <c r="AF124">
        <v>14.49</v>
      </c>
      <c r="AG124">
        <v>3477.6</v>
      </c>
    </row>
    <row r="125" spans="2:33" x14ac:dyDescent="0.3">
      <c r="B125" t="s">
        <v>327</v>
      </c>
      <c r="C125" t="s">
        <v>342</v>
      </c>
      <c r="D125" t="s">
        <v>334</v>
      </c>
      <c r="E125" s="23">
        <v>6125</v>
      </c>
      <c r="F125">
        <v>102</v>
      </c>
      <c r="G125">
        <v>11.88</v>
      </c>
      <c r="H125">
        <v>1211.76</v>
      </c>
      <c r="J125" t="str">
        <v>Ram Mahesh</v>
      </c>
      <c r="K125" t="str">
        <v>Australia</v>
      </c>
      <c r="L125" t="str">
        <v>Almond Choco</v>
      </c>
      <c r="M125">
        <v>6125</v>
      </c>
      <c r="N125">
        <v>102</v>
      </c>
      <c r="O125">
        <v>11.88</v>
      </c>
      <c r="P125">
        <v>1211.76</v>
      </c>
      <c r="Z125" t="str">
        <v>122</v>
      </c>
      <c r="AA125" t="str">
        <v>Ram Mahesh</v>
      </c>
      <c r="AB125" t="str">
        <v>Australia</v>
      </c>
      <c r="AC125" t="str">
        <v>Almond Choco</v>
      </c>
      <c r="AD125">
        <v>6125</v>
      </c>
      <c r="AE125">
        <v>102</v>
      </c>
      <c r="AF125">
        <v>11.88</v>
      </c>
      <c r="AG125">
        <v>1211.76</v>
      </c>
    </row>
    <row r="126" spans="2:33" x14ac:dyDescent="0.3">
      <c r="B126" t="s">
        <v>335</v>
      </c>
      <c r="C126" t="s">
        <v>331</v>
      </c>
      <c r="D126" t="s">
        <v>361</v>
      </c>
      <c r="E126">
        <v>847</v>
      </c>
      <c r="F126">
        <v>129</v>
      </c>
      <c r="G126">
        <v>16.73</v>
      </c>
      <c r="H126">
        <v>2158.17</v>
      </c>
      <c r="J126" t="str">
        <v>Carla Molina</v>
      </c>
      <c r="K126" t="str">
        <v>USA</v>
      </c>
      <c r="L126" t="str">
        <v>Organic Choco Syrup</v>
      </c>
      <c r="M126">
        <v>847</v>
      </c>
      <c r="N126">
        <v>129</v>
      </c>
      <c r="O126">
        <v>16.73</v>
      </c>
      <c r="P126">
        <v>2158.17</v>
      </c>
      <c r="Z126" t="str">
        <v>123</v>
      </c>
      <c r="AA126" t="str">
        <v>Carla Molina</v>
      </c>
      <c r="AB126" t="str">
        <v>USA</v>
      </c>
      <c r="AC126" t="str">
        <v>Organic Choco Syrup</v>
      </c>
      <c r="AD126">
        <v>847</v>
      </c>
      <c r="AE126">
        <v>129</v>
      </c>
      <c r="AF126">
        <v>16.73</v>
      </c>
      <c r="AG126">
        <v>2158.17</v>
      </c>
    </row>
    <row r="127" spans="2:33" x14ac:dyDescent="0.3">
      <c r="B127" t="s">
        <v>330</v>
      </c>
      <c r="C127" t="s">
        <v>331</v>
      </c>
      <c r="D127" t="s">
        <v>361</v>
      </c>
      <c r="E127" s="23">
        <v>4753</v>
      </c>
      <c r="F127">
        <v>300</v>
      </c>
      <c r="G127">
        <v>16.73</v>
      </c>
      <c r="H127">
        <v>5019</v>
      </c>
      <c r="J127" t="str">
        <v>Brien Boise</v>
      </c>
      <c r="K127" t="str">
        <v>USA</v>
      </c>
      <c r="L127" t="str">
        <v>Organic Choco Syrup</v>
      </c>
      <c r="M127">
        <v>4753</v>
      </c>
      <c r="N127">
        <v>300</v>
      </c>
      <c r="O127">
        <v>16.73</v>
      </c>
      <c r="P127">
        <v>5019</v>
      </c>
      <c r="Z127" t="str">
        <v>124</v>
      </c>
      <c r="AA127" t="str">
        <v>Brien Boise</v>
      </c>
      <c r="AB127" t="str">
        <v>USA</v>
      </c>
      <c r="AC127" t="str">
        <v>Organic Choco Syrup</v>
      </c>
      <c r="AD127">
        <v>4753</v>
      </c>
      <c r="AE127">
        <v>300</v>
      </c>
      <c r="AF127">
        <v>16.73</v>
      </c>
      <c r="AG127">
        <v>5019</v>
      </c>
    </row>
    <row r="128" spans="2:33" x14ac:dyDescent="0.3">
      <c r="B128" t="s">
        <v>338</v>
      </c>
      <c r="C128" t="s">
        <v>342</v>
      </c>
      <c r="D128" t="s">
        <v>341</v>
      </c>
      <c r="E128">
        <v>959</v>
      </c>
      <c r="F128">
        <v>135</v>
      </c>
      <c r="G128">
        <v>12.37</v>
      </c>
      <c r="H128">
        <v>1669.95</v>
      </c>
      <c r="J128" t="str">
        <v>Curtice Advani</v>
      </c>
      <c r="K128" t="str">
        <v>Australia</v>
      </c>
      <c r="L128" t="str">
        <v>Peanut Butter Cubes</v>
      </c>
      <c r="M128">
        <v>959</v>
      </c>
      <c r="N128">
        <v>135</v>
      </c>
      <c r="O128">
        <v>12.37</v>
      </c>
      <c r="P128">
        <v>1669.95</v>
      </c>
      <c r="Z128" t="str">
        <v>125</v>
      </c>
      <c r="AA128" t="str">
        <v>Curtice Advani</v>
      </c>
      <c r="AB128" t="str">
        <v>Australia</v>
      </c>
      <c r="AC128" t="str">
        <v>Peanut Butter Cubes</v>
      </c>
      <c r="AD128">
        <v>959</v>
      </c>
      <c r="AE128">
        <v>135</v>
      </c>
      <c r="AF128">
        <v>12.37</v>
      </c>
      <c r="AG128">
        <v>1669.95</v>
      </c>
    </row>
    <row r="129" spans="2:33" x14ac:dyDescent="0.3">
      <c r="B129" t="s">
        <v>345</v>
      </c>
      <c r="C129" t="s">
        <v>331</v>
      </c>
      <c r="D129" t="s">
        <v>360</v>
      </c>
      <c r="E129" s="23">
        <v>2793</v>
      </c>
      <c r="F129">
        <v>114</v>
      </c>
      <c r="G129">
        <v>4.97</v>
      </c>
      <c r="H129">
        <v>566.58000000000004</v>
      </c>
      <c r="J129" t="str">
        <v>Ches Bonnell</v>
      </c>
      <c r="K129" t="str">
        <v>USA</v>
      </c>
      <c r="L129" t="str">
        <v>85% Dark Bars</v>
      </c>
      <c r="M129">
        <v>2793</v>
      </c>
      <c r="N129">
        <v>114</v>
      </c>
      <c r="O129">
        <v>4.97</v>
      </c>
      <c r="P129">
        <v>566.58000000000004</v>
      </c>
      <c r="Z129" t="str">
        <v>126</v>
      </c>
      <c r="AA129" t="str">
        <v>Ches Bonnell</v>
      </c>
      <c r="AB129" t="str">
        <v>USA</v>
      </c>
      <c r="AC129" t="str">
        <v>85% Dark Bars</v>
      </c>
      <c r="AD129">
        <v>2793</v>
      </c>
      <c r="AE129">
        <v>114</v>
      </c>
      <c r="AF129">
        <v>4.97</v>
      </c>
      <c r="AG129">
        <v>566.58000000000004</v>
      </c>
    </row>
    <row r="130" spans="2:33" x14ac:dyDescent="0.3">
      <c r="B130" t="s">
        <v>345</v>
      </c>
      <c r="C130" t="s">
        <v>331</v>
      </c>
      <c r="D130" t="s">
        <v>346</v>
      </c>
      <c r="E130" s="23">
        <v>4606</v>
      </c>
      <c r="F130">
        <v>63</v>
      </c>
      <c r="G130">
        <v>11.7</v>
      </c>
      <c r="H130">
        <v>737.1</v>
      </c>
      <c r="J130" t="str">
        <v>Ches Bonnell</v>
      </c>
      <c r="K130" t="str">
        <v>USA</v>
      </c>
      <c r="L130" t="str">
        <v>50% Dark Bites</v>
      </c>
      <c r="M130">
        <v>4606</v>
      </c>
      <c r="N130">
        <v>63</v>
      </c>
      <c r="O130">
        <v>11.7</v>
      </c>
      <c r="P130">
        <v>737.1</v>
      </c>
      <c r="Z130" t="str">
        <v>127</v>
      </c>
      <c r="AA130" t="str">
        <v>Ches Bonnell</v>
      </c>
      <c r="AB130" t="str">
        <v>USA</v>
      </c>
      <c r="AC130" t="str">
        <v>50% Dark Bites</v>
      </c>
      <c r="AD130">
        <v>4606</v>
      </c>
      <c r="AE130">
        <v>63</v>
      </c>
      <c r="AF130">
        <v>11.7</v>
      </c>
      <c r="AG130">
        <v>737.1</v>
      </c>
    </row>
    <row r="131" spans="2:33" x14ac:dyDescent="0.3">
      <c r="B131" t="s">
        <v>345</v>
      </c>
      <c r="C131" t="s">
        <v>336</v>
      </c>
      <c r="D131" t="s">
        <v>354</v>
      </c>
      <c r="E131" s="23">
        <v>5551</v>
      </c>
      <c r="F131">
        <v>252</v>
      </c>
      <c r="G131">
        <v>7.16</v>
      </c>
      <c r="H131">
        <v>1804.32</v>
      </c>
      <c r="J131" t="str">
        <v>Ches Bonnell</v>
      </c>
      <c r="K131" t="str">
        <v>Canada</v>
      </c>
      <c r="L131" t="str">
        <v>Manuka Honey Choco</v>
      </c>
      <c r="M131">
        <v>5551</v>
      </c>
      <c r="N131">
        <v>252</v>
      </c>
      <c r="O131">
        <v>7.16</v>
      </c>
      <c r="P131">
        <v>1804.32</v>
      </c>
      <c r="Z131" t="str">
        <v>128</v>
      </c>
      <c r="AA131" t="str">
        <v>Ches Bonnell</v>
      </c>
      <c r="AB131" t="str">
        <v>Canada</v>
      </c>
      <c r="AC131" t="str">
        <v>Manuka Honey Choco</v>
      </c>
      <c r="AD131">
        <v>5551</v>
      </c>
      <c r="AE131">
        <v>252</v>
      </c>
      <c r="AF131">
        <v>7.16</v>
      </c>
      <c r="AG131">
        <v>1804.32</v>
      </c>
    </row>
    <row r="132" spans="2:33" x14ac:dyDescent="0.3">
      <c r="B132" t="s">
        <v>357</v>
      </c>
      <c r="C132" t="s">
        <v>336</v>
      </c>
      <c r="D132" t="s">
        <v>332</v>
      </c>
      <c r="E132" s="23">
        <v>6657</v>
      </c>
      <c r="F132">
        <v>303</v>
      </c>
      <c r="G132">
        <v>8.65</v>
      </c>
      <c r="H132">
        <v>2620.9499999999998</v>
      </c>
      <c r="J132" t="str">
        <v>Oby Sorrel</v>
      </c>
      <c r="K132" t="str">
        <v>Canada</v>
      </c>
      <c r="L132" t="str">
        <v>Choco Coated Almonds</v>
      </c>
      <c r="M132">
        <v>6657</v>
      </c>
      <c r="N132">
        <v>303</v>
      </c>
      <c r="O132">
        <v>8.65</v>
      </c>
      <c r="P132">
        <v>2620.9499999999998</v>
      </c>
      <c r="Z132" t="str">
        <v>129</v>
      </c>
      <c r="AA132" t="str">
        <v>Oby Sorrel</v>
      </c>
      <c r="AB132" t="str">
        <v>Canada</v>
      </c>
      <c r="AC132" t="str">
        <v>Choco Coated Almonds</v>
      </c>
      <c r="AD132">
        <v>6657</v>
      </c>
      <c r="AE132">
        <v>303</v>
      </c>
      <c r="AF132">
        <v>8.65</v>
      </c>
      <c r="AG132">
        <v>2620.9499999999998</v>
      </c>
    </row>
    <row r="133" spans="2:33" x14ac:dyDescent="0.3">
      <c r="B133" t="s">
        <v>345</v>
      </c>
      <c r="C133" t="s">
        <v>339</v>
      </c>
      <c r="D133" t="s">
        <v>350</v>
      </c>
      <c r="E133" s="23">
        <v>4438</v>
      </c>
      <c r="F133">
        <v>246</v>
      </c>
      <c r="G133">
        <v>3.11</v>
      </c>
      <c r="H133">
        <v>765.06</v>
      </c>
      <c r="J133" t="str">
        <v>Ches Bonnell</v>
      </c>
      <c r="K133" t="str">
        <v>UK</v>
      </c>
      <c r="L133" t="str">
        <v>Eclairs</v>
      </c>
      <c r="M133">
        <v>4438</v>
      </c>
      <c r="N133">
        <v>246</v>
      </c>
      <c r="O133">
        <v>3.11</v>
      </c>
      <c r="P133">
        <v>765.06</v>
      </c>
      <c r="Z133" t="str">
        <v>130</v>
      </c>
      <c r="AA133" t="str">
        <v>Ches Bonnell</v>
      </c>
      <c r="AB133" t="str">
        <v>UK</v>
      </c>
      <c r="AC133" t="str">
        <v>Eclairs</v>
      </c>
      <c r="AD133">
        <v>4438</v>
      </c>
      <c r="AE133">
        <v>246</v>
      </c>
      <c r="AF133">
        <v>3.11</v>
      </c>
      <c r="AG133">
        <v>765.06</v>
      </c>
    </row>
    <row r="134" spans="2:33" x14ac:dyDescent="0.3">
      <c r="B134" t="s">
        <v>330</v>
      </c>
      <c r="C134" t="s">
        <v>342</v>
      </c>
      <c r="D134" t="s">
        <v>344</v>
      </c>
      <c r="E134">
        <v>168</v>
      </c>
      <c r="F134">
        <v>84</v>
      </c>
      <c r="G134">
        <v>9.77</v>
      </c>
      <c r="H134">
        <v>820.68</v>
      </c>
      <c r="J134" t="str">
        <v>Brien Boise</v>
      </c>
      <c r="K134" t="str">
        <v>Australia</v>
      </c>
      <c r="L134" t="str">
        <v>After Nines</v>
      </c>
      <c r="M134">
        <v>168</v>
      </c>
      <c r="N134">
        <v>84</v>
      </c>
      <c r="O134">
        <v>9.77</v>
      </c>
      <c r="P134">
        <v>820.68</v>
      </c>
      <c r="Z134" t="str">
        <v>131</v>
      </c>
      <c r="AA134" t="str">
        <v>Brien Boise</v>
      </c>
      <c r="AB134" t="str">
        <v>Australia</v>
      </c>
      <c r="AC134" t="str">
        <v>After Nines</v>
      </c>
      <c r="AD134">
        <v>168</v>
      </c>
      <c r="AE134">
        <v>84</v>
      </c>
      <c r="AF134">
        <v>9.77</v>
      </c>
      <c r="AG134">
        <v>820.68</v>
      </c>
    </row>
    <row r="135" spans="2:33" x14ac:dyDescent="0.3">
      <c r="B135" t="s">
        <v>345</v>
      </c>
      <c r="C135" t="s">
        <v>352</v>
      </c>
      <c r="D135" t="s">
        <v>350</v>
      </c>
      <c r="E135" s="23">
        <v>7777</v>
      </c>
      <c r="F135">
        <v>39</v>
      </c>
      <c r="G135">
        <v>3.11</v>
      </c>
      <c r="H135">
        <v>121.29</v>
      </c>
      <c r="J135" t="str">
        <v>Ches Bonnell</v>
      </c>
      <c r="K135" t="str">
        <v>India</v>
      </c>
      <c r="L135" t="str">
        <v>Eclairs</v>
      </c>
      <c r="M135">
        <v>7777</v>
      </c>
      <c r="N135">
        <v>39</v>
      </c>
      <c r="O135">
        <v>3.11</v>
      </c>
      <c r="P135">
        <v>121.29</v>
      </c>
      <c r="Z135" t="str">
        <v>132</v>
      </c>
      <c r="AA135" t="str">
        <v>Ches Bonnell</v>
      </c>
      <c r="AB135" t="str">
        <v>India</v>
      </c>
      <c r="AC135" t="str">
        <v>Eclairs</v>
      </c>
      <c r="AD135">
        <v>7777</v>
      </c>
      <c r="AE135">
        <v>39</v>
      </c>
      <c r="AF135">
        <v>3.11</v>
      </c>
      <c r="AG135">
        <v>121.29</v>
      </c>
    </row>
    <row r="136" spans="2:33" x14ac:dyDescent="0.3">
      <c r="B136" t="s">
        <v>347</v>
      </c>
      <c r="C136" t="s">
        <v>336</v>
      </c>
      <c r="D136" t="s">
        <v>350</v>
      </c>
      <c r="E136" s="23">
        <v>3339</v>
      </c>
      <c r="F136">
        <v>348</v>
      </c>
      <c r="G136">
        <v>3.11</v>
      </c>
      <c r="H136">
        <v>1082.28</v>
      </c>
      <c r="J136" t="str">
        <v>Gigi Bohling</v>
      </c>
      <c r="K136" t="str">
        <v>Canada</v>
      </c>
      <c r="L136" t="str">
        <v>Eclairs</v>
      </c>
      <c r="M136">
        <v>3339</v>
      </c>
      <c r="N136">
        <v>348</v>
      </c>
      <c r="O136">
        <v>3.11</v>
      </c>
      <c r="P136">
        <v>1082.28</v>
      </c>
      <c r="Z136" t="str">
        <v>133</v>
      </c>
      <c r="AA136" t="str">
        <v>Gigi Bohling</v>
      </c>
      <c r="AB136" t="str">
        <v>Canada</v>
      </c>
      <c r="AC136" t="str">
        <v>Eclairs</v>
      </c>
      <c r="AD136">
        <v>3339</v>
      </c>
      <c r="AE136">
        <v>348</v>
      </c>
      <c r="AF136">
        <v>3.11</v>
      </c>
      <c r="AG136">
        <v>1082.28</v>
      </c>
    </row>
    <row r="137" spans="2:33" x14ac:dyDescent="0.3">
      <c r="B137" t="s">
        <v>345</v>
      </c>
      <c r="C137" t="s">
        <v>328</v>
      </c>
      <c r="D137" t="s">
        <v>341</v>
      </c>
      <c r="E137" s="23">
        <v>6391</v>
      </c>
      <c r="F137">
        <v>48</v>
      </c>
      <c r="G137">
        <v>12.37</v>
      </c>
      <c r="H137">
        <v>593.76</v>
      </c>
      <c r="J137" t="str">
        <v>Ches Bonnell</v>
      </c>
      <c r="K137" t="str">
        <v>New Zealand</v>
      </c>
      <c r="L137" t="str">
        <v>Peanut Butter Cubes</v>
      </c>
      <c r="M137">
        <v>6391</v>
      </c>
      <c r="N137">
        <v>48</v>
      </c>
      <c r="O137">
        <v>12.37</v>
      </c>
      <c r="P137">
        <v>593.76</v>
      </c>
      <c r="Z137" t="str">
        <v>134</v>
      </c>
      <c r="AA137" t="str">
        <v>Ches Bonnell</v>
      </c>
      <c r="AB137" t="str">
        <v>New Zealand</v>
      </c>
      <c r="AC137" t="str">
        <v>Peanut Butter Cubes</v>
      </c>
      <c r="AD137">
        <v>6391</v>
      </c>
      <c r="AE137">
        <v>48</v>
      </c>
      <c r="AF137">
        <v>12.37</v>
      </c>
      <c r="AG137">
        <v>593.76</v>
      </c>
    </row>
    <row r="138" spans="2:33" x14ac:dyDescent="0.3">
      <c r="B138" t="s">
        <v>347</v>
      </c>
      <c r="C138" t="s">
        <v>328</v>
      </c>
      <c r="D138" t="s">
        <v>344</v>
      </c>
      <c r="E138">
        <v>518</v>
      </c>
      <c r="F138">
        <v>75</v>
      </c>
      <c r="G138">
        <v>9.77</v>
      </c>
      <c r="H138">
        <v>732.75</v>
      </c>
      <c r="J138" t="str">
        <v>Gigi Bohling</v>
      </c>
      <c r="K138" t="str">
        <v>New Zealand</v>
      </c>
      <c r="L138" t="str">
        <v>After Nines</v>
      </c>
      <c r="M138">
        <v>518</v>
      </c>
      <c r="N138">
        <v>75</v>
      </c>
      <c r="O138">
        <v>9.77</v>
      </c>
      <c r="P138">
        <v>732.75</v>
      </c>
      <c r="Z138" t="str">
        <v>135</v>
      </c>
      <c r="AA138" t="str">
        <v>Gigi Bohling</v>
      </c>
      <c r="AB138" t="str">
        <v>New Zealand</v>
      </c>
      <c r="AC138" t="str">
        <v>After Nines</v>
      </c>
      <c r="AD138">
        <v>518</v>
      </c>
      <c r="AE138">
        <v>75</v>
      </c>
      <c r="AF138">
        <v>9.77</v>
      </c>
      <c r="AG138">
        <v>732.75</v>
      </c>
    </row>
    <row r="139" spans="2:33" x14ac:dyDescent="0.3">
      <c r="B139" t="s">
        <v>345</v>
      </c>
      <c r="C139" t="s">
        <v>342</v>
      </c>
      <c r="D139" t="s">
        <v>362</v>
      </c>
      <c r="E139" s="23">
        <v>5677</v>
      </c>
      <c r="F139">
        <v>258</v>
      </c>
      <c r="G139">
        <v>10.38</v>
      </c>
      <c r="H139">
        <v>2678.04</v>
      </c>
      <c r="J139" t="str">
        <v>Ches Bonnell</v>
      </c>
      <c r="K139" t="str">
        <v>Australia</v>
      </c>
      <c r="L139" t="str">
        <v>Caramel Stuffed Bars</v>
      </c>
      <c r="M139">
        <v>5677</v>
      </c>
      <c r="N139">
        <v>258</v>
      </c>
      <c r="O139">
        <v>10.38</v>
      </c>
      <c r="P139">
        <v>2678.04</v>
      </c>
      <c r="Z139" t="str">
        <v>136</v>
      </c>
      <c r="AA139" t="str">
        <v>Ches Bonnell</v>
      </c>
      <c r="AB139" t="str">
        <v>Australia</v>
      </c>
      <c r="AC139" t="str">
        <v>Caramel Stuffed Bars</v>
      </c>
      <c r="AD139">
        <v>5677</v>
      </c>
      <c r="AE139">
        <v>258</v>
      </c>
      <c r="AF139">
        <v>10.38</v>
      </c>
      <c r="AG139">
        <v>2678.04</v>
      </c>
    </row>
    <row r="140" spans="2:33" x14ac:dyDescent="0.3">
      <c r="B140" t="s">
        <v>338</v>
      </c>
      <c r="C140" t="s">
        <v>339</v>
      </c>
      <c r="D140" t="s">
        <v>350</v>
      </c>
      <c r="E140" s="23">
        <v>6048</v>
      </c>
      <c r="F140">
        <v>27</v>
      </c>
      <c r="G140">
        <v>3.11</v>
      </c>
      <c r="H140">
        <v>83.97</v>
      </c>
      <c r="J140" t="str">
        <v>Curtice Advani</v>
      </c>
      <c r="K140" t="str">
        <v>UK</v>
      </c>
      <c r="L140" t="str">
        <v>Eclairs</v>
      </c>
      <c r="M140">
        <v>6048</v>
      </c>
      <c r="N140">
        <v>27</v>
      </c>
      <c r="O140">
        <v>3.11</v>
      </c>
      <c r="P140">
        <v>83.97</v>
      </c>
      <c r="Z140" t="str">
        <v>137</v>
      </c>
      <c r="AA140" t="str">
        <v>Curtice Advani</v>
      </c>
      <c r="AB140" t="str">
        <v>UK</v>
      </c>
      <c r="AC140" t="str">
        <v>Eclairs</v>
      </c>
      <c r="AD140">
        <v>6048</v>
      </c>
      <c r="AE140">
        <v>27</v>
      </c>
      <c r="AF140">
        <v>3.11</v>
      </c>
      <c r="AG140">
        <v>83.97</v>
      </c>
    </row>
    <row r="141" spans="2:33" x14ac:dyDescent="0.3">
      <c r="B141" t="s">
        <v>330</v>
      </c>
      <c r="C141" t="s">
        <v>342</v>
      </c>
      <c r="D141" t="s">
        <v>332</v>
      </c>
      <c r="E141" s="23">
        <v>3752</v>
      </c>
      <c r="F141">
        <v>213</v>
      </c>
      <c r="G141">
        <v>8.65</v>
      </c>
      <c r="H141">
        <v>1842.45</v>
      </c>
      <c r="J141" t="str">
        <v>Brien Boise</v>
      </c>
      <c r="K141" t="str">
        <v>Australia</v>
      </c>
      <c r="L141" t="str">
        <v>Choco Coated Almonds</v>
      </c>
      <c r="M141">
        <v>3752</v>
      </c>
      <c r="N141">
        <v>213</v>
      </c>
      <c r="O141">
        <v>8.65</v>
      </c>
      <c r="P141">
        <v>1842.45</v>
      </c>
      <c r="Z141" t="str">
        <v>138</v>
      </c>
      <c r="AA141" t="str">
        <v>Brien Boise</v>
      </c>
      <c r="AB141" t="str">
        <v>Australia</v>
      </c>
      <c r="AC141" t="str">
        <v>Choco Coated Almonds</v>
      </c>
      <c r="AD141">
        <v>3752</v>
      </c>
      <c r="AE141">
        <v>213</v>
      </c>
      <c r="AF141">
        <v>8.65</v>
      </c>
      <c r="AG141">
        <v>1842.45</v>
      </c>
    </row>
    <row r="142" spans="2:33" x14ac:dyDescent="0.3">
      <c r="B142" t="s">
        <v>347</v>
      </c>
      <c r="C142" t="s">
        <v>331</v>
      </c>
      <c r="D142" t="s">
        <v>354</v>
      </c>
      <c r="E142" s="23">
        <v>4480</v>
      </c>
      <c r="F142">
        <v>357</v>
      </c>
      <c r="G142">
        <v>7.16</v>
      </c>
      <c r="H142">
        <v>2556.12</v>
      </c>
      <c r="J142" t="str">
        <v>Gigi Bohling</v>
      </c>
      <c r="K142" t="str">
        <v>USA</v>
      </c>
      <c r="L142" t="str">
        <v>Manuka Honey Choco</v>
      </c>
      <c r="M142">
        <v>4480</v>
      </c>
      <c r="N142">
        <v>357</v>
      </c>
      <c r="O142">
        <v>7.16</v>
      </c>
      <c r="P142">
        <v>2556.12</v>
      </c>
      <c r="Z142" t="str">
        <v>139</v>
      </c>
      <c r="AA142" t="str">
        <v>Gigi Bohling</v>
      </c>
      <c r="AB142" t="str">
        <v>USA</v>
      </c>
      <c r="AC142" t="str">
        <v>Manuka Honey Choco</v>
      </c>
      <c r="AD142">
        <v>4480</v>
      </c>
      <c r="AE142">
        <v>357</v>
      </c>
      <c r="AF142">
        <v>7.16</v>
      </c>
      <c r="AG142">
        <v>2556.12</v>
      </c>
    </row>
    <row r="143" spans="2:33" x14ac:dyDescent="0.3">
      <c r="B143" t="s">
        <v>333</v>
      </c>
      <c r="C143" t="s">
        <v>328</v>
      </c>
      <c r="D143" t="s">
        <v>334</v>
      </c>
      <c r="E143">
        <v>259</v>
      </c>
      <c r="F143">
        <v>207</v>
      </c>
      <c r="G143">
        <v>11.88</v>
      </c>
      <c r="H143">
        <v>2459.16</v>
      </c>
      <c r="J143" t="str">
        <v>Husein Augar</v>
      </c>
      <c r="K143" t="str">
        <v>New Zealand</v>
      </c>
      <c r="L143" t="str">
        <v>Almond Choco</v>
      </c>
      <c r="M143">
        <v>259</v>
      </c>
      <c r="N143">
        <v>207</v>
      </c>
      <c r="O143">
        <v>11.88</v>
      </c>
      <c r="P143">
        <v>2459.16</v>
      </c>
      <c r="Z143" t="str">
        <v>140</v>
      </c>
      <c r="AA143" t="str">
        <v>Husein Augar</v>
      </c>
      <c r="AB143" t="str">
        <v>New Zealand</v>
      </c>
      <c r="AC143" t="str">
        <v>Almond Choco</v>
      </c>
      <c r="AD143">
        <v>259</v>
      </c>
      <c r="AE143">
        <v>207</v>
      </c>
      <c r="AF143">
        <v>11.88</v>
      </c>
      <c r="AG143">
        <v>2459.16</v>
      </c>
    </row>
    <row r="144" spans="2:33" x14ac:dyDescent="0.3">
      <c r="B144" t="s">
        <v>330</v>
      </c>
      <c r="C144" t="s">
        <v>328</v>
      </c>
      <c r="D144" t="s">
        <v>329</v>
      </c>
      <c r="E144">
        <v>42</v>
      </c>
      <c r="F144">
        <v>150</v>
      </c>
      <c r="G144">
        <v>14.49</v>
      </c>
      <c r="H144">
        <v>2173.5</v>
      </c>
      <c r="J144" t="str">
        <v>Brien Boise</v>
      </c>
      <c r="K144" t="str">
        <v>New Zealand</v>
      </c>
      <c r="L144" t="str">
        <v>70% Dark Bites</v>
      </c>
      <c r="M144">
        <v>42</v>
      </c>
      <c r="N144">
        <v>150</v>
      </c>
      <c r="O144">
        <v>14.49</v>
      </c>
      <c r="P144">
        <v>2173.5</v>
      </c>
      <c r="Z144" t="str">
        <v>141</v>
      </c>
      <c r="AA144" t="str">
        <v>Brien Boise</v>
      </c>
      <c r="AB144" t="str">
        <v>New Zealand</v>
      </c>
      <c r="AC144" t="str">
        <v>70% Dark Bites</v>
      </c>
      <c r="AD144">
        <v>42</v>
      </c>
      <c r="AE144">
        <v>150</v>
      </c>
      <c r="AF144">
        <v>14.49</v>
      </c>
      <c r="AG144">
        <v>2173.5</v>
      </c>
    </row>
    <row r="145" spans="2:33" x14ac:dyDescent="0.3">
      <c r="B145" t="s">
        <v>335</v>
      </c>
      <c r="C145" t="s">
        <v>336</v>
      </c>
      <c r="D145" t="s">
        <v>364</v>
      </c>
      <c r="E145">
        <v>98</v>
      </c>
      <c r="F145">
        <v>204</v>
      </c>
      <c r="G145">
        <v>5.6</v>
      </c>
      <c r="H145">
        <v>1142.4000000000001</v>
      </c>
      <c r="J145" t="str">
        <v>Carla Molina</v>
      </c>
      <c r="K145" t="str">
        <v>Canada</v>
      </c>
      <c r="L145" t="str">
        <v>Baker's Choco Chips</v>
      </c>
      <c r="M145">
        <v>98</v>
      </c>
      <c r="N145">
        <v>204</v>
      </c>
      <c r="O145">
        <v>5.6</v>
      </c>
      <c r="P145">
        <v>1142.4000000000001</v>
      </c>
      <c r="Z145" t="str">
        <v>142</v>
      </c>
      <c r="AA145" t="str">
        <v>Carla Molina</v>
      </c>
      <c r="AB145" t="str">
        <v>Canada</v>
      </c>
      <c r="AC145" t="str">
        <v>Baker's Choco Chips</v>
      </c>
      <c r="AD145">
        <v>98</v>
      </c>
      <c r="AE145">
        <v>204</v>
      </c>
      <c r="AF145">
        <v>5.6</v>
      </c>
      <c r="AG145">
        <v>1142.4000000000001</v>
      </c>
    </row>
    <row r="146" spans="2:33" x14ac:dyDescent="0.3">
      <c r="B146" t="s">
        <v>345</v>
      </c>
      <c r="C146" t="s">
        <v>331</v>
      </c>
      <c r="D146" t="s">
        <v>361</v>
      </c>
      <c r="E146" s="23">
        <v>2478</v>
      </c>
      <c r="F146">
        <v>21</v>
      </c>
      <c r="G146">
        <v>16.73</v>
      </c>
      <c r="H146">
        <v>351.33</v>
      </c>
      <c r="J146" t="str">
        <v>Ches Bonnell</v>
      </c>
      <c r="K146" t="str">
        <v>USA</v>
      </c>
      <c r="L146" t="str">
        <v>Organic Choco Syrup</v>
      </c>
      <c r="M146">
        <v>2478</v>
      </c>
      <c r="N146">
        <v>21</v>
      </c>
      <c r="O146">
        <v>16.73</v>
      </c>
      <c r="P146">
        <v>351.33</v>
      </c>
      <c r="Z146" t="str">
        <v>143</v>
      </c>
      <c r="AA146" t="str">
        <v>Ches Bonnell</v>
      </c>
      <c r="AB146" t="str">
        <v>USA</v>
      </c>
      <c r="AC146" t="str">
        <v>Organic Choco Syrup</v>
      </c>
      <c r="AD146">
        <v>2478</v>
      </c>
      <c r="AE146">
        <v>21</v>
      </c>
      <c r="AF146">
        <v>16.73</v>
      </c>
      <c r="AG146">
        <v>351.33</v>
      </c>
    </row>
    <row r="147" spans="2:33" x14ac:dyDescent="0.3">
      <c r="B147" t="s">
        <v>335</v>
      </c>
      <c r="C147" t="s">
        <v>352</v>
      </c>
      <c r="D147" t="s">
        <v>341</v>
      </c>
      <c r="E147" s="23">
        <v>7847</v>
      </c>
      <c r="F147">
        <v>174</v>
      </c>
      <c r="G147">
        <v>12.37</v>
      </c>
      <c r="H147">
        <v>2152.38</v>
      </c>
      <c r="J147" t="str">
        <v>Carla Molina</v>
      </c>
      <c r="K147" t="str">
        <v>India</v>
      </c>
      <c r="L147" t="str">
        <v>Peanut Butter Cubes</v>
      </c>
      <c r="M147">
        <v>7847</v>
      </c>
      <c r="N147">
        <v>174</v>
      </c>
      <c r="O147">
        <v>12.37</v>
      </c>
      <c r="P147">
        <v>2152.38</v>
      </c>
      <c r="Z147" t="str">
        <v>144</v>
      </c>
      <c r="AA147" t="str">
        <v>Carla Molina</v>
      </c>
      <c r="AB147" t="str">
        <v>India</v>
      </c>
      <c r="AC147" t="str">
        <v>Peanut Butter Cubes</v>
      </c>
      <c r="AD147">
        <v>7847</v>
      </c>
      <c r="AE147">
        <v>174</v>
      </c>
      <c r="AF147">
        <v>12.37</v>
      </c>
      <c r="AG147">
        <v>2152.38</v>
      </c>
    </row>
    <row r="148" spans="2:33" x14ac:dyDescent="0.3">
      <c r="B148" t="s">
        <v>348</v>
      </c>
      <c r="C148" t="s">
        <v>328</v>
      </c>
      <c r="D148" t="s">
        <v>350</v>
      </c>
      <c r="E148" s="23">
        <v>9926</v>
      </c>
      <c r="F148">
        <v>201</v>
      </c>
      <c r="G148">
        <v>3.11</v>
      </c>
      <c r="H148">
        <v>625.11</v>
      </c>
      <c r="J148" t="str">
        <v>Barr Faughny</v>
      </c>
      <c r="K148" t="str">
        <v>New Zealand</v>
      </c>
      <c r="L148" t="str">
        <v>Eclairs</v>
      </c>
      <c r="M148">
        <v>9926</v>
      </c>
      <c r="N148">
        <v>201</v>
      </c>
      <c r="O148">
        <v>3.11</v>
      </c>
      <c r="P148">
        <v>625.11</v>
      </c>
      <c r="Z148" t="str">
        <v>145</v>
      </c>
      <c r="AA148" t="str">
        <v>Barr Faughny</v>
      </c>
      <c r="AB148" t="str">
        <v>New Zealand</v>
      </c>
      <c r="AC148" t="str">
        <v>Eclairs</v>
      </c>
      <c r="AD148">
        <v>9926</v>
      </c>
      <c r="AE148">
        <v>201</v>
      </c>
      <c r="AF148">
        <v>3.11</v>
      </c>
      <c r="AG148">
        <v>625.11</v>
      </c>
    </row>
    <row r="149" spans="2:33" x14ac:dyDescent="0.3">
      <c r="B149" t="s">
        <v>330</v>
      </c>
      <c r="C149" t="s">
        <v>342</v>
      </c>
      <c r="D149" t="s">
        <v>353</v>
      </c>
      <c r="E149">
        <v>819</v>
      </c>
      <c r="F149">
        <v>510</v>
      </c>
      <c r="G149">
        <v>9.33</v>
      </c>
      <c r="H149">
        <v>4758.3</v>
      </c>
      <c r="J149" t="str">
        <v>Brien Boise</v>
      </c>
      <c r="K149" t="str">
        <v>Australia</v>
      </c>
      <c r="L149" t="str">
        <v>Milk Bars</v>
      </c>
      <c r="M149">
        <v>819</v>
      </c>
      <c r="N149">
        <v>510</v>
      </c>
      <c r="O149">
        <v>9.33</v>
      </c>
      <c r="P149">
        <v>4758.3</v>
      </c>
      <c r="Z149" t="str">
        <v>146</v>
      </c>
      <c r="AA149" t="str">
        <v>Brien Boise</v>
      </c>
      <c r="AB149" t="str">
        <v>Australia</v>
      </c>
      <c r="AC149" t="str">
        <v>Milk Bars</v>
      </c>
      <c r="AD149">
        <v>819</v>
      </c>
      <c r="AE149">
        <v>510</v>
      </c>
      <c r="AF149">
        <v>9.33</v>
      </c>
      <c r="AG149">
        <v>4758.3</v>
      </c>
    </row>
    <row r="150" spans="2:33" x14ac:dyDescent="0.3">
      <c r="B150" t="s">
        <v>338</v>
      </c>
      <c r="C150" t="s">
        <v>339</v>
      </c>
      <c r="D150" t="s">
        <v>354</v>
      </c>
      <c r="E150" s="23">
        <v>3052</v>
      </c>
      <c r="F150">
        <v>378</v>
      </c>
      <c r="G150">
        <v>7.16</v>
      </c>
      <c r="H150">
        <v>2706.48</v>
      </c>
      <c r="J150" t="str">
        <v>Curtice Advani</v>
      </c>
      <c r="K150" t="str">
        <v>UK</v>
      </c>
      <c r="L150" t="str">
        <v>Manuka Honey Choco</v>
      </c>
      <c r="M150">
        <v>3052</v>
      </c>
      <c r="N150">
        <v>378</v>
      </c>
      <c r="O150">
        <v>7.16</v>
      </c>
      <c r="P150">
        <v>2706.48</v>
      </c>
      <c r="Z150" t="str">
        <v>147</v>
      </c>
      <c r="AA150" t="str">
        <v>Curtice Advani</v>
      </c>
      <c r="AB150" t="str">
        <v>UK</v>
      </c>
      <c r="AC150" t="str">
        <v>Manuka Honey Choco</v>
      </c>
      <c r="AD150">
        <v>3052</v>
      </c>
      <c r="AE150">
        <v>378</v>
      </c>
      <c r="AF150">
        <v>7.16</v>
      </c>
      <c r="AG150">
        <v>2706.48</v>
      </c>
    </row>
    <row r="151" spans="2:33" x14ac:dyDescent="0.3">
      <c r="B151" t="s">
        <v>333</v>
      </c>
      <c r="C151" t="s">
        <v>352</v>
      </c>
      <c r="D151" t="s">
        <v>363</v>
      </c>
      <c r="E151" s="23">
        <v>6832</v>
      </c>
      <c r="F151">
        <v>27</v>
      </c>
      <c r="G151">
        <v>9</v>
      </c>
      <c r="H151">
        <v>243</v>
      </c>
      <c r="J151" t="str">
        <v>Husein Augar</v>
      </c>
      <c r="K151" t="str">
        <v>India</v>
      </c>
      <c r="L151" t="str">
        <v>Spicy Special Slims</v>
      </c>
      <c r="M151">
        <v>6832</v>
      </c>
      <c r="N151">
        <v>27</v>
      </c>
      <c r="O151">
        <v>9</v>
      </c>
      <c r="P151">
        <v>243</v>
      </c>
      <c r="Z151" t="str">
        <v>148</v>
      </c>
      <c r="AA151" t="str">
        <v>Husein Augar</v>
      </c>
      <c r="AB151" t="str">
        <v>India</v>
      </c>
      <c r="AC151" t="str">
        <v>Spicy Special Slims</v>
      </c>
      <c r="AD151">
        <v>6832</v>
      </c>
      <c r="AE151">
        <v>27</v>
      </c>
      <c r="AF151">
        <v>9</v>
      </c>
      <c r="AG151">
        <v>243</v>
      </c>
    </row>
    <row r="152" spans="2:33" x14ac:dyDescent="0.3">
      <c r="B152" t="s">
        <v>348</v>
      </c>
      <c r="C152" t="s">
        <v>339</v>
      </c>
      <c r="D152" t="s">
        <v>351</v>
      </c>
      <c r="E152" s="23">
        <v>2016</v>
      </c>
      <c r="F152">
        <v>117</v>
      </c>
      <c r="G152">
        <v>8.7899999999999991</v>
      </c>
      <c r="H152">
        <v>1028.43</v>
      </c>
      <c r="J152" t="str">
        <v>Barr Faughny</v>
      </c>
      <c r="K152" t="str">
        <v>UK</v>
      </c>
      <c r="L152" t="str">
        <v>Mint Chip Choco</v>
      </c>
      <c r="M152">
        <v>2016</v>
      </c>
      <c r="N152">
        <v>117</v>
      </c>
      <c r="O152">
        <v>8.7899999999999991</v>
      </c>
      <c r="P152">
        <v>1028.43</v>
      </c>
      <c r="Z152" t="str">
        <v>149</v>
      </c>
      <c r="AA152" t="str">
        <v>Barr Faughny</v>
      </c>
      <c r="AB152" t="str">
        <v>UK</v>
      </c>
      <c r="AC152" t="str">
        <v>Mint Chip Choco</v>
      </c>
      <c r="AD152">
        <v>2016</v>
      </c>
      <c r="AE152">
        <v>117</v>
      </c>
      <c r="AF152">
        <v>8.7899999999999991</v>
      </c>
      <c r="AG152">
        <v>1028.43</v>
      </c>
    </row>
    <row r="153" spans="2:33" x14ac:dyDescent="0.3">
      <c r="B153" t="s">
        <v>338</v>
      </c>
      <c r="C153" t="s">
        <v>342</v>
      </c>
      <c r="D153" t="s">
        <v>363</v>
      </c>
      <c r="E153" s="23">
        <v>7322</v>
      </c>
      <c r="F153">
        <v>36</v>
      </c>
      <c r="G153">
        <v>9</v>
      </c>
      <c r="H153">
        <v>324</v>
      </c>
      <c r="J153" t="str">
        <v>Curtice Advani</v>
      </c>
      <c r="K153" t="str">
        <v>Australia</v>
      </c>
      <c r="L153" t="str">
        <v>Spicy Special Slims</v>
      </c>
      <c r="M153">
        <v>7322</v>
      </c>
      <c r="N153">
        <v>36</v>
      </c>
      <c r="O153">
        <v>9</v>
      </c>
      <c r="P153">
        <v>324</v>
      </c>
      <c r="Z153" t="str">
        <v>150</v>
      </c>
      <c r="AA153" t="str">
        <v>Curtice Advani</v>
      </c>
      <c r="AB153" t="str">
        <v>Australia</v>
      </c>
      <c r="AC153" t="str">
        <v>Spicy Special Slims</v>
      </c>
      <c r="AD153">
        <v>7322</v>
      </c>
      <c r="AE153">
        <v>36</v>
      </c>
      <c r="AF153">
        <v>9</v>
      </c>
      <c r="AG153">
        <v>324</v>
      </c>
    </row>
    <row r="154" spans="2:33" x14ac:dyDescent="0.3">
      <c r="B154" t="s">
        <v>330</v>
      </c>
      <c r="C154" t="s">
        <v>331</v>
      </c>
      <c r="D154" t="s">
        <v>341</v>
      </c>
      <c r="E154">
        <v>357</v>
      </c>
      <c r="F154">
        <v>126</v>
      </c>
      <c r="G154">
        <v>12.37</v>
      </c>
      <c r="H154">
        <v>1558.62</v>
      </c>
      <c r="J154" t="str">
        <v>Brien Boise</v>
      </c>
      <c r="K154" t="str">
        <v>USA</v>
      </c>
      <c r="L154" t="str">
        <v>Peanut Butter Cubes</v>
      </c>
      <c r="M154">
        <v>357</v>
      </c>
      <c r="N154">
        <v>126</v>
      </c>
      <c r="O154">
        <v>12.37</v>
      </c>
      <c r="P154">
        <v>1558.62</v>
      </c>
      <c r="Z154" t="str">
        <v>151</v>
      </c>
      <c r="AA154" t="str">
        <v>Brien Boise</v>
      </c>
      <c r="AB154" t="str">
        <v>USA</v>
      </c>
      <c r="AC154" t="str">
        <v>Peanut Butter Cubes</v>
      </c>
      <c r="AD154">
        <v>357</v>
      </c>
      <c r="AE154">
        <v>126</v>
      </c>
      <c r="AF154">
        <v>12.37</v>
      </c>
      <c r="AG154">
        <v>1558.62</v>
      </c>
    </row>
    <row r="155" spans="2:33" x14ac:dyDescent="0.3">
      <c r="B155" t="s">
        <v>333</v>
      </c>
      <c r="C155" t="s">
        <v>339</v>
      </c>
      <c r="D155" t="s">
        <v>340</v>
      </c>
      <c r="E155" s="23">
        <v>3192</v>
      </c>
      <c r="F155">
        <v>72</v>
      </c>
      <c r="G155">
        <v>13.15</v>
      </c>
      <c r="H155">
        <v>946.8</v>
      </c>
      <c r="J155" t="str">
        <v>Husein Augar</v>
      </c>
      <c r="K155" t="str">
        <v>UK</v>
      </c>
      <c r="L155" t="str">
        <v>White Choc</v>
      </c>
      <c r="M155">
        <v>3192</v>
      </c>
      <c r="N155">
        <v>72</v>
      </c>
      <c r="O155">
        <v>13.15</v>
      </c>
      <c r="P155">
        <v>946.8</v>
      </c>
      <c r="Z155" t="str">
        <v>152</v>
      </c>
      <c r="AA155" t="str">
        <v>Husein Augar</v>
      </c>
      <c r="AB155" t="str">
        <v>UK</v>
      </c>
      <c r="AC155" t="str">
        <v>White Choc</v>
      </c>
      <c r="AD155">
        <v>3192</v>
      </c>
      <c r="AE155">
        <v>72</v>
      </c>
      <c r="AF155">
        <v>13.15</v>
      </c>
      <c r="AG155">
        <v>946.8</v>
      </c>
    </row>
    <row r="156" spans="2:33" x14ac:dyDescent="0.3">
      <c r="B156" t="s">
        <v>345</v>
      </c>
      <c r="C156" t="s">
        <v>336</v>
      </c>
      <c r="D156" t="s">
        <v>344</v>
      </c>
      <c r="E156" s="23">
        <v>8435</v>
      </c>
      <c r="F156">
        <v>42</v>
      </c>
      <c r="G156">
        <v>9.77</v>
      </c>
      <c r="H156">
        <v>410.34</v>
      </c>
      <c r="J156" t="str">
        <v>Ches Bonnell</v>
      </c>
      <c r="K156" t="str">
        <v>Canada</v>
      </c>
      <c r="L156" t="str">
        <v>After Nines</v>
      </c>
      <c r="M156">
        <v>8435</v>
      </c>
      <c r="N156">
        <v>42</v>
      </c>
      <c r="O156">
        <v>9.77</v>
      </c>
      <c r="P156">
        <v>410.34</v>
      </c>
      <c r="Z156" t="str">
        <v>153</v>
      </c>
      <c r="AA156" t="str">
        <v>Ches Bonnell</v>
      </c>
      <c r="AB156" t="str">
        <v>Canada</v>
      </c>
      <c r="AC156" t="str">
        <v>After Nines</v>
      </c>
      <c r="AD156">
        <v>8435</v>
      </c>
      <c r="AE156">
        <v>42</v>
      </c>
      <c r="AF156">
        <v>9.77</v>
      </c>
      <c r="AG156">
        <v>410.34</v>
      </c>
    </row>
    <row r="157" spans="2:33" x14ac:dyDescent="0.3">
      <c r="B157" t="s">
        <v>327</v>
      </c>
      <c r="C157" t="s">
        <v>339</v>
      </c>
      <c r="D157" t="s">
        <v>354</v>
      </c>
      <c r="E157">
        <v>0</v>
      </c>
      <c r="F157">
        <v>135</v>
      </c>
      <c r="G157">
        <v>7.16</v>
      </c>
      <c r="H157">
        <v>966.6</v>
      </c>
      <c r="J157" t="str">
        <v>Ram Mahesh</v>
      </c>
      <c r="K157" t="str">
        <v>UK</v>
      </c>
      <c r="L157" t="str">
        <v>Manuka Honey Choco</v>
      </c>
      <c r="M157">
        <v>0</v>
      </c>
      <c r="N157">
        <v>135</v>
      </c>
      <c r="O157">
        <v>7.16</v>
      </c>
      <c r="P157">
        <v>966.6</v>
      </c>
      <c r="Z157" t="str">
        <v>154</v>
      </c>
      <c r="AA157" t="str">
        <v>Ram Mahesh</v>
      </c>
      <c r="AB157" t="str">
        <v>UK</v>
      </c>
      <c r="AC157" t="str">
        <v>Manuka Honey Choco</v>
      </c>
      <c r="AD157">
        <v>0</v>
      </c>
      <c r="AE157">
        <v>135</v>
      </c>
      <c r="AF157">
        <v>7.16</v>
      </c>
      <c r="AG157">
        <v>966.6</v>
      </c>
    </row>
    <row r="158" spans="2:33" x14ac:dyDescent="0.3">
      <c r="B158" t="s">
        <v>345</v>
      </c>
      <c r="C158" t="s">
        <v>352</v>
      </c>
      <c r="D158" t="s">
        <v>360</v>
      </c>
      <c r="E158" s="23">
        <v>8862</v>
      </c>
      <c r="F158">
        <v>189</v>
      </c>
      <c r="G158">
        <v>4.97</v>
      </c>
      <c r="H158">
        <v>939.33</v>
      </c>
      <c r="J158" t="str">
        <v>Ches Bonnell</v>
      </c>
      <c r="K158" t="str">
        <v>India</v>
      </c>
      <c r="L158" t="str">
        <v>85% Dark Bars</v>
      </c>
      <c r="M158">
        <v>8862</v>
      </c>
      <c r="N158">
        <v>189</v>
      </c>
      <c r="O158">
        <v>4.97</v>
      </c>
      <c r="P158">
        <v>939.33</v>
      </c>
      <c r="Z158" t="str">
        <v>155</v>
      </c>
      <c r="AA158" t="str">
        <v>Ches Bonnell</v>
      </c>
      <c r="AB158" t="str">
        <v>India</v>
      </c>
      <c r="AC158" t="str">
        <v>85% Dark Bars</v>
      </c>
      <c r="AD158">
        <v>8862</v>
      </c>
      <c r="AE158">
        <v>189</v>
      </c>
      <c r="AF158">
        <v>4.97</v>
      </c>
      <c r="AG158">
        <v>939.33</v>
      </c>
    </row>
    <row r="159" spans="2:33" x14ac:dyDescent="0.3">
      <c r="B159" t="s">
        <v>338</v>
      </c>
      <c r="C159" t="s">
        <v>328</v>
      </c>
      <c r="D159" t="s">
        <v>362</v>
      </c>
      <c r="E159" s="23">
        <v>3556</v>
      </c>
      <c r="F159">
        <v>459</v>
      </c>
      <c r="G159">
        <v>10.38</v>
      </c>
      <c r="H159">
        <v>4764.42</v>
      </c>
      <c r="J159" t="str">
        <v>Curtice Advani</v>
      </c>
      <c r="K159" t="str">
        <v>New Zealand</v>
      </c>
      <c r="L159" t="str">
        <v>Caramel Stuffed Bars</v>
      </c>
      <c r="M159">
        <v>3556</v>
      </c>
      <c r="N159">
        <v>459</v>
      </c>
      <c r="O159">
        <v>10.38</v>
      </c>
      <c r="P159">
        <v>4764.42</v>
      </c>
      <c r="Z159" t="str">
        <v>156</v>
      </c>
      <c r="AA159" t="str">
        <v>Curtice Advani</v>
      </c>
      <c r="AB159" t="str">
        <v>New Zealand</v>
      </c>
      <c r="AC159" t="str">
        <v>Caramel Stuffed Bars</v>
      </c>
      <c r="AD159">
        <v>3556</v>
      </c>
      <c r="AE159">
        <v>459</v>
      </c>
      <c r="AF159">
        <v>10.38</v>
      </c>
      <c r="AG159">
        <v>4764.42</v>
      </c>
    </row>
    <row r="160" spans="2:33" x14ac:dyDescent="0.3">
      <c r="B160" t="s">
        <v>347</v>
      </c>
      <c r="C160" t="s">
        <v>352</v>
      </c>
      <c r="D160" t="s">
        <v>359</v>
      </c>
      <c r="E160" s="23">
        <v>7280</v>
      </c>
      <c r="F160">
        <v>201</v>
      </c>
      <c r="G160">
        <v>11.73</v>
      </c>
      <c r="H160">
        <v>2357.73</v>
      </c>
      <c r="J160" t="str">
        <v>Gigi Bohling</v>
      </c>
      <c r="K160" t="str">
        <v>India</v>
      </c>
      <c r="L160" t="str">
        <v>Raspberry Choco</v>
      </c>
      <c r="M160">
        <v>7280</v>
      </c>
      <c r="N160">
        <v>201</v>
      </c>
      <c r="O160">
        <v>11.73</v>
      </c>
      <c r="P160">
        <v>2357.73</v>
      </c>
      <c r="Z160" t="str">
        <v>157</v>
      </c>
      <c r="AA160" t="str">
        <v>Gigi Bohling</v>
      </c>
      <c r="AB160" t="str">
        <v>India</v>
      </c>
      <c r="AC160" t="str">
        <v>Raspberry Choco</v>
      </c>
      <c r="AD160">
        <v>7280</v>
      </c>
      <c r="AE160">
        <v>201</v>
      </c>
      <c r="AF160">
        <v>11.73</v>
      </c>
      <c r="AG160">
        <v>2357.73</v>
      </c>
    </row>
    <row r="161" spans="2:33" x14ac:dyDescent="0.3">
      <c r="B161" t="s">
        <v>338</v>
      </c>
      <c r="C161" t="s">
        <v>352</v>
      </c>
      <c r="D161" t="s">
        <v>329</v>
      </c>
      <c r="E161" s="23">
        <v>3402</v>
      </c>
      <c r="F161">
        <v>366</v>
      </c>
      <c r="G161">
        <v>14.49</v>
      </c>
      <c r="H161">
        <v>5303.34</v>
      </c>
      <c r="J161" t="str">
        <v>Curtice Advani</v>
      </c>
      <c r="K161" t="str">
        <v>India</v>
      </c>
      <c r="L161" t="str">
        <v>70% Dark Bites</v>
      </c>
      <c r="M161">
        <v>3402</v>
      </c>
      <c r="N161">
        <v>366</v>
      </c>
      <c r="O161">
        <v>14.49</v>
      </c>
      <c r="P161">
        <v>5303.34</v>
      </c>
      <c r="Z161" t="str">
        <v>158</v>
      </c>
      <c r="AA161" t="str">
        <v>Curtice Advani</v>
      </c>
      <c r="AB161" t="str">
        <v>India</v>
      </c>
      <c r="AC161" t="str">
        <v>70% Dark Bites</v>
      </c>
      <c r="AD161">
        <v>3402</v>
      </c>
      <c r="AE161">
        <v>366</v>
      </c>
      <c r="AF161">
        <v>14.49</v>
      </c>
      <c r="AG161">
        <v>5303.34</v>
      </c>
    </row>
    <row r="162" spans="2:33" x14ac:dyDescent="0.3">
      <c r="B162" t="s">
        <v>349</v>
      </c>
      <c r="C162" t="s">
        <v>328</v>
      </c>
      <c r="D162" t="s">
        <v>354</v>
      </c>
      <c r="E162" s="23">
        <v>4592</v>
      </c>
      <c r="F162">
        <v>324</v>
      </c>
      <c r="G162">
        <v>7.16</v>
      </c>
      <c r="H162">
        <v>2319.84</v>
      </c>
      <c r="J162" t="str">
        <v>Gunar Cockshoot</v>
      </c>
      <c r="K162" t="str">
        <v>New Zealand</v>
      </c>
      <c r="L162" t="str">
        <v>Manuka Honey Choco</v>
      </c>
      <c r="M162">
        <v>4592</v>
      </c>
      <c r="N162">
        <v>324</v>
      </c>
      <c r="O162">
        <v>7.16</v>
      </c>
      <c r="P162">
        <v>2319.84</v>
      </c>
      <c r="Z162" t="str">
        <v>159</v>
      </c>
      <c r="AA162" t="str">
        <v>Gunar Cockshoot</v>
      </c>
      <c r="AB162" t="str">
        <v>New Zealand</v>
      </c>
      <c r="AC162" t="str">
        <v>Manuka Honey Choco</v>
      </c>
      <c r="AD162">
        <v>4592</v>
      </c>
      <c r="AE162">
        <v>324</v>
      </c>
      <c r="AF162">
        <v>7.16</v>
      </c>
      <c r="AG162">
        <v>2319.84</v>
      </c>
    </row>
    <row r="163" spans="2:33" x14ac:dyDescent="0.3">
      <c r="B163" t="s">
        <v>333</v>
      </c>
      <c r="C163" t="s">
        <v>331</v>
      </c>
      <c r="D163" t="s">
        <v>359</v>
      </c>
      <c r="E163" s="23">
        <v>7833</v>
      </c>
      <c r="F163">
        <v>243</v>
      </c>
      <c r="G163">
        <v>11.73</v>
      </c>
      <c r="H163">
        <v>2850.39</v>
      </c>
      <c r="J163" t="str">
        <v>Husein Augar</v>
      </c>
      <c r="K163" t="str">
        <v>USA</v>
      </c>
      <c r="L163" t="str">
        <v>Raspberry Choco</v>
      </c>
      <c r="M163">
        <v>7833</v>
      </c>
      <c r="N163">
        <v>243</v>
      </c>
      <c r="O163">
        <v>11.73</v>
      </c>
      <c r="P163">
        <v>2850.39</v>
      </c>
      <c r="Z163" t="str">
        <v>160</v>
      </c>
      <c r="AA163" t="str">
        <v>Husein Augar</v>
      </c>
      <c r="AB163" t="str">
        <v>USA</v>
      </c>
      <c r="AC163" t="str">
        <v>Raspberry Choco</v>
      </c>
      <c r="AD163">
        <v>7833</v>
      </c>
      <c r="AE163">
        <v>243</v>
      </c>
      <c r="AF163">
        <v>11.73</v>
      </c>
      <c r="AG163">
        <v>2850.39</v>
      </c>
    </row>
    <row r="164" spans="2:33" x14ac:dyDescent="0.3">
      <c r="B164" t="s">
        <v>348</v>
      </c>
      <c r="C164" t="s">
        <v>339</v>
      </c>
      <c r="D164" t="s">
        <v>363</v>
      </c>
      <c r="E164" s="23">
        <v>7651</v>
      </c>
      <c r="F164">
        <v>213</v>
      </c>
      <c r="G164">
        <v>9</v>
      </c>
      <c r="H164">
        <v>1917</v>
      </c>
      <c r="J164" t="str">
        <v>Barr Faughny</v>
      </c>
      <c r="K164" t="str">
        <v>UK</v>
      </c>
      <c r="L164" t="str">
        <v>Spicy Special Slims</v>
      </c>
      <c r="M164">
        <v>7651</v>
      </c>
      <c r="N164">
        <v>213</v>
      </c>
      <c r="O164">
        <v>9</v>
      </c>
      <c r="P164">
        <v>1917</v>
      </c>
      <c r="Z164" t="str">
        <v>161</v>
      </c>
      <c r="AA164" t="str">
        <v>Barr Faughny</v>
      </c>
      <c r="AB164" t="str">
        <v>UK</v>
      </c>
      <c r="AC164" t="str">
        <v>Spicy Special Slims</v>
      </c>
      <c r="AD164">
        <v>7651</v>
      </c>
      <c r="AE164">
        <v>213</v>
      </c>
      <c r="AF164">
        <v>9</v>
      </c>
      <c r="AG164">
        <v>1917</v>
      </c>
    </row>
    <row r="165" spans="2:33" x14ac:dyDescent="0.3">
      <c r="B165" t="s">
        <v>327</v>
      </c>
      <c r="C165" t="s">
        <v>331</v>
      </c>
      <c r="D165" t="s">
        <v>329</v>
      </c>
      <c r="E165" s="23">
        <v>2275</v>
      </c>
      <c r="F165">
        <v>447</v>
      </c>
      <c r="G165">
        <v>14.49</v>
      </c>
      <c r="H165">
        <v>6477.03</v>
      </c>
      <c r="J165" t="str">
        <v>Ram Mahesh</v>
      </c>
      <c r="K165" t="str">
        <v>USA</v>
      </c>
      <c r="L165" t="str">
        <v>70% Dark Bites</v>
      </c>
      <c r="M165">
        <v>2275</v>
      </c>
      <c r="N165">
        <v>447</v>
      </c>
      <c r="O165">
        <v>14.49</v>
      </c>
      <c r="P165">
        <v>6477.03</v>
      </c>
      <c r="Z165" t="str">
        <v>162</v>
      </c>
      <c r="AA165" t="str">
        <v>Ram Mahesh</v>
      </c>
      <c r="AB165" t="str">
        <v>USA</v>
      </c>
      <c r="AC165" t="str">
        <v>70% Dark Bites</v>
      </c>
      <c r="AD165">
        <v>2275</v>
      </c>
      <c r="AE165">
        <v>447</v>
      </c>
      <c r="AF165">
        <v>14.49</v>
      </c>
      <c r="AG165">
        <v>6477.03</v>
      </c>
    </row>
    <row r="166" spans="2:33" x14ac:dyDescent="0.3">
      <c r="B166" t="s">
        <v>327</v>
      </c>
      <c r="C166" t="s">
        <v>342</v>
      </c>
      <c r="D166" t="s">
        <v>353</v>
      </c>
      <c r="E166" s="23">
        <v>5670</v>
      </c>
      <c r="F166">
        <v>297</v>
      </c>
      <c r="G166">
        <v>9.33</v>
      </c>
      <c r="H166">
        <v>2771.01</v>
      </c>
      <c r="J166" t="str">
        <v>Ram Mahesh</v>
      </c>
      <c r="K166" t="str">
        <v>Australia</v>
      </c>
      <c r="L166" t="str">
        <v>Milk Bars</v>
      </c>
      <c r="M166">
        <v>5670</v>
      </c>
      <c r="N166">
        <v>297</v>
      </c>
      <c r="O166">
        <v>9.33</v>
      </c>
      <c r="P166">
        <v>2771.01</v>
      </c>
      <c r="Z166" t="str">
        <v>163</v>
      </c>
      <c r="AA166" t="str">
        <v>Ram Mahesh</v>
      </c>
      <c r="AB166" t="str">
        <v>Australia</v>
      </c>
      <c r="AC166" t="str">
        <v>Milk Bars</v>
      </c>
      <c r="AD166">
        <v>5670</v>
      </c>
      <c r="AE166">
        <v>297</v>
      </c>
      <c r="AF166">
        <v>9.33</v>
      </c>
      <c r="AG166">
        <v>2771.01</v>
      </c>
    </row>
    <row r="167" spans="2:33" x14ac:dyDescent="0.3">
      <c r="B167" t="s">
        <v>345</v>
      </c>
      <c r="C167" t="s">
        <v>331</v>
      </c>
      <c r="D167" t="s">
        <v>351</v>
      </c>
      <c r="E167" s="23">
        <v>2135</v>
      </c>
      <c r="F167">
        <v>27</v>
      </c>
      <c r="G167">
        <v>8.7899999999999991</v>
      </c>
      <c r="H167">
        <v>237.33</v>
      </c>
      <c r="J167" t="str">
        <v>Ches Bonnell</v>
      </c>
      <c r="K167" t="str">
        <v>USA</v>
      </c>
      <c r="L167" t="str">
        <v>Mint Chip Choco</v>
      </c>
      <c r="M167">
        <v>2135</v>
      </c>
      <c r="N167">
        <v>27</v>
      </c>
      <c r="O167">
        <v>8.7899999999999991</v>
      </c>
      <c r="P167">
        <v>237.33</v>
      </c>
      <c r="Z167" t="str">
        <v>164</v>
      </c>
      <c r="AA167" t="str">
        <v>Ches Bonnell</v>
      </c>
      <c r="AB167" t="str">
        <v>USA</v>
      </c>
      <c r="AC167" t="str">
        <v>Mint Chip Choco</v>
      </c>
      <c r="AD167">
        <v>2135</v>
      </c>
      <c r="AE167">
        <v>27</v>
      </c>
      <c r="AF167">
        <v>8.7899999999999991</v>
      </c>
      <c r="AG167">
        <v>237.33</v>
      </c>
    </row>
    <row r="168" spans="2:33" x14ac:dyDescent="0.3">
      <c r="B168" t="s">
        <v>327</v>
      </c>
      <c r="C168" t="s">
        <v>352</v>
      </c>
      <c r="D168" t="s">
        <v>356</v>
      </c>
      <c r="E168" s="23">
        <v>2779</v>
      </c>
      <c r="F168">
        <v>75</v>
      </c>
      <c r="G168">
        <v>6.49</v>
      </c>
      <c r="H168">
        <v>486.75</v>
      </c>
      <c r="J168" t="str">
        <v>Ram Mahesh</v>
      </c>
      <c r="K168" t="str">
        <v>India</v>
      </c>
      <c r="L168" t="str">
        <v>Fruit &amp; Nut Bars</v>
      </c>
      <c r="M168">
        <v>2779</v>
      </c>
      <c r="N168">
        <v>75</v>
      </c>
      <c r="O168">
        <v>6.49</v>
      </c>
      <c r="P168">
        <v>486.75</v>
      </c>
      <c r="Z168" t="str">
        <v>165</v>
      </c>
      <c r="AA168" t="str">
        <v>Ram Mahesh</v>
      </c>
      <c r="AB168" t="str">
        <v>India</v>
      </c>
      <c r="AC168" t="str">
        <v>Fruit &amp; Nut Bars</v>
      </c>
      <c r="AD168">
        <v>2779</v>
      </c>
      <c r="AE168">
        <v>75</v>
      </c>
      <c r="AF168">
        <v>6.49</v>
      </c>
      <c r="AG168">
        <v>486.75</v>
      </c>
    </row>
    <row r="169" spans="2:33" x14ac:dyDescent="0.3">
      <c r="B169" t="s">
        <v>357</v>
      </c>
      <c r="C169" t="s">
        <v>339</v>
      </c>
      <c r="D169" t="s">
        <v>341</v>
      </c>
      <c r="E169" s="23">
        <v>12950</v>
      </c>
      <c r="F169">
        <v>30</v>
      </c>
      <c r="G169">
        <v>12.37</v>
      </c>
      <c r="H169">
        <v>371.1</v>
      </c>
      <c r="J169" t="str">
        <v>Oby Sorrel</v>
      </c>
      <c r="K169" t="str">
        <v>UK</v>
      </c>
      <c r="L169" t="str">
        <v>Peanut Butter Cubes</v>
      </c>
      <c r="M169">
        <v>12950</v>
      </c>
      <c r="N169">
        <v>30</v>
      </c>
      <c r="O169">
        <v>12.37</v>
      </c>
      <c r="P169">
        <v>371.1</v>
      </c>
      <c r="Z169" t="str">
        <v>166</v>
      </c>
      <c r="AA169" t="str">
        <v>Oby Sorrel</v>
      </c>
      <c r="AB169" t="str">
        <v>UK</v>
      </c>
      <c r="AC169" t="str">
        <v>Peanut Butter Cubes</v>
      </c>
      <c r="AD169">
        <v>12950</v>
      </c>
      <c r="AE169">
        <v>30</v>
      </c>
      <c r="AF169">
        <v>12.37</v>
      </c>
      <c r="AG169">
        <v>371.1</v>
      </c>
    </row>
    <row r="170" spans="2:33" x14ac:dyDescent="0.3">
      <c r="B170" t="s">
        <v>345</v>
      </c>
      <c r="C170" t="s">
        <v>336</v>
      </c>
      <c r="D170" t="s">
        <v>337</v>
      </c>
      <c r="E170" s="23">
        <v>2646</v>
      </c>
      <c r="F170">
        <v>177</v>
      </c>
      <c r="G170">
        <v>6.47</v>
      </c>
      <c r="H170">
        <v>1145.19</v>
      </c>
      <c r="J170" t="str">
        <v>Ches Bonnell</v>
      </c>
      <c r="K170" t="str">
        <v>Canada</v>
      </c>
      <c r="L170" t="str">
        <v>Drinking Coco</v>
      </c>
      <c r="M170">
        <v>2646</v>
      </c>
      <c r="N170">
        <v>177</v>
      </c>
      <c r="O170">
        <v>6.47</v>
      </c>
      <c r="P170">
        <v>1145.19</v>
      </c>
      <c r="Z170" t="str">
        <v>167</v>
      </c>
      <c r="AA170" t="str">
        <v>Ches Bonnell</v>
      </c>
      <c r="AB170" t="str">
        <v>Canada</v>
      </c>
      <c r="AC170" t="str">
        <v>Drinking Coco</v>
      </c>
      <c r="AD170">
        <v>2646</v>
      </c>
      <c r="AE170">
        <v>177</v>
      </c>
      <c r="AF170">
        <v>6.47</v>
      </c>
      <c r="AG170">
        <v>1145.19</v>
      </c>
    </row>
    <row r="171" spans="2:33" x14ac:dyDescent="0.3">
      <c r="B171" t="s">
        <v>327</v>
      </c>
      <c r="C171" t="s">
        <v>352</v>
      </c>
      <c r="D171" t="s">
        <v>341</v>
      </c>
      <c r="E171" s="23">
        <v>3794</v>
      </c>
      <c r="F171">
        <v>159</v>
      </c>
      <c r="G171">
        <v>12.37</v>
      </c>
      <c r="H171">
        <v>1966.83</v>
      </c>
      <c r="J171" t="str">
        <v>Ram Mahesh</v>
      </c>
      <c r="K171" t="str">
        <v>India</v>
      </c>
      <c r="L171" t="str">
        <v>Peanut Butter Cubes</v>
      </c>
      <c r="M171">
        <v>3794</v>
      </c>
      <c r="N171">
        <v>159</v>
      </c>
      <c r="O171">
        <v>12.37</v>
      </c>
      <c r="P171">
        <v>1966.83</v>
      </c>
      <c r="Z171" t="str">
        <v>168</v>
      </c>
      <c r="AA171" t="str">
        <v>Ram Mahesh</v>
      </c>
      <c r="AB171" t="str">
        <v>India</v>
      </c>
      <c r="AC171" t="str">
        <v>Peanut Butter Cubes</v>
      </c>
      <c r="AD171">
        <v>3794</v>
      </c>
      <c r="AE171">
        <v>159</v>
      </c>
      <c r="AF171">
        <v>12.37</v>
      </c>
      <c r="AG171">
        <v>1966.83</v>
      </c>
    </row>
    <row r="172" spans="2:33" x14ac:dyDescent="0.3">
      <c r="B172" t="s">
        <v>349</v>
      </c>
      <c r="C172" t="s">
        <v>331</v>
      </c>
      <c r="D172" t="s">
        <v>341</v>
      </c>
      <c r="E172">
        <v>819</v>
      </c>
      <c r="F172">
        <v>306</v>
      </c>
      <c r="G172">
        <v>12.37</v>
      </c>
      <c r="H172">
        <v>3785.22</v>
      </c>
      <c r="J172" t="str">
        <v>Gunar Cockshoot</v>
      </c>
      <c r="K172" t="str">
        <v>USA</v>
      </c>
      <c r="L172" t="str">
        <v>Peanut Butter Cubes</v>
      </c>
      <c r="M172">
        <v>819</v>
      </c>
      <c r="N172">
        <v>306</v>
      </c>
      <c r="O172">
        <v>12.37</v>
      </c>
      <c r="P172">
        <v>3785.22</v>
      </c>
      <c r="Z172" t="str">
        <v>169</v>
      </c>
      <c r="AA172" t="str">
        <v>Gunar Cockshoot</v>
      </c>
      <c r="AB172" t="str">
        <v>USA</v>
      </c>
      <c r="AC172" t="str">
        <v>Peanut Butter Cubes</v>
      </c>
      <c r="AD172">
        <v>819</v>
      </c>
      <c r="AE172">
        <v>306</v>
      </c>
      <c r="AF172">
        <v>12.37</v>
      </c>
      <c r="AG172">
        <v>3785.22</v>
      </c>
    </row>
    <row r="173" spans="2:33" x14ac:dyDescent="0.3">
      <c r="B173" t="s">
        <v>349</v>
      </c>
      <c r="C173" t="s">
        <v>352</v>
      </c>
      <c r="D173" t="s">
        <v>355</v>
      </c>
      <c r="E173" s="23">
        <v>2583</v>
      </c>
      <c r="F173">
        <v>18</v>
      </c>
      <c r="G173">
        <v>10.62</v>
      </c>
      <c r="H173">
        <v>191.16</v>
      </c>
      <c r="J173" t="str">
        <v>Gunar Cockshoot</v>
      </c>
      <c r="K173" t="str">
        <v>India</v>
      </c>
      <c r="L173" t="str">
        <v>Orange Choco</v>
      </c>
      <c r="M173">
        <v>2583</v>
      </c>
      <c r="N173">
        <v>18</v>
      </c>
      <c r="O173">
        <v>10.62</v>
      </c>
      <c r="P173">
        <v>191.16</v>
      </c>
      <c r="Z173" t="str">
        <v>170</v>
      </c>
      <c r="AA173" t="str">
        <v>Gunar Cockshoot</v>
      </c>
      <c r="AB173" t="str">
        <v>India</v>
      </c>
      <c r="AC173" t="str">
        <v>Orange Choco</v>
      </c>
      <c r="AD173">
        <v>2583</v>
      </c>
      <c r="AE173">
        <v>18</v>
      </c>
      <c r="AF173">
        <v>10.62</v>
      </c>
      <c r="AG173">
        <v>191.16</v>
      </c>
    </row>
    <row r="174" spans="2:33" x14ac:dyDescent="0.3">
      <c r="B174" t="s">
        <v>345</v>
      </c>
      <c r="C174" t="s">
        <v>331</v>
      </c>
      <c r="D174" t="s">
        <v>358</v>
      </c>
      <c r="E174" s="23">
        <v>4585</v>
      </c>
      <c r="F174">
        <v>240</v>
      </c>
      <c r="G174">
        <v>7.64</v>
      </c>
      <c r="H174">
        <v>1833.6</v>
      </c>
      <c r="J174" t="str">
        <v>Ches Bonnell</v>
      </c>
      <c r="K174" t="str">
        <v>USA</v>
      </c>
      <c r="L174" t="str">
        <v>99% Dark &amp; Pure</v>
      </c>
      <c r="M174">
        <v>4585</v>
      </c>
      <c r="N174">
        <v>240</v>
      </c>
      <c r="O174">
        <v>7.64</v>
      </c>
      <c r="P174">
        <v>1833.6</v>
      </c>
      <c r="Z174" t="str">
        <v>171</v>
      </c>
      <c r="AA174" t="str">
        <v>Ches Bonnell</v>
      </c>
      <c r="AB174" t="str">
        <v>USA</v>
      </c>
      <c r="AC174" t="str">
        <v>99% Dark &amp; Pure</v>
      </c>
      <c r="AD174">
        <v>4585</v>
      </c>
      <c r="AE174">
        <v>240</v>
      </c>
      <c r="AF174">
        <v>7.64</v>
      </c>
      <c r="AG174">
        <v>1833.6</v>
      </c>
    </row>
    <row r="175" spans="2:33" x14ac:dyDescent="0.3">
      <c r="B175" t="s">
        <v>347</v>
      </c>
      <c r="C175" t="s">
        <v>352</v>
      </c>
      <c r="D175" t="s">
        <v>341</v>
      </c>
      <c r="E175" s="23">
        <v>1652</v>
      </c>
      <c r="F175">
        <v>93</v>
      </c>
      <c r="G175">
        <v>12.37</v>
      </c>
      <c r="H175">
        <v>1150.4100000000001</v>
      </c>
      <c r="J175" t="str">
        <v>Gigi Bohling</v>
      </c>
      <c r="K175" t="str">
        <v>India</v>
      </c>
      <c r="L175" t="str">
        <v>Peanut Butter Cubes</v>
      </c>
      <c r="M175">
        <v>1652</v>
      </c>
      <c r="N175">
        <v>93</v>
      </c>
      <c r="O175">
        <v>12.37</v>
      </c>
      <c r="P175">
        <v>1150.4100000000001</v>
      </c>
      <c r="Z175" t="str">
        <v>172</v>
      </c>
      <c r="AA175" t="str">
        <v>Gigi Bohling</v>
      </c>
      <c r="AB175" t="str">
        <v>India</v>
      </c>
      <c r="AC175" t="str">
        <v>Peanut Butter Cubes</v>
      </c>
      <c r="AD175">
        <v>1652</v>
      </c>
      <c r="AE175">
        <v>93</v>
      </c>
      <c r="AF175">
        <v>12.37</v>
      </c>
      <c r="AG175">
        <v>1150.4100000000001</v>
      </c>
    </row>
    <row r="176" spans="2:33" x14ac:dyDescent="0.3">
      <c r="B176" t="s">
        <v>357</v>
      </c>
      <c r="C176" t="s">
        <v>352</v>
      </c>
      <c r="D176" t="s">
        <v>364</v>
      </c>
      <c r="E176" s="23">
        <v>4991</v>
      </c>
      <c r="F176">
        <v>9</v>
      </c>
      <c r="G176">
        <v>5.6</v>
      </c>
      <c r="H176">
        <v>50.4</v>
      </c>
      <c r="J176" t="str">
        <v>Oby Sorrel</v>
      </c>
      <c r="K176" t="str">
        <v>India</v>
      </c>
      <c r="L176" t="str">
        <v>Baker's Choco Chips</v>
      </c>
      <c r="M176">
        <v>4991</v>
      </c>
      <c r="N176">
        <v>9</v>
      </c>
      <c r="O176">
        <v>5.6</v>
      </c>
      <c r="P176">
        <v>50.4</v>
      </c>
      <c r="Z176" t="str">
        <v>173</v>
      </c>
      <c r="AA176" t="str">
        <v>Oby Sorrel</v>
      </c>
      <c r="AB176" t="str">
        <v>India</v>
      </c>
      <c r="AC176" t="str">
        <v>Baker's Choco Chips</v>
      </c>
      <c r="AD176">
        <v>4991</v>
      </c>
      <c r="AE176">
        <v>9</v>
      </c>
      <c r="AF176">
        <v>5.6</v>
      </c>
      <c r="AG176">
        <v>50.4</v>
      </c>
    </row>
    <row r="177" spans="2:33" x14ac:dyDescent="0.3">
      <c r="B177" t="s">
        <v>330</v>
      </c>
      <c r="C177" t="s">
        <v>352</v>
      </c>
      <c r="D177" t="s">
        <v>351</v>
      </c>
      <c r="E177" s="23">
        <v>2009</v>
      </c>
      <c r="F177">
        <v>219</v>
      </c>
      <c r="G177">
        <v>8.7899999999999991</v>
      </c>
      <c r="H177">
        <v>1925.01</v>
      </c>
      <c r="J177" t="str">
        <v>Brien Boise</v>
      </c>
      <c r="K177" t="str">
        <v>India</v>
      </c>
      <c r="L177" t="str">
        <v>Mint Chip Choco</v>
      </c>
      <c r="M177">
        <v>2009</v>
      </c>
      <c r="N177">
        <v>219</v>
      </c>
      <c r="O177">
        <v>8.7899999999999991</v>
      </c>
      <c r="P177">
        <v>1925.01</v>
      </c>
      <c r="Z177" t="str">
        <v>174</v>
      </c>
      <c r="AA177" t="str">
        <v>Brien Boise</v>
      </c>
      <c r="AB177" t="str">
        <v>India</v>
      </c>
      <c r="AC177" t="str">
        <v>Mint Chip Choco</v>
      </c>
      <c r="AD177">
        <v>2009</v>
      </c>
      <c r="AE177">
        <v>219</v>
      </c>
      <c r="AF177">
        <v>8.7899999999999991</v>
      </c>
      <c r="AG177">
        <v>1925.01</v>
      </c>
    </row>
    <row r="178" spans="2:33" x14ac:dyDescent="0.3">
      <c r="B178" t="s">
        <v>348</v>
      </c>
      <c r="C178" t="s">
        <v>339</v>
      </c>
      <c r="D178" t="s">
        <v>344</v>
      </c>
      <c r="E178" s="23">
        <v>1568</v>
      </c>
      <c r="F178">
        <v>141</v>
      </c>
      <c r="G178">
        <v>9.77</v>
      </c>
      <c r="H178">
        <v>1377.57</v>
      </c>
      <c r="J178" t="str">
        <v>Barr Faughny</v>
      </c>
      <c r="K178" t="str">
        <v>UK</v>
      </c>
      <c r="L178" t="str">
        <v>After Nines</v>
      </c>
      <c r="M178">
        <v>1568</v>
      </c>
      <c r="N178">
        <v>141</v>
      </c>
      <c r="O178">
        <v>9.77</v>
      </c>
      <c r="P178">
        <v>1377.57</v>
      </c>
      <c r="Z178" t="str">
        <v>175</v>
      </c>
      <c r="AA178" t="str">
        <v>Barr Faughny</v>
      </c>
      <c r="AB178" t="str">
        <v>UK</v>
      </c>
      <c r="AC178" t="str">
        <v>After Nines</v>
      </c>
      <c r="AD178">
        <v>1568</v>
      </c>
      <c r="AE178">
        <v>141</v>
      </c>
      <c r="AF178">
        <v>9.77</v>
      </c>
      <c r="AG178">
        <v>1377.57</v>
      </c>
    </row>
    <row r="179" spans="2:33" x14ac:dyDescent="0.3">
      <c r="B179" t="s">
        <v>335</v>
      </c>
      <c r="C179" t="s">
        <v>328</v>
      </c>
      <c r="D179" t="s">
        <v>355</v>
      </c>
      <c r="E179" s="23">
        <v>3388</v>
      </c>
      <c r="F179">
        <v>123</v>
      </c>
      <c r="G179">
        <v>10.62</v>
      </c>
      <c r="H179">
        <v>1306.26</v>
      </c>
      <c r="J179" t="str">
        <v>Carla Molina</v>
      </c>
      <c r="K179" t="str">
        <v>New Zealand</v>
      </c>
      <c r="L179" t="str">
        <v>Orange Choco</v>
      </c>
      <c r="M179">
        <v>3388</v>
      </c>
      <c r="N179">
        <v>123</v>
      </c>
      <c r="O179">
        <v>10.62</v>
      </c>
      <c r="P179">
        <v>1306.26</v>
      </c>
      <c r="Z179" t="str">
        <v>176</v>
      </c>
      <c r="AA179" t="str">
        <v>Carla Molina</v>
      </c>
      <c r="AB179" t="str">
        <v>New Zealand</v>
      </c>
      <c r="AC179" t="str">
        <v>Orange Choco</v>
      </c>
      <c r="AD179">
        <v>3388</v>
      </c>
      <c r="AE179">
        <v>123</v>
      </c>
      <c r="AF179">
        <v>10.62</v>
      </c>
      <c r="AG179">
        <v>1306.26</v>
      </c>
    </row>
    <row r="180" spans="2:33" x14ac:dyDescent="0.3">
      <c r="B180" t="s">
        <v>327</v>
      </c>
      <c r="C180" t="s">
        <v>342</v>
      </c>
      <c r="D180" t="s">
        <v>360</v>
      </c>
      <c r="E180">
        <v>623</v>
      </c>
      <c r="F180">
        <v>51</v>
      </c>
      <c r="G180">
        <v>4.97</v>
      </c>
      <c r="H180">
        <v>253.47</v>
      </c>
      <c r="J180" t="str">
        <v>Ram Mahesh</v>
      </c>
      <c r="K180" t="str">
        <v>Australia</v>
      </c>
      <c r="L180" t="str">
        <v>85% Dark Bars</v>
      </c>
      <c r="M180">
        <v>623</v>
      </c>
      <c r="N180">
        <v>51</v>
      </c>
      <c r="O180">
        <v>4.97</v>
      </c>
      <c r="P180">
        <v>253.47</v>
      </c>
      <c r="Z180" t="str">
        <v>177</v>
      </c>
      <c r="AA180" t="str">
        <v>Ram Mahesh</v>
      </c>
      <c r="AB180" t="str">
        <v>Australia</v>
      </c>
      <c r="AC180" t="str">
        <v>85% Dark Bars</v>
      </c>
      <c r="AD180">
        <v>623</v>
      </c>
      <c r="AE180">
        <v>51</v>
      </c>
      <c r="AF180">
        <v>4.97</v>
      </c>
      <c r="AG180">
        <v>253.47</v>
      </c>
    </row>
    <row r="181" spans="2:33" x14ac:dyDescent="0.3">
      <c r="B181" t="s">
        <v>338</v>
      </c>
      <c r="C181" t="s">
        <v>336</v>
      </c>
      <c r="D181" t="s">
        <v>334</v>
      </c>
      <c r="E181" s="23">
        <v>10073</v>
      </c>
      <c r="F181">
        <v>120</v>
      </c>
      <c r="G181">
        <v>11.88</v>
      </c>
      <c r="H181">
        <v>1425.6</v>
      </c>
      <c r="J181" t="str">
        <v>Curtice Advani</v>
      </c>
      <c r="K181" t="str">
        <v>Canada</v>
      </c>
      <c r="L181" t="str">
        <v>Almond Choco</v>
      </c>
      <c r="M181">
        <v>10073</v>
      </c>
      <c r="N181">
        <v>120</v>
      </c>
      <c r="O181">
        <v>11.88</v>
      </c>
      <c r="P181">
        <v>1425.6</v>
      </c>
      <c r="Z181" t="str">
        <v>178</v>
      </c>
      <c r="AA181" t="str">
        <v>Curtice Advani</v>
      </c>
      <c r="AB181" t="str">
        <v>Canada</v>
      </c>
      <c r="AC181" t="str">
        <v>Almond Choco</v>
      </c>
      <c r="AD181">
        <v>10073</v>
      </c>
      <c r="AE181">
        <v>120</v>
      </c>
      <c r="AF181">
        <v>11.88</v>
      </c>
      <c r="AG181">
        <v>1425.6</v>
      </c>
    </row>
    <row r="182" spans="2:33" x14ac:dyDescent="0.3">
      <c r="B182" t="s">
        <v>330</v>
      </c>
      <c r="C182" t="s">
        <v>339</v>
      </c>
      <c r="D182" t="s">
        <v>364</v>
      </c>
      <c r="E182" s="23">
        <v>1561</v>
      </c>
      <c r="F182">
        <v>27</v>
      </c>
      <c r="G182">
        <v>5.6</v>
      </c>
      <c r="H182">
        <v>151.19999999999999</v>
      </c>
      <c r="J182" t="str">
        <v>Brien Boise</v>
      </c>
      <c r="K182" t="str">
        <v>UK</v>
      </c>
      <c r="L182" t="str">
        <v>Baker's Choco Chips</v>
      </c>
      <c r="M182">
        <v>1561</v>
      </c>
      <c r="N182">
        <v>27</v>
      </c>
      <c r="O182">
        <v>5.6</v>
      </c>
      <c r="P182">
        <v>151.19999999999999</v>
      </c>
      <c r="Z182" t="str">
        <v>179</v>
      </c>
      <c r="AA182" t="str">
        <v>Brien Boise</v>
      </c>
      <c r="AB182" t="str">
        <v>UK</v>
      </c>
      <c r="AC182" t="str">
        <v>Baker's Choco Chips</v>
      </c>
      <c r="AD182">
        <v>1561</v>
      </c>
      <c r="AE182">
        <v>27</v>
      </c>
      <c r="AF182">
        <v>5.6</v>
      </c>
      <c r="AG182">
        <v>151.19999999999999</v>
      </c>
    </row>
    <row r="183" spans="2:33" x14ac:dyDescent="0.3">
      <c r="B183" t="s">
        <v>333</v>
      </c>
      <c r="C183" t="s">
        <v>336</v>
      </c>
      <c r="D183" t="s">
        <v>361</v>
      </c>
      <c r="E183" s="23">
        <v>11522</v>
      </c>
      <c r="F183">
        <v>204</v>
      </c>
      <c r="G183">
        <v>16.73</v>
      </c>
      <c r="H183">
        <v>3412.92</v>
      </c>
      <c r="J183" t="str">
        <v>Husein Augar</v>
      </c>
      <c r="K183" t="str">
        <v>Canada</v>
      </c>
      <c r="L183" t="str">
        <v>Organic Choco Syrup</v>
      </c>
      <c r="M183">
        <v>11522</v>
      </c>
      <c r="N183">
        <v>204</v>
      </c>
      <c r="O183">
        <v>16.73</v>
      </c>
      <c r="P183">
        <v>3412.92</v>
      </c>
      <c r="Z183" t="str">
        <v>180</v>
      </c>
      <c r="AA183" t="str">
        <v>Husein Augar</v>
      </c>
      <c r="AB183" t="str">
        <v>Canada</v>
      </c>
      <c r="AC183" t="str">
        <v>Organic Choco Syrup</v>
      </c>
      <c r="AD183">
        <v>11522</v>
      </c>
      <c r="AE183">
        <v>204</v>
      </c>
      <c r="AF183">
        <v>16.73</v>
      </c>
      <c r="AG183">
        <v>3412.92</v>
      </c>
    </row>
    <row r="184" spans="2:33" x14ac:dyDescent="0.3">
      <c r="B184" t="s">
        <v>338</v>
      </c>
      <c r="C184" t="s">
        <v>342</v>
      </c>
      <c r="D184" t="s">
        <v>353</v>
      </c>
      <c r="E184" s="23">
        <v>2317</v>
      </c>
      <c r="F184">
        <v>123</v>
      </c>
      <c r="G184">
        <v>9.33</v>
      </c>
      <c r="H184">
        <v>1147.5899999999999</v>
      </c>
      <c r="J184" t="str">
        <v>Curtice Advani</v>
      </c>
      <c r="K184" t="str">
        <v>Australia</v>
      </c>
      <c r="L184" t="str">
        <v>Milk Bars</v>
      </c>
      <c r="M184">
        <v>2317</v>
      </c>
      <c r="N184">
        <v>123</v>
      </c>
      <c r="O184">
        <v>9.33</v>
      </c>
      <c r="P184">
        <v>1147.5899999999999</v>
      </c>
      <c r="Z184" t="str">
        <v>181</v>
      </c>
      <c r="AA184" t="str">
        <v>Curtice Advani</v>
      </c>
      <c r="AB184" t="str">
        <v>Australia</v>
      </c>
      <c r="AC184" t="str">
        <v>Milk Bars</v>
      </c>
      <c r="AD184">
        <v>2317</v>
      </c>
      <c r="AE184">
        <v>123</v>
      </c>
      <c r="AF184">
        <v>9.33</v>
      </c>
      <c r="AG184">
        <v>1147.5899999999999</v>
      </c>
    </row>
    <row r="185" spans="2:33" x14ac:dyDescent="0.3">
      <c r="B185" t="s">
        <v>357</v>
      </c>
      <c r="C185" t="s">
        <v>328</v>
      </c>
      <c r="D185" t="s">
        <v>362</v>
      </c>
      <c r="E185" s="23">
        <v>3059</v>
      </c>
      <c r="F185">
        <v>27</v>
      </c>
      <c r="G185">
        <v>10.38</v>
      </c>
      <c r="H185">
        <v>280.26</v>
      </c>
      <c r="J185" t="str">
        <v>Oby Sorrel</v>
      </c>
      <c r="K185" t="str">
        <v>New Zealand</v>
      </c>
      <c r="L185" t="str">
        <v>Caramel Stuffed Bars</v>
      </c>
      <c r="M185">
        <v>3059</v>
      </c>
      <c r="N185">
        <v>27</v>
      </c>
      <c r="O185">
        <v>10.38</v>
      </c>
      <c r="P185">
        <v>280.26</v>
      </c>
      <c r="Z185" t="str">
        <v>182</v>
      </c>
      <c r="AA185" t="str">
        <v>Oby Sorrel</v>
      </c>
      <c r="AB185" t="str">
        <v>New Zealand</v>
      </c>
      <c r="AC185" t="str">
        <v>Caramel Stuffed Bars</v>
      </c>
      <c r="AD185">
        <v>3059</v>
      </c>
      <c r="AE185">
        <v>27</v>
      </c>
      <c r="AF185">
        <v>10.38</v>
      </c>
      <c r="AG185">
        <v>280.26</v>
      </c>
    </row>
    <row r="186" spans="2:33" x14ac:dyDescent="0.3">
      <c r="B186" t="s">
        <v>335</v>
      </c>
      <c r="C186" t="s">
        <v>328</v>
      </c>
      <c r="D186" t="s">
        <v>364</v>
      </c>
      <c r="E186" s="23">
        <v>2324</v>
      </c>
      <c r="F186">
        <v>177</v>
      </c>
      <c r="G186">
        <v>5.6</v>
      </c>
      <c r="H186">
        <v>991.2</v>
      </c>
      <c r="J186" t="str">
        <v>Carla Molina</v>
      </c>
      <c r="K186" t="str">
        <v>New Zealand</v>
      </c>
      <c r="L186" t="str">
        <v>Baker's Choco Chips</v>
      </c>
      <c r="M186">
        <v>2324</v>
      </c>
      <c r="N186">
        <v>177</v>
      </c>
      <c r="O186">
        <v>5.6</v>
      </c>
      <c r="P186">
        <v>991.2</v>
      </c>
      <c r="Z186" t="str">
        <v>183</v>
      </c>
      <c r="AA186" t="str">
        <v>Carla Molina</v>
      </c>
      <c r="AB186" t="str">
        <v>New Zealand</v>
      </c>
      <c r="AC186" t="str">
        <v>Baker's Choco Chips</v>
      </c>
      <c r="AD186">
        <v>2324</v>
      </c>
      <c r="AE186">
        <v>177</v>
      </c>
      <c r="AF186">
        <v>5.6</v>
      </c>
      <c r="AG186">
        <v>991.2</v>
      </c>
    </row>
    <row r="187" spans="2:33" x14ac:dyDescent="0.3">
      <c r="B187" t="s">
        <v>349</v>
      </c>
      <c r="C187" t="s">
        <v>339</v>
      </c>
      <c r="D187" t="s">
        <v>364</v>
      </c>
      <c r="E187" s="23">
        <v>4956</v>
      </c>
      <c r="F187">
        <v>171</v>
      </c>
      <c r="G187">
        <v>5.6</v>
      </c>
      <c r="H187">
        <v>957.6</v>
      </c>
      <c r="J187" t="str">
        <v>Gunar Cockshoot</v>
      </c>
      <c r="K187" t="str">
        <v>UK</v>
      </c>
      <c r="L187" t="str">
        <v>Baker's Choco Chips</v>
      </c>
      <c r="M187">
        <v>4956</v>
      </c>
      <c r="N187">
        <v>171</v>
      </c>
      <c r="O187">
        <v>5.6</v>
      </c>
      <c r="P187">
        <v>957.6</v>
      </c>
      <c r="Z187" t="str">
        <v>184</v>
      </c>
      <c r="AA187" t="str">
        <v>Gunar Cockshoot</v>
      </c>
      <c r="AB187" t="str">
        <v>UK</v>
      </c>
      <c r="AC187" t="str">
        <v>Baker's Choco Chips</v>
      </c>
      <c r="AD187">
        <v>4956</v>
      </c>
      <c r="AE187">
        <v>171</v>
      </c>
      <c r="AF187">
        <v>5.6</v>
      </c>
      <c r="AG187">
        <v>957.6</v>
      </c>
    </row>
    <row r="188" spans="2:33" x14ac:dyDescent="0.3">
      <c r="B188" t="s">
        <v>357</v>
      </c>
      <c r="C188" t="s">
        <v>352</v>
      </c>
      <c r="D188" t="s">
        <v>358</v>
      </c>
      <c r="E188" s="23">
        <v>5355</v>
      </c>
      <c r="F188">
        <v>204</v>
      </c>
      <c r="G188">
        <v>7.64</v>
      </c>
      <c r="H188">
        <v>1558.56</v>
      </c>
      <c r="J188" t="str">
        <v>Oby Sorrel</v>
      </c>
      <c r="K188" t="str">
        <v>India</v>
      </c>
      <c r="L188" t="str">
        <v>99% Dark &amp; Pure</v>
      </c>
      <c r="M188">
        <v>5355</v>
      </c>
      <c r="N188">
        <v>204</v>
      </c>
      <c r="O188">
        <v>7.64</v>
      </c>
      <c r="P188">
        <v>1558.56</v>
      </c>
      <c r="Z188" t="str">
        <v>185</v>
      </c>
      <c r="AA188" t="str">
        <v>Oby Sorrel</v>
      </c>
      <c r="AB188" t="str">
        <v>India</v>
      </c>
      <c r="AC188" t="str">
        <v>99% Dark &amp; Pure</v>
      </c>
      <c r="AD188">
        <v>5355</v>
      </c>
      <c r="AE188">
        <v>204</v>
      </c>
      <c r="AF188">
        <v>7.64</v>
      </c>
      <c r="AG188">
        <v>1558.56</v>
      </c>
    </row>
    <row r="189" spans="2:33" x14ac:dyDescent="0.3">
      <c r="B189" t="s">
        <v>349</v>
      </c>
      <c r="C189" t="s">
        <v>352</v>
      </c>
      <c r="D189" t="s">
        <v>346</v>
      </c>
      <c r="E189" s="23">
        <v>7259</v>
      </c>
      <c r="F189">
        <v>276</v>
      </c>
      <c r="G189">
        <v>11.7</v>
      </c>
      <c r="H189">
        <v>3229.2</v>
      </c>
      <c r="J189" t="str">
        <v>Gunar Cockshoot</v>
      </c>
      <c r="K189" t="str">
        <v>India</v>
      </c>
      <c r="L189" t="str">
        <v>50% Dark Bites</v>
      </c>
      <c r="M189">
        <v>7259</v>
      </c>
      <c r="N189">
        <v>276</v>
      </c>
      <c r="O189">
        <v>11.7</v>
      </c>
      <c r="P189">
        <v>3229.2</v>
      </c>
      <c r="Z189" t="str">
        <v>186</v>
      </c>
      <c r="AA189" t="str">
        <v>Gunar Cockshoot</v>
      </c>
      <c r="AB189" t="str">
        <v>India</v>
      </c>
      <c r="AC189" t="str">
        <v>50% Dark Bites</v>
      </c>
      <c r="AD189">
        <v>7259</v>
      </c>
      <c r="AE189">
        <v>276</v>
      </c>
      <c r="AF189">
        <v>11.7</v>
      </c>
      <c r="AG189">
        <v>3229.2</v>
      </c>
    </row>
    <row r="190" spans="2:33" x14ac:dyDescent="0.3">
      <c r="B190" t="s">
        <v>330</v>
      </c>
      <c r="C190" t="s">
        <v>328</v>
      </c>
      <c r="D190" t="s">
        <v>364</v>
      </c>
      <c r="E190" s="23">
        <v>6279</v>
      </c>
      <c r="F190">
        <v>45</v>
      </c>
      <c r="G190">
        <v>5.6</v>
      </c>
      <c r="H190">
        <v>252</v>
      </c>
      <c r="J190" t="str">
        <v>Brien Boise</v>
      </c>
      <c r="K190" t="str">
        <v>New Zealand</v>
      </c>
      <c r="L190" t="str">
        <v>Baker's Choco Chips</v>
      </c>
      <c r="M190">
        <v>6279</v>
      </c>
      <c r="N190">
        <v>45</v>
      </c>
      <c r="O190">
        <v>5.6</v>
      </c>
      <c r="P190">
        <v>252</v>
      </c>
      <c r="Z190" t="str">
        <v>187</v>
      </c>
      <c r="AA190" t="str">
        <v>Brien Boise</v>
      </c>
      <c r="AB190" t="str">
        <v>New Zealand</v>
      </c>
      <c r="AC190" t="str">
        <v>Baker's Choco Chips</v>
      </c>
      <c r="AD190">
        <v>6279</v>
      </c>
      <c r="AE190">
        <v>45</v>
      </c>
      <c r="AF190">
        <v>5.6</v>
      </c>
      <c r="AG190">
        <v>252</v>
      </c>
    </row>
    <row r="191" spans="2:33" x14ac:dyDescent="0.3">
      <c r="B191" t="s">
        <v>327</v>
      </c>
      <c r="C191" t="s">
        <v>342</v>
      </c>
      <c r="D191" t="s">
        <v>354</v>
      </c>
      <c r="E191" s="23">
        <v>2541</v>
      </c>
      <c r="F191">
        <v>45</v>
      </c>
      <c r="G191">
        <v>7.16</v>
      </c>
      <c r="H191">
        <v>322.2</v>
      </c>
      <c r="J191" t="str">
        <v>Ram Mahesh</v>
      </c>
      <c r="K191" t="str">
        <v>Australia</v>
      </c>
      <c r="L191" t="str">
        <v>Manuka Honey Choco</v>
      </c>
      <c r="M191">
        <v>2541</v>
      </c>
      <c r="N191">
        <v>45</v>
      </c>
      <c r="O191">
        <v>7.16</v>
      </c>
      <c r="P191">
        <v>322.2</v>
      </c>
      <c r="Z191" t="str">
        <v>188</v>
      </c>
      <c r="AA191" t="str">
        <v>Ram Mahesh</v>
      </c>
      <c r="AB191" t="str">
        <v>Australia</v>
      </c>
      <c r="AC191" t="str">
        <v>Manuka Honey Choco</v>
      </c>
      <c r="AD191">
        <v>2541</v>
      </c>
      <c r="AE191">
        <v>45</v>
      </c>
      <c r="AF191">
        <v>7.16</v>
      </c>
      <c r="AG191">
        <v>322.2</v>
      </c>
    </row>
    <row r="192" spans="2:33" x14ac:dyDescent="0.3">
      <c r="B192" t="s">
        <v>338</v>
      </c>
      <c r="C192" t="s">
        <v>331</v>
      </c>
      <c r="D192" t="s">
        <v>361</v>
      </c>
      <c r="E192" s="23">
        <v>3864</v>
      </c>
      <c r="F192">
        <v>177</v>
      </c>
      <c r="G192">
        <v>16.73</v>
      </c>
      <c r="H192">
        <v>2961.21</v>
      </c>
      <c r="J192" t="str">
        <v>Curtice Advani</v>
      </c>
      <c r="K192" t="str">
        <v>USA</v>
      </c>
      <c r="L192" t="str">
        <v>Organic Choco Syrup</v>
      </c>
      <c r="M192">
        <v>3864</v>
      </c>
      <c r="N192">
        <v>177</v>
      </c>
      <c r="O192">
        <v>16.73</v>
      </c>
      <c r="P192">
        <v>2961.21</v>
      </c>
      <c r="Z192" t="str">
        <v>189</v>
      </c>
      <c r="AA192" t="str">
        <v>Curtice Advani</v>
      </c>
      <c r="AB192" t="str">
        <v>USA</v>
      </c>
      <c r="AC192" t="str">
        <v>Organic Choco Syrup</v>
      </c>
      <c r="AD192">
        <v>3864</v>
      </c>
      <c r="AE192">
        <v>177</v>
      </c>
      <c r="AF192">
        <v>16.73</v>
      </c>
      <c r="AG192">
        <v>2961.21</v>
      </c>
    </row>
    <row r="193" spans="2:33" x14ac:dyDescent="0.3">
      <c r="B193" t="s">
        <v>347</v>
      </c>
      <c r="C193" t="s">
        <v>336</v>
      </c>
      <c r="D193" t="s">
        <v>353</v>
      </c>
      <c r="E193" s="23">
        <v>6146</v>
      </c>
      <c r="F193">
        <v>63</v>
      </c>
      <c r="G193">
        <v>9.33</v>
      </c>
      <c r="H193">
        <v>587.79</v>
      </c>
      <c r="J193" t="str">
        <v>Gigi Bohling</v>
      </c>
      <c r="K193" t="str">
        <v>Canada</v>
      </c>
      <c r="L193" t="str">
        <v>Milk Bars</v>
      </c>
      <c r="M193">
        <v>6146</v>
      </c>
      <c r="N193">
        <v>63</v>
      </c>
      <c r="O193">
        <v>9.33</v>
      </c>
      <c r="P193">
        <v>587.79</v>
      </c>
      <c r="Z193" t="str">
        <v>190</v>
      </c>
      <c r="AA193" t="str">
        <v>Gigi Bohling</v>
      </c>
      <c r="AB193" t="str">
        <v>Canada</v>
      </c>
      <c r="AC193" t="str">
        <v>Milk Bars</v>
      </c>
      <c r="AD193">
        <v>6146</v>
      </c>
      <c r="AE193">
        <v>63</v>
      </c>
      <c r="AF193">
        <v>9.33</v>
      </c>
      <c r="AG193">
        <v>587.79</v>
      </c>
    </row>
    <row r="194" spans="2:33" x14ac:dyDescent="0.3">
      <c r="B194" t="s">
        <v>333</v>
      </c>
      <c r="C194" t="s">
        <v>339</v>
      </c>
      <c r="D194" t="s">
        <v>337</v>
      </c>
      <c r="E194" s="23">
        <v>2639</v>
      </c>
      <c r="F194">
        <v>204</v>
      </c>
      <c r="G194">
        <v>6.47</v>
      </c>
      <c r="H194">
        <v>1319.88</v>
      </c>
      <c r="J194" t="str">
        <v>Husein Augar</v>
      </c>
      <c r="K194" t="str">
        <v>UK</v>
      </c>
      <c r="L194" t="str">
        <v>Drinking Coco</v>
      </c>
      <c r="M194">
        <v>2639</v>
      </c>
      <c r="N194">
        <v>204</v>
      </c>
      <c r="O194">
        <v>6.47</v>
      </c>
      <c r="P194">
        <v>1319.88</v>
      </c>
      <c r="Z194" t="str">
        <v>191</v>
      </c>
      <c r="AA194" t="str">
        <v>Husein Augar</v>
      </c>
      <c r="AB194" t="str">
        <v>UK</v>
      </c>
      <c r="AC194" t="str">
        <v>Drinking Coco</v>
      </c>
      <c r="AD194">
        <v>2639</v>
      </c>
      <c r="AE194">
        <v>204</v>
      </c>
      <c r="AF194">
        <v>6.47</v>
      </c>
      <c r="AG194">
        <v>1319.88</v>
      </c>
    </row>
    <row r="195" spans="2:33" x14ac:dyDescent="0.3">
      <c r="B195" t="s">
        <v>330</v>
      </c>
      <c r="C195" t="s">
        <v>328</v>
      </c>
      <c r="D195" t="s">
        <v>344</v>
      </c>
      <c r="E195" s="23">
        <v>1890</v>
      </c>
      <c r="F195">
        <v>195</v>
      </c>
      <c r="G195">
        <v>9.77</v>
      </c>
      <c r="H195">
        <v>1905.15</v>
      </c>
      <c r="J195" t="str">
        <v>Brien Boise</v>
      </c>
      <c r="K195" t="str">
        <v>New Zealand</v>
      </c>
      <c r="L195" t="str">
        <v>After Nines</v>
      </c>
      <c r="M195">
        <v>1890</v>
      </c>
      <c r="N195">
        <v>195</v>
      </c>
      <c r="O195">
        <v>9.77</v>
      </c>
      <c r="P195">
        <v>1905.15</v>
      </c>
      <c r="Z195" t="str">
        <v>192</v>
      </c>
      <c r="AA195" t="str">
        <v>Brien Boise</v>
      </c>
      <c r="AB195" t="str">
        <v>New Zealand</v>
      </c>
      <c r="AC195" t="str">
        <v>After Nines</v>
      </c>
      <c r="AD195">
        <v>1890</v>
      </c>
      <c r="AE195">
        <v>195</v>
      </c>
      <c r="AF195">
        <v>9.77</v>
      </c>
      <c r="AG195">
        <v>1905.15</v>
      </c>
    </row>
    <row r="196" spans="2:33" x14ac:dyDescent="0.3">
      <c r="B196" t="s">
        <v>345</v>
      </c>
      <c r="C196" t="s">
        <v>352</v>
      </c>
      <c r="D196" t="s">
        <v>346</v>
      </c>
      <c r="E196" s="23">
        <v>1932</v>
      </c>
      <c r="F196">
        <v>369</v>
      </c>
      <c r="G196">
        <v>11.7</v>
      </c>
      <c r="H196">
        <v>4317.3</v>
      </c>
      <c r="J196" t="str">
        <v>Ches Bonnell</v>
      </c>
      <c r="K196" t="str">
        <v>India</v>
      </c>
      <c r="L196" t="str">
        <v>50% Dark Bites</v>
      </c>
      <c r="M196">
        <v>1932</v>
      </c>
      <c r="N196">
        <v>369</v>
      </c>
      <c r="O196">
        <v>11.7</v>
      </c>
      <c r="P196">
        <v>4317.3</v>
      </c>
      <c r="Z196" t="str">
        <v>193</v>
      </c>
      <c r="AA196" t="str">
        <v>Ches Bonnell</v>
      </c>
      <c r="AB196" t="str">
        <v>India</v>
      </c>
      <c r="AC196" t="str">
        <v>50% Dark Bites</v>
      </c>
      <c r="AD196">
        <v>1932</v>
      </c>
      <c r="AE196">
        <v>369</v>
      </c>
      <c r="AF196">
        <v>11.7</v>
      </c>
      <c r="AG196">
        <v>4317.3</v>
      </c>
    </row>
    <row r="197" spans="2:33" x14ac:dyDescent="0.3">
      <c r="B197" t="s">
        <v>349</v>
      </c>
      <c r="C197" t="s">
        <v>352</v>
      </c>
      <c r="D197" t="s">
        <v>340</v>
      </c>
      <c r="E197" s="23">
        <v>6300</v>
      </c>
      <c r="F197">
        <v>42</v>
      </c>
      <c r="G197">
        <v>13.15</v>
      </c>
      <c r="H197">
        <v>552.29999999999995</v>
      </c>
      <c r="J197" t="str">
        <v>Gunar Cockshoot</v>
      </c>
      <c r="K197" t="str">
        <v>India</v>
      </c>
      <c r="L197" t="str">
        <v>White Choc</v>
      </c>
      <c r="M197">
        <v>6300</v>
      </c>
      <c r="N197">
        <v>42</v>
      </c>
      <c r="O197">
        <v>13.15</v>
      </c>
      <c r="P197">
        <v>552.29999999999995</v>
      </c>
      <c r="Z197" t="str">
        <v>194</v>
      </c>
      <c r="AA197" t="str">
        <v>Gunar Cockshoot</v>
      </c>
      <c r="AB197" t="str">
        <v>India</v>
      </c>
      <c r="AC197" t="str">
        <v>White Choc</v>
      </c>
      <c r="AD197">
        <v>6300</v>
      </c>
      <c r="AE197">
        <v>42</v>
      </c>
      <c r="AF197">
        <v>13.15</v>
      </c>
      <c r="AG197">
        <v>552.29999999999995</v>
      </c>
    </row>
    <row r="198" spans="2:33" x14ac:dyDescent="0.3">
      <c r="B198" t="s">
        <v>338</v>
      </c>
      <c r="C198" t="s">
        <v>328</v>
      </c>
      <c r="D198" t="s">
        <v>329</v>
      </c>
      <c r="E198">
        <v>560</v>
      </c>
      <c r="F198">
        <v>81</v>
      </c>
      <c r="G198">
        <v>14.49</v>
      </c>
      <c r="H198">
        <v>1173.69</v>
      </c>
      <c r="J198" t="str">
        <v>Curtice Advani</v>
      </c>
      <c r="K198" t="str">
        <v>New Zealand</v>
      </c>
      <c r="L198" t="str">
        <v>70% Dark Bites</v>
      </c>
      <c r="M198">
        <v>560</v>
      </c>
      <c r="N198">
        <v>81</v>
      </c>
      <c r="O198">
        <v>14.49</v>
      </c>
      <c r="P198">
        <v>1173.69</v>
      </c>
      <c r="Z198" t="str">
        <v>195</v>
      </c>
      <c r="AA198" t="str">
        <v>Curtice Advani</v>
      </c>
      <c r="AB198" t="str">
        <v>New Zealand</v>
      </c>
      <c r="AC198" t="str">
        <v>70% Dark Bites</v>
      </c>
      <c r="AD198">
        <v>560</v>
      </c>
      <c r="AE198">
        <v>81</v>
      </c>
      <c r="AF198">
        <v>14.49</v>
      </c>
      <c r="AG198">
        <v>1173.69</v>
      </c>
    </row>
    <row r="199" spans="2:33" x14ac:dyDescent="0.3">
      <c r="B199" t="s">
        <v>333</v>
      </c>
      <c r="C199" t="s">
        <v>328</v>
      </c>
      <c r="D199" t="s">
        <v>364</v>
      </c>
      <c r="E199" s="23">
        <v>2856</v>
      </c>
      <c r="F199">
        <v>246</v>
      </c>
      <c r="G199">
        <v>5.6</v>
      </c>
      <c r="H199">
        <v>1377.6</v>
      </c>
      <c r="J199" t="str">
        <v>Husein Augar</v>
      </c>
      <c r="K199" t="str">
        <v>New Zealand</v>
      </c>
      <c r="L199" t="str">
        <v>Baker's Choco Chips</v>
      </c>
      <c r="M199">
        <v>2856</v>
      </c>
      <c r="N199">
        <v>246</v>
      </c>
      <c r="O199">
        <v>5.6</v>
      </c>
      <c r="P199">
        <v>1377.6</v>
      </c>
      <c r="Z199" t="str">
        <v>196</v>
      </c>
      <c r="AA199" t="str">
        <v>Husein Augar</v>
      </c>
      <c r="AB199" t="str">
        <v>New Zealand</v>
      </c>
      <c r="AC199" t="str">
        <v>Baker's Choco Chips</v>
      </c>
      <c r="AD199">
        <v>2856</v>
      </c>
      <c r="AE199">
        <v>246</v>
      </c>
      <c r="AF199">
        <v>5.6</v>
      </c>
      <c r="AG199">
        <v>1377.6</v>
      </c>
    </row>
    <row r="200" spans="2:33" x14ac:dyDescent="0.3">
      <c r="B200" t="s">
        <v>333</v>
      </c>
      <c r="C200" t="s">
        <v>352</v>
      </c>
      <c r="D200" t="s">
        <v>350</v>
      </c>
      <c r="E200">
        <v>707</v>
      </c>
      <c r="F200">
        <v>174</v>
      </c>
      <c r="G200">
        <v>3.11</v>
      </c>
      <c r="H200">
        <v>541.14</v>
      </c>
      <c r="J200" t="str">
        <v>Husein Augar</v>
      </c>
      <c r="K200" t="str">
        <v>India</v>
      </c>
      <c r="L200" t="str">
        <v>Eclairs</v>
      </c>
      <c r="M200">
        <v>707</v>
      </c>
      <c r="N200">
        <v>174</v>
      </c>
      <c r="O200">
        <v>3.11</v>
      </c>
      <c r="P200">
        <v>541.14</v>
      </c>
      <c r="Z200" t="str">
        <v>197</v>
      </c>
      <c r="AA200" t="str">
        <v>Husein Augar</v>
      </c>
      <c r="AB200" t="str">
        <v>India</v>
      </c>
      <c r="AC200" t="str">
        <v>Eclairs</v>
      </c>
      <c r="AD200">
        <v>707</v>
      </c>
      <c r="AE200">
        <v>174</v>
      </c>
      <c r="AF200">
        <v>3.11</v>
      </c>
      <c r="AG200">
        <v>541.14</v>
      </c>
    </row>
    <row r="201" spans="2:33" x14ac:dyDescent="0.3">
      <c r="B201" t="s">
        <v>330</v>
      </c>
      <c r="C201" t="s">
        <v>331</v>
      </c>
      <c r="D201" t="s">
        <v>329</v>
      </c>
      <c r="E201" s="23">
        <v>3598</v>
      </c>
      <c r="F201">
        <v>81</v>
      </c>
      <c r="G201">
        <v>14.49</v>
      </c>
      <c r="H201">
        <v>1173.69</v>
      </c>
      <c r="J201" t="str">
        <v>Brien Boise</v>
      </c>
      <c r="K201" t="str">
        <v>USA</v>
      </c>
      <c r="L201" t="str">
        <v>70% Dark Bites</v>
      </c>
      <c r="M201">
        <v>3598</v>
      </c>
      <c r="N201">
        <v>81</v>
      </c>
      <c r="O201">
        <v>14.49</v>
      </c>
      <c r="P201">
        <v>1173.69</v>
      </c>
      <c r="Z201" t="str">
        <v>198</v>
      </c>
      <c r="AA201" t="str">
        <v>Brien Boise</v>
      </c>
      <c r="AB201" t="str">
        <v>USA</v>
      </c>
      <c r="AC201" t="str">
        <v>70% Dark Bites</v>
      </c>
      <c r="AD201">
        <v>3598</v>
      </c>
      <c r="AE201">
        <v>81</v>
      </c>
      <c r="AF201">
        <v>14.49</v>
      </c>
      <c r="AG201">
        <v>1173.69</v>
      </c>
    </row>
    <row r="202" spans="2:33" x14ac:dyDescent="0.3">
      <c r="B202" t="s">
        <v>327</v>
      </c>
      <c r="C202" t="s">
        <v>331</v>
      </c>
      <c r="D202" t="s">
        <v>344</v>
      </c>
      <c r="E202" s="23">
        <v>6853</v>
      </c>
      <c r="F202">
        <v>372</v>
      </c>
      <c r="G202">
        <v>9.77</v>
      </c>
      <c r="H202">
        <v>3634.44</v>
      </c>
      <c r="J202" t="str">
        <v>Ram Mahesh</v>
      </c>
      <c r="K202" t="str">
        <v>USA</v>
      </c>
      <c r="L202" t="str">
        <v>After Nines</v>
      </c>
      <c r="M202">
        <v>6853</v>
      </c>
      <c r="N202">
        <v>372</v>
      </c>
      <c r="O202">
        <v>9.77</v>
      </c>
      <c r="P202">
        <v>3634.44</v>
      </c>
      <c r="Z202" t="str">
        <v>199</v>
      </c>
      <c r="AA202" t="str">
        <v>Ram Mahesh</v>
      </c>
      <c r="AB202" t="str">
        <v>USA</v>
      </c>
      <c r="AC202" t="str">
        <v>After Nines</v>
      </c>
      <c r="AD202">
        <v>6853</v>
      </c>
      <c r="AE202">
        <v>372</v>
      </c>
      <c r="AF202">
        <v>9.77</v>
      </c>
      <c r="AG202">
        <v>3634.44</v>
      </c>
    </row>
    <row r="203" spans="2:33" x14ac:dyDescent="0.3">
      <c r="B203" t="s">
        <v>327</v>
      </c>
      <c r="C203" t="s">
        <v>331</v>
      </c>
      <c r="D203" t="s">
        <v>351</v>
      </c>
      <c r="E203" s="23">
        <v>4725</v>
      </c>
      <c r="F203">
        <v>174</v>
      </c>
      <c r="G203">
        <v>8.7899999999999991</v>
      </c>
      <c r="H203">
        <v>1529.46</v>
      </c>
      <c r="J203" t="str">
        <v>Ram Mahesh</v>
      </c>
      <c r="K203" t="str">
        <v>USA</v>
      </c>
      <c r="L203" t="str">
        <v>Mint Chip Choco</v>
      </c>
      <c r="M203">
        <v>4725</v>
      </c>
      <c r="N203">
        <v>174</v>
      </c>
      <c r="O203">
        <v>8.7899999999999991</v>
      </c>
      <c r="P203">
        <v>1529.46</v>
      </c>
      <c r="Z203" t="str">
        <v>200</v>
      </c>
      <c r="AA203" t="str">
        <v>Ram Mahesh</v>
      </c>
      <c r="AB203" t="str">
        <v>USA</v>
      </c>
      <c r="AC203" t="str">
        <v>Mint Chip Choco</v>
      </c>
      <c r="AD203">
        <v>4725</v>
      </c>
      <c r="AE203">
        <v>174</v>
      </c>
      <c r="AF203">
        <v>8.7899999999999991</v>
      </c>
      <c r="AG203">
        <v>1529.46</v>
      </c>
    </row>
    <row r="204" spans="2:33" x14ac:dyDescent="0.3">
      <c r="B204" t="s">
        <v>335</v>
      </c>
      <c r="C204" t="s">
        <v>336</v>
      </c>
      <c r="D204" t="s">
        <v>332</v>
      </c>
      <c r="E204" s="23">
        <v>10304</v>
      </c>
      <c r="F204">
        <v>84</v>
      </c>
      <c r="G204">
        <v>8.65</v>
      </c>
      <c r="H204">
        <v>726.6</v>
      </c>
      <c r="J204" t="str">
        <v>Carla Molina</v>
      </c>
      <c r="K204" t="str">
        <v>Canada</v>
      </c>
      <c r="L204" t="str">
        <v>Choco Coated Almonds</v>
      </c>
      <c r="M204">
        <v>10304</v>
      </c>
      <c r="N204">
        <v>84</v>
      </c>
      <c r="O204">
        <v>8.65</v>
      </c>
      <c r="P204">
        <v>726.6</v>
      </c>
      <c r="Z204" t="str">
        <v>201</v>
      </c>
      <c r="AA204" t="str">
        <v>Carla Molina</v>
      </c>
      <c r="AB204" t="str">
        <v>Canada</v>
      </c>
      <c r="AC204" t="str">
        <v>Choco Coated Almonds</v>
      </c>
      <c r="AD204">
        <v>10304</v>
      </c>
      <c r="AE204">
        <v>84</v>
      </c>
      <c r="AF204">
        <v>8.65</v>
      </c>
      <c r="AG204">
        <v>726.6</v>
      </c>
    </row>
    <row r="205" spans="2:33" x14ac:dyDescent="0.3">
      <c r="B205" t="s">
        <v>335</v>
      </c>
      <c r="C205" t="s">
        <v>352</v>
      </c>
      <c r="D205" t="s">
        <v>351</v>
      </c>
      <c r="E205" s="23">
        <v>1274</v>
      </c>
      <c r="F205">
        <v>225</v>
      </c>
      <c r="G205">
        <v>8.7899999999999991</v>
      </c>
      <c r="H205">
        <v>1977.75</v>
      </c>
      <c r="J205" t="str">
        <v>Carla Molina</v>
      </c>
      <c r="K205" t="str">
        <v>India</v>
      </c>
      <c r="L205" t="str">
        <v>Mint Chip Choco</v>
      </c>
      <c r="M205">
        <v>1274</v>
      </c>
      <c r="N205">
        <v>225</v>
      </c>
      <c r="O205">
        <v>8.7899999999999991</v>
      </c>
      <c r="P205">
        <v>1977.75</v>
      </c>
      <c r="Z205" t="str">
        <v>202</v>
      </c>
      <c r="AA205" t="str">
        <v>Carla Molina</v>
      </c>
      <c r="AB205" t="str">
        <v>India</v>
      </c>
      <c r="AC205" t="str">
        <v>Mint Chip Choco</v>
      </c>
      <c r="AD205">
        <v>1274</v>
      </c>
      <c r="AE205">
        <v>225</v>
      </c>
      <c r="AF205">
        <v>8.7899999999999991</v>
      </c>
      <c r="AG205">
        <v>1977.75</v>
      </c>
    </row>
    <row r="206" spans="2:33" x14ac:dyDescent="0.3">
      <c r="B206" t="s">
        <v>347</v>
      </c>
      <c r="C206" t="s">
        <v>336</v>
      </c>
      <c r="D206" t="s">
        <v>329</v>
      </c>
      <c r="E206" s="23">
        <v>1526</v>
      </c>
      <c r="F206">
        <v>105</v>
      </c>
      <c r="G206">
        <v>14.49</v>
      </c>
      <c r="H206">
        <v>1521.45</v>
      </c>
      <c r="J206" t="str">
        <v>Gigi Bohling</v>
      </c>
      <c r="K206" t="str">
        <v>Canada</v>
      </c>
      <c r="L206" t="str">
        <v>70% Dark Bites</v>
      </c>
      <c r="M206">
        <v>1526</v>
      </c>
      <c r="N206">
        <v>105</v>
      </c>
      <c r="O206">
        <v>14.49</v>
      </c>
      <c r="P206">
        <v>1521.45</v>
      </c>
      <c r="Z206" t="str">
        <v>203</v>
      </c>
      <c r="AA206" t="str">
        <v>Gigi Bohling</v>
      </c>
      <c r="AB206" t="str">
        <v>Canada</v>
      </c>
      <c r="AC206" t="str">
        <v>70% Dark Bites</v>
      </c>
      <c r="AD206">
        <v>1526</v>
      </c>
      <c r="AE206">
        <v>105</v>
      </c>
      <c r="AF206">
        <v>14.49</v>
      </c>
      <c r="AG206">
        <v>1521.45</v>
      </c>
    </row>
    <row r="207" spans="2:33" x14ac:dyDescent="0.3">
      <c r="B207" t="s">
        <v>327</v>
      </c>
      <c r="C207" t="s">
        <v>339</v>
      </c>
      <c r="D207" t="s">
        <v>362</v>
      </c>
      <c r="E207" s="23">
        <v>3101</v>
      </c>
      <c r="F207">
        <v>225</v>
      </c>
      <c r="G207">
        <v>10.38</v>
      </c>
      <c r="H207">
        <v>2335.5</v>
      </c>
      <c r="J207" t="str">
        <v>Ram Mahesh</v>
      </c>
      <c r="K207" t="str">
        <v>UK</v>
      </c>
      <c r="L207" t="str">
        <v>Caramel Stuffed Bars</v>
      </c>
      <c r="M207">
        <v>3101</v>
      </c>
      <c r="N207">
        <v>225</v>
      </c>
      <c r="O207">
        <v>10.38</v>
      </c>
      <c r="P207">
        <v>2335.5</v>
      </c>
      <c r="Z207" t="str">
        <v>204</v>
      </c>
      <c r="AA207" t="str">
        <v>Ram Mahesh</v>
      </c>
      <c r="AB207" t="str">
        <v>UK</v>
      </c>
      <c r="AC207" t="str">
        <v>Caramel Stuffed Bars</v>
      </c>
      <c r="AD207">
        <v>3101</v>
      </c>
      <c r="AE207">
        <v>225</v>
      </c>
      <c r="AF207">
        <v>10.38</v>
      </c>
      <c r="AG207">
        <v>2335.5</v>
      </c>
    </row>
    <row r="208" spans="2:33" x14ac:dyDescent="0.3">
      <c r="B208" t="s">
        <v>348</v>
      </c>
      <c r="C208" t="s">
        <v>328</v>
      </c>
      <c r="D208" t="s">
        <v>346</v>
      </c>
      <c r="E208" s="23">
        <v>1057</v>
      </c>
      <c r="F208">
        <v>54</v>
      </c>
      <c r="G208">
        <v>11.7</v>
      </c>
      <c r="H208">
        <v>631.79999999999995</v>
      </c>
      <c r="J208" t="str">
        <v>Barr Faughny</v>
      </c>
      <c r="K208" t="str">
        <v>New Zealand</v>
      </c>
      <c r="L208" t="str">
        <v>50% Dark Bites</v>
      </c>
      <c r="M208">
        <v>1057</v>
      </c>
      <c r="N208">
        <v>54</v>
      </c>
      <c r="O208">
        <v>11.7</v>
      </c>
      <c r="P208">
        <v>631.79999999999995</v>
      </c>
      <c r="Z208" t="str">
        <v>205</v>
      </c>
      <c r="AA208" t="str">
        <v>Barr Faughny</v>
      </c>
      <c r="AB208" t="str">
        <v>New Zealand</v>
      </c>
      <c r="AC208" t="str">
        <v>50% Dark Bites</v>
      </c>
      <c r="AD208">
        <v>1057</v>
      </c>
      <c r="AE208">
        <v>54</v>
      </c>
      <c r="AF208">
        <v>11.7</v>
      </c>
      <c r="AG208">
        <v>631.79999999999995</v>
      </c>
    </row>
    <row r="209" spans="2:33" x14ac:dyDescent="0.3">
      <c r="B209" t="s">
        <v>345</v>
      </c>
      <c r="C209" t="s">
        <v>328</v>
      </c>
      <c r="D209" t="s">
        <v>364</v>
      </c>
      <c r="E209" s="23">
        <v>5306</v>
      </c>
      <c r="F209">
        <v>0</v>
      </c>
      <c r="G209">
        <v>5.6</v>
      </c>
      <c r="H209">
        <v>0</v>
      </c>
      <c r="J209" t="str">
        <v>Ches Bonnell</v>
      </c>
      <c r="K209" t="str">
        <v>New Zealand</v>
      </c>
      <c r="L209" t="str">
        <v>Baker's Choco Chips</v>
      </c>
      <c r="M209">
        <v>5306</v>
      </c>
      <c r="N209">
        <v>0</v>
      </c>
      <c r="O209">
        <v>5.6</v>
      </c>
      <c r="P209">
        <v>0</v>
      </c>
      <c r="Z209" t="str">
        <v>206</v>
      </c>
      <c r="AA209" t="str">
        <v>Ches Bonnell</v>
      </c>
      <c r="AB209" t="str">
        <v>New Zealand</v>
      </c>
      <c r="AC209" t="str">
        <v>Baker's Choco Chips</v>
      </c>
      <c r="AD209">
        <v>5306</v>
      </c>
      <c r="AE209">
        <v>0</v>
      </c>
      <c r="AF209">
        <v>5.6</v>
      </c>
      <c r="AG209">
        <v>0</v>
      </c>
    </row>
    <row r="210" spans="2:33" x14ac:dyDescent="0.3">
      <c r="B210" t="s">
        <v>347</v>
      </c>
      <c r="C210" t="s">
        <v>339</v>
      </c>
      <c r="D210" t="s">
        <v>360</v>
      </c>
      <c r="E210" s="23">
        <v>4018</v>
      </c>
      <c r="F210">
        <v>171</v>
      </c>
      <c r="G210">
        <v>4.97</v>
      </c>
      <c r="H210">
        <v>849.87</v>
      </c>
      <c r="J210" t="str">
        <v>Gigi Bohling</v>
      </c>
      <c r="K210" t="str">
        <v>UK</v>
      </c>
      <c r="L210" t="str">
        <v>85% Dark Bars</v>
      </c>
      <c r="M210">
        <v>4018</v>
      </c>
      <c r="N210">
        <v>171</v>
      </c>
      <c r="O210">
        <v>4.97</v>
      </c>
      <c r="P210">
        <v>849.87</v>
      </c>
      <c r="Z210" t="str">
        <v>207</v>
      </c>
      <c r="AA210" t="str">
        <v>Gigi Bohling</v>
      </c>
      <c r="AB210" t="str">
        <v>UK</v>
      </c>
      <c r="AC210" t="str">
        <v>85% Dark Bars</v>
      </c>
      <c r="AD210">
        <v>4018</v>
      </c>
      <c r="AE210">
        <v>171</v>
      </c>
      <c r="AF210">
        <v>4.97</v>
      </c>
      <c r="AG210">
        <v>849.87</v>
      </c>
    </row>
    <row r="211" spans="2:33" x14ac:dyDescent="0.3">
      <c r="B211" t="s">
        <v>333</v>
      </c>
      <c r="C211" t="s">
        <v>352</v>
      </c>
      <c r="D211" t="s">
        <v>351</v>
      </c>
      <c r="E211">
        <v>938</v>
      </c>
      <c r="F211">
        <v>189</v>
      </c>
      <c r="G211">
        <v>8.7899999999999991</v>
      </c>
      <c r="H211">
        <v>1661.31</v>
      </c>
      <c r="J211" t="str">
        <v>Husein Augar</v>
      </c>
      <c r="K211" t="str">
        <v>India</v>
      </c>
      <c r="L211" t="str">
        <v>Mint Chip Choco</v>
      </c>
      <c r="M211">
        <v>938</v>
      </c>
      <c r="N211">
        <v>189</v>
      </c>
      <c r="O211">
        <v>8.7899999999999991</v>
      </c>
      <c r="P211">
        <v>1661.31</v>
      </c>
      <c r="Z211" t="str">
        <v>208</v>
      </c>
      <c r="AA211" t="str">
        <v>Husein Augar</v>
      </c>
      <c r="AB211" t="str">
        <v>India</v>
      </c>
      <c r="AC211" t="str">
        <v>Mint Chip Choco</v>
      </c>
      <c r="AD211">
        <v>938</v>
      </c>
      <c r="AE211">
        <v>189</v>
      </c>
      <c r="AF211">
        <v>8.7899999999999991</v>
      </c>
      <c r="AG211">
        <v>1661.31</v>
      </c>
    </row>
    <row r="212" spans="2:33" x14ac:dyDescent="0.3">
      <c r="B212" t="s">
        <v>345</v>
      </c>
      <c r="C212" t="s">
        <v>342</v>
      </c>
      <c r="D212" t="s">
        <v>337</v>
      </c>
      <c r="E212" s="23">
        <v>1778</v>
      </c>
      <c r="F212">
        <v>270</v>
      </c>
      <c r="G212">
        <v>6.47</v>
      </c>
      <c r="H212">
        <v>1746.9</v>
      </c>
      <c r="J212" t="str">
        <v>Ches Bonnell</v>
      </c>
      <c r="K212" t="str">
        <v>Australia</v>
      </c>
      <c r="L212" t="str">
        <v>Drinking Coco</v>
      </c>
      <c r="M212">
        <v>1778</v>
      </c>
      <c r="N212">
        <v>270</v>
      </c>
      <c r="O212">
        <v>6.47</v>
      </c>
      <c r="P212">
        <v>1746.9</v>
      </c>
      <c r="Z212" t="str">
        <v>209</v>
      </c>
      <c r="AA212" t="str">
        <v>Ches Bonnell</v>
      </c>
      <c r="AB212" t="str">
        <v>Australia</v>
      </c>
      <c r="AC212" t="str">
        <v>Drinking Coco</v>
      </c>
      <c r="AD212">
        <v>1778</v>
      </c>
      <c r="AE212">
        <v>270</v>
      </c>
      <c r="AF212">
        <v>6.47</v>
      </c>
      <c r="AG212">
        <v>1746.9</v>
      </c>
    </row>
    <row r="213" spans="2:33" x14ac:dyDescent="0.3">
      <c r="B213" t="s">
        <v>338</v>
      </c>
      <c r="C213" t="s">
        <v>339</v>
      </c>
      <c r="D213" t="s">
        <v>329</v>
      </c>
      <c r="E213" s="23">
        <v>1638</v>
      </c>
      <c r="F213">
        <v>63</v>
      </c>
      <c r="G213">
        <v>14.49</v>
      </c>
      <c r="H213">
        <v>912.87</v>
      </c>
      <c r="J213" t="str">
        <v>Curtice Advani</v>
      </c>
      <c r="K213" t="str">
        <v>UK</v>
      </c>
      <c r="L213" t="str">
        <v>70% Dark Bites</v>
      </c>
      <c r="M213">
        <v>1638</v>
      </c>
      <c r="N213">
        <v>63</v>
      </c>
      <c r="O213">
        <v>14.49</v>
      </c>
      <c r="P213">
        <v>912.87</v>
      </c>
      <c r="Z213" t="str">
        <v>210</v>
      </c>
      <c r="AA213" t="str">
        <v>Curtice Advani</v>
      </c>
      <c r="AB213" t="str">
        <v>UK</v>
      </c>
      <c r="AC213" t="str">
        <v>70% Dark Bites</v>
      </c>
      <c r="AD213">
        <v>1638</v>
      </c>
      <c r="AE213">
        <v>63</v>
      </c>
      <c r="AF213">
        <v>14.49</v>
      </c>
      <c r="AG213">
        <v>912.87</v>
      </c>
    </row>
    <row r="214" spans="2:33" x14ac:dyDescent="0.3">
      <c r="B214" t="s">
        <v>335</v>
      </c>
      <c r="C214" t="s">
        <v>342</v>
      </c>
      <c r="D214" t="s">
        <v>340</v>
      </c>
      <c r="E214">
        <v>154</v>
      </c>
      <c r="F214">
        <v>21</v>
      </c>
      <c r="G214">
        <v>13.15</v>
      </c>
      <c r="H214">
        <v>276.14999999999998</v>
      </c>
      <c r="J214" t="str">
        <v>Carla Molina</v>
      </c>
      <c r="K214" t="str">
        <v>Australia</v>
      </c>
      <c r="L214" t="str">
        <v>White Choc</v>
      </c>
      <c r="M214">
        <v>154</v>
      </c>
      <c r="N214">
        <v>21</v>
      </c>
      <c r="O214">
        <v>13.15</v>
      </c>
      <c r="P214">
        <v>276.14999999999998</v>
      </c>
      <c r="Z214" t="str">
        <v>211</v>
      </c>
      <c r="AA214" t="str">
        <v>Carla Molina</v>
      </c>
      <c r="AB214" t="str">
        <v>Australia</v>
      </c>
      <c r="AC214" t="str">
        <v>White Choc</v>
      </c>
      <c r="AD214">
        <v>154</v>
      </c>
      <c r="AE214">
        <v>21</v>
      </c>
      <c r="AF214">
        <v>13.15</v>
      </c>
      <c r="AG214">
        <v>276.14999999999998</v>
      </c>
    </row>
    <row r="215" spans="2:33" x14ac:dyDescent="0.3">
      <c r="B215" t="s">
        <v>345</v>
      </c>
      <c r="C215" t="s">
        <v>328</v>
      </c>
      <c r="D215" t="s">
        <v>344</v>
      </c>
      <c r="E215" s="23">
        <v>9835</v>
      </c>
      <c r="F215">
        <v>207</v>
      </c>
      <c r="G215">
        <v>9.77</v>
      </c>
      <c r="H215">
        <v>2022.39</v>
      </c>
      <c r="J215" t="str">
        <v>Ches Bonnell</v>
      </c>
      <c r="K215" t="str">
        <v>New Zealand</v>
      </c>
      <c r="L215" t="str">
        <v>After Nines</v>
      </c>
      <c r="M215">
        <v>9835</v>
      </c>
      <c r="N215">
        <v>207</v>
      </c>
      <c r="O215">
        <v>9.77</v>
      </c>
      <c r="P215">
        <v>2022.39</v>
      </c>
      <c r="Z215" t="str">
        <v>212</v>
      </c>
      <c r="AA215" t="str">
        <v>Ches Bonnell</v>
      </c>
      <c r="AB215" t="str">
        <v>New Zealand</v>
      </c>
      <c r="AC215" t="str">
        <v>After Nines</v>
      </c>
      <c r="AD215">
        <v>9835</v>
      </c>
      <c r="AE215">
        <v>207</v>
      </c>
      <c r="AF215">
        <v>9.77</v>
      </c>
      <c r="AG215">
        <v>2022.39</v>
      </c>
    </row>
    <row r="216" spans="2:33" x14ac:dyDescent="0.3">
      <c r="B216" t="s">
        <v>333</v>
      </c>
      <c r="C216" t="s">
        <v>328</v>
      </c>
      <c r="D216" t="s">
        <v>355</v>
      </c>
      <c r="E216" s="23">
        <v>7273</v>
      </c>
      <c r="F216">
        <v>96</v>
      </c>
      <c r="G216">
        <v>10.62</v>
      </c>
      <c r="H216">
        <v>1019.52</v>
      </c>
      <c r="J216" t="str">
        <v>Husein Augar</v>
      </c>
      <c r="K216" t="str">
        <v>New Zealand</v>
      </c>
      <c r="L216" t="str">
        <v>Orange Choco</v>
      </c>
      <c r="M216">
        <v>7273</v>
      </c>
      <c r="N216">
        <v>96</v>
      </c>
      <c r="O216">
        <v>10.62</v>
      </c>
      <c r="P216">
        <v>1019.52</v>
      </c>
      <c r="Z216" t="str">
        <v>213</v>
      </c>
      <c r="AA216" t="str">
        <v>Husein Augar</v>
      </c>
      <c r="AB216" t="str">
        <v>New Zealand</v>
      </c>
      <c r="AC216" t="str">
        <v>Orange Choco</v>
      </c>
      <c r="AD216">
        <v>7273</v>
      </c>
      <c r="AE216">
        <v>96</v>
      </c>
      <c r="AF216">
        <v>10.62</v>
      </c>
      <c r="AG216">
        <v>1019.52</v>
      </c>
    </row>
    <row r="217" spans="2:33" x14ac:dyDescent="0.3">
      <c r="B217" t="s">
        <v>347</v>
      </c>
      <c r="C217" t="s">
        <v>339</v>
      </c>
      <c r="D217" t="s">
        <v>344</v>
      </c>
      <c r="E217" s="23">
        <v>6909</v>
      </c>
      <c r="F217">
        <v>81</v>
      </c>
      <c r="G217">
        <v>9.77</v>
      </c>
      <c r="H217">
        <v>791.37</v>
      </c>
      <c r="J217" t="str">
        <v>Gigi Bohling</v>
      </c>
      <c r="K217" t="str">
        <v>UK</v>
      </c>
      <c r="L217" t="str">
        <v>After Nines</v>
      </c>
      <c r="M217">
        <v>6909</v>
      </c>
      <c r="N217">
        <v>81</v>
      </c>
      <c r="O217">
        <v>9.77</v>
      </c>
      <c r="P217">
        <v>791.37</v>
      </c>
      <c r="Z217" t="str">
        <v>214</v>
      </c>
      <c r="AA217" t="str">
        <v>Gigi Bohling</v>
      </c>
      <c r="AB217" t="str">
        <v>UK</v>
      </c>
      <c r="AC217" t="str">
        <v>After Nines</v>
      </c>
      <c r="AD217">
        <v>6909</v>
      </c>
      <c r="AE217">
        <v>81</v>
      </c>
      <c r="AF217">
        <v>9.77</v>
      </c>
      <c r="AG217">
        <v>791.37</v>
      </c>
    </row>
    <row r="218" spans="2:33" x14ac:dyDescent="0.3">
      <c r="B218" t="s">
        <v>333</v>
      </c>
      <c r="C218" t="s">
        <v>339</v>
      </c>
      <c r="D218" t="s">
        <v>360</v>
      </c>
      <c r="E218" s="23">
        <v>3920</v>
      </c>
      <c r="F218">
        <v>306</v>
      </c>
      <c r="G218">
        <v>4.97</v>
      </c>
      <c r="H218">
        <v>1520.82</v>
      </c>
      <c r="J218" t="str">
        <v>Husein Augar</v>
      </c>
      <c r="K218" t="str">
        <v>UK</v>
      </c>
      <c r="L218" t="str">
        <v>85% Dark Bars</v>
      </c>
      <c r="M218">
        <v>3920</v>
      </c>
      <c r="N218">
        <v>306</v>
      </c>
      <c r="O218">
        <v>4.97</v>
      </c>
      <c r="P218">
        <v>1520.82</v>
      </c>
      <c r="Z218" t="str">
        <v>215</v>
      </c>
      <c r="AA218" t="str">
        <v>Husein Augar</v>
      </c>
      <c r="AB218" t="str">
        <v>UK</v>
      </c>
      <c r="AC218" t="str">
        <v>85% Dark Bars</v>
      </c>
      <c r="AD218">
        <v>3920</v>
      </c>
      <c r="AE218">
        <v>306</v>
      </c>
      <c r="AF218">
        <v>4.97</v>
      </c>
      <c r="AG218">
        <v>1520.82</v>
      </c>
    </row>
    <row r="219" spans="2:33" x14ac:dyDescent="0.3">
      <c r="B219" t="s">
        <v>357</v>
      </c>
      <c r="C219" t="s">
        <v>339</v>
      </c>
      <c r="D219" t="s">
        <v>363</v>
      </c>
      <c r="E219" s="23">
        <v>4858</v>
      </c>
      <c r="F219">
        <v>279</v>
      </c>
      <c r="G219">
        <v>9</v>
      </c>
      <c r="H219">
        <v>2511</v>
      </c>
      <c r="J219" t="str">
        <v>Oby Sorrel</v>
      </c>
      <c r="K219" t="str">
        <v>UK</v>
      </c>
      <c r="L219" t="str">
        <v>Spicy Special Slims</v>
      </c>
      <c r="M219">
        <v>4858</v>
      </c>
      <c r="N219">
        <v>279</v>
      </c>
      <c r="O219">
        <v>9</v>
      </c>
      <c r="P219">
        <v>2511</v>
      </c>
      <c r="Z219" t="str">
        <v>216</v>
      </c>
      <c r="AA219" t="str">
        <v>Oby Sorrel</v>
      </c>
      <c r="AB219" t="str">
        <v>UK</v>
      </c>
      <c r="AC219" t="str">
        <v>Spicy Special Slims</v>
      </c>
      <c r="AD219">
        <v>4858</v>
      </c>
      <c r="AE219">
        <v>279</v>
      </c>
      <c r="AF219">
        <v>9</v>
      </c>
      <c r="AG219">
        <v>2511</v>
      </c>
    </row>
    <row r="220" spans="2:33" x14ac:dyDescent="0.3">
      <c r="B220" t="s">
        <v>348</v>
      </c>
      <c r="C220" t="s">
        <v>342</v>
      </c>
      <c r="D220" t="s">
        <v>334</v>
      </c>
      <c r="E220" s="23">
        <v>3549</v>
      </c>
      <c r="F220">
        <v>3</v>
      </c>
      <c r="G220">
        <v>11.88</v>
      </c>
      <c r="H220">
        <v>35.64</v>
      </c>
      <c r="J220" t="str">
        <v>Barr Faughny</v>
      </c>
      <c r="K220" t="str">
        <v>Australia</v>
      </c>
      <c r="L220" t="str">
        <v>Almond Choco</v>
      </c>
      <c r="M220">
        <v>3549</v>
      </c>
      <c r="N220">
        <v>3</v>
      </c>
      <c r="O220">
        <v>11.88</v>
      </c>
      <c r="P220">
        <v>35.64</v>
      </c>
      <c r="Z220" t="str">
        <v>217</v>
      </c>
      <c r="AA220" t="str">
        <v>Barr Faughny</v>
      </c>
      <c r="AB220" t="str">
        <v>Australia</v>
      </c>
      <c r="AC220" t="str">
        <v>Almond Choco</v>
      </c>
      <c r="AD220">
        <v>3549</v>
      </c>
      <c r="AE220">
        <v>3</v>
      </c>
      <c r="AF220">
        <v>11.88</v>
      </c>
      <c r="AG220">
        <v>35.64</v>
      </c>
    </row>
    <row r="221" spans="2:33" x14ac:dyDescent="0.3">
      <c r="B221" t="s">
        <v>345</v>
      </c>
      <c r="C221" t="s">
        <v>339</v>
      </c>
      <c r="D221" t="s">
        <v>361</v>
      </c>
      <c r="E221">
        <v>966</v>
      </c>
      <c r="F221">
        <v>198</v>
      </c>
      <c r="G221">
        <v>16.73</v>
      </c>
      <c r="H221">
        <v>3312.54</v>
      </c>
      <c r="J221" t="str">
        <v>Ches Bonnell</v>
      </c>
      <c r="K221" t="str">
        <v>UK</v>
      </c>
      <c r="L221" t="str">
        <v>Organic Choco Syrup</v>
      </c>
      <c r="M221">
        <v>966</v>
      </c>
      <c r="N221">
        <v>198</v>
      </c>
      <c r="O221">
        <v>16.73</v>
      </c>
      <c r="P221">
        <v>3312.54</v>
      </c>
      <c r="Z221" t="str">
        <v>218</v>
      </c>
      <c r="AA221" t="str">
        <v>Ches Bonnell</v>
      </c>
      <c r="AB221" t="str">
        <v>UK</v>
      </c>
      <c r="AC221" t="str">
        <v>Organic Choco Syrup</v>
      </c>
      <c r="AD221">
        <v>966</v>
      </c>
      <c r="AE221">
        <v>198</v>
      </c>
      <c r="AF221">
        <v>16.73</v>
      </c>
      <c r="AG221">
        <v>3312.54</v>
      </c>
    </row>
    <row r="222" spans="2:33" x14ac:dyDescent="0.3">
      <c r="B222" t="s">
        <v>347</v>
      </c>
      <c r="C222" t="s">
        <v>339</v>
      </c>
      <c r="D222" t="s">
        <v>337</v>
      </c>
      <c r="E222">
        <v>385</v>
      </c>
      <c r="F222">
        <v>249</v>
      </c>
      <c r="G222">
        <v>6.47</v>
      </c>
      <c r="H222">
        <v>1611.03</v>
      </c>
      <c r="J222" t="str">
        <v>Gigi Bohling</v>
      </c>
      <c r="K222" t="str">
        <v>UK</v>
      </c>
      <c r="L222" t="str">
        <v>Drinking Coco</v>
      </c>
      <c r="M222">
        <v>385</v>
      </c>
      <c r="N222">
        <v>249</v>
      </c>
      <c r="O222">
        <v>6.47</v>
      </c>
      <c r="P222">
        <v>1611.03</v>
      </c>
      <c r="Z222" t="str">
        <v>219</v>
      </c>
      <c r="AA222" t="str">
        <v>Gigi Bohling</v>
      </c>
      <c r="AB222" t="str">
        <v>UK</v>
      </c>
      <c r="AC222" t="str">
        <v>Drinking Coco</v>
      </c>
      <c r="AD222">
        <v>385</v>
      </c>
      <c r="AE222">
        <v>249</v>
      </c>
      <c r="AF222">
        <v>6.47</v>
      </c>
      <c r="AG222">
        <v>1611.03</v>
      </c>
    </row>
    <row r="223" spans="2:33" x14ac:dyDescent="0.3">
      <c r="B223" t="s">
        <v>338</v>
      </c>
      <c r="C223" t="s">
        <v>352</v>
      </c>
      <c r="D223" t="s">
        <v>351</v>
      </c>
      <c r="E223" s="23">
        <v>2219</v>
      </c>
      <c r="F223">
        <v>75</v>
      </c>
      <c r="G223">
        <v>8.7899999999999991</v>
      </c>
      <c r="H223">
        <v>659.25</v>
      </c>
      <c r="J223" t="str">
        <v>Curtice Advani</v>
      </c>
      <c r="K223" t="str">
        <v>India</v>
      </c>
      <c r="L223" t="str">
        <v>Mint Chip Choco</v>
      </c>
      <c r="M223">
        <v>2219</v>
      </c>
      <c r="N223">
        <v>75</v>
      </c>
      <c r="O223">
        <v>8.7899999999999991</v>
      </c>
      <c r="P223">
        <v>659.25</v>
      </c>
      <c r="Z223" t="str">
        <v>220</v>
      </c>
      <c r="AA223" t="str">
        <v>Curtice Advani</v>
      </c>
      <c r="AB223" t="str">
        <v>India</v>
      </c>
      <c r="AC223" t="str">
        <v>Mint Chip Choco</v>
      </c>
      <c r="AD223">
        <v>2219</v>
      </c>
      <c r="AE223">
        <v>75</v>
      </c>
      <c r="AF223">
        <v>8.7899999999999991</v>
      </c>
      <c r="AG223">
        <v>659.25</v>
      </c>
    </row>
    <row r="224" spans="2:33" x14ac:dyDescent="0.3">
      <c r="B224" t="s">
        <v>333</v>
      </c>
      <c r="C224" t="s">
        <v>336</v>
      </c>
      <c r="D224" t="s">
        <v>332</v>
      </c>
      <c r="E224" s="23">
        <v>2954</v>
      </c>
      <c r="F224">
        <v>189</v>
      </c>
      <c r="G224">
        <v>8.65</v>
      </c>
      <c r="H224">
        <v>1634.85</v>
      </c>
      <c r="J224" t="str">
        <v>Husein Augar</v>
      </c>
      <c r="K224" t="str">
        <v>Canada</v>
      </c>
      <c r="L224" t="str">
        <v>Choco Coated Almonds</v>
      </c>
      <c r="M224">
        <v>2954</v>
      </c>
      <c r="N224">
        <v>189</v>
      </c>
      <c r="O224">
        <v>8.65</v>
      </c>
      <c r="P224">
        <v>1634.85</v>
      </c>
      <c r="Z224" t="str">
        <v>221</v>
      </c>
      <c r="AA224" t="str">
        <v>Husein Augar</v>
      </c>
      <c r="AB224" t="str">
        <v>Canada</v>
      </c>
      <c r="AC224" t="str">
        <v>Choco Coated Almonds</v>
      </c>
      <c r="AD224">
        <v>2954</v>
      </c>
      <c r="AE224">
        <v>189</v>
      </c>
      <c r="AF224">
        <v>8.65</v>
      </c>
      <c r="AG224">
        <v>1634.85</v>
      </c>
    </row>
    <row r="225" spans="2:33" x14ac:dyDescent="0.3">
      <c r="B225" t="s">
        <v>345</v>
      </c>
      <c r="C225" t="s">
        <v>336</v>
      </c>
      <c r="D225" t="s">
        <v>332</v>
      </c>
      <c r="E225">
        <v>280</v>
      </c>
      <c r="F225">
        <v>87</v>
      </c>
      <c r="G225">
        <v>8.65</v>
      </c>
      <c r="H225">
        <v>752.55</v>
      </c>
      <c r="J225" t="str">
        <v>Ches Bonnell</v>
      </c>
      <c r="K225" t="str">
        <v>Canada</v>
      </c>
      <c r="L225" t="str">
        <v>Choco Coated Almonds</v>
      </c>
      <c r="M225">
        <v>280</v>
      </c>
      <c r="N225">
        <v>87</v>
      </c>
      <c r="O225">
        <v>8.65</v>
      </c>
      <c r="P225">
        <v>752.55</v>
      </c>
      <c r="Z225" t="str">
        <v>222</v>
      </c>
      <c r="AA225" t="str">
        <v>Ches Bonnell</v>
      </c>
      <c r="AB225" t="str">
        <v>Canada</v>
      </c>
      <c r="AC225" t="str">
        <v>Choco Coated Almonds</v>
      </c>
      <c r="AD225">
        <v>280</v>
      </c>
      <c r="AE225">
        <v>87</v>
      </c>
      <c r="AF225">
        <v>8.65</v>
      </c>
      <c r="AG225">
        <v>752.55</v>
      </c>
    </row>
    <row r="226" spans="2:33" x14ac:dyDescent="0.3">
      <c r="B226" t="s">
        <v>335</v>
      </c>
      <c r="C226" t="s">
        <v>336</v>
      </c>
      <c r="D226" t="s">
        <v>329</v>
      </c>
      <c r="E226" s="23">
        <v>6118</v>
      </c>
      <c r="F226">
        <v>174</v>
      </c>
      <c r="G226">
        <v>14.49</v>
      </c>
      <c r="H226">
        <v>2521.2600000000002</v>
      </c>
      <c r="J226" t="str">
        <v>Carla Molina</v>
      </c>
      <c r="K226" t="str">
        <v>Canada</v>
      </c>
      <c r="L226" t="str">
        <v>70% Dark Bites</v>
      </c>
      <c r="M226">
        <v>6118</v>
      </c>
      <c r="N226">
        <v>174</v>
      </c>
      <c r="O226">
        <v>14.49</v>
      </c>
      <c r="P226">
        <v>2521.2600000000002</v>
      </c>
      <c r="Z226" t="str">
        <v>223</v>
      </c>
      <c r="AA226" t="str">
        <v>Carla Molina</v>
      </c>
      <c r="AB226" t="str">
        <v>Canada</v>
      </c>
      <c r="AC226" t="str">
        <v>70% Dark Bites</v>
      </c>
      <c r="AD226">
        <v>6118</v>
      </c>
      <c r="AE226">
        <v>174</v>
      </c>
      <c r="AF226">
        <v>14.49</v>
      </c>
      <c r="AG226">
        <v>2521.2600000000002</v>
      </c>
    </row>
    <row r="227" spans="2:33" x14ac:dyDescent="0.3">
      <c r="B227" t="s">
        <v>348</v>
      </c>
      <c r="C227" t="s">
        <v>339</v>
      </c>
      <c r="D227" t="s">
        <v>359</v>
      </c>
      <c r="E227" s="23">
        <v>4802</v>
      </c>
      <c r="F227">
        <v>36</v>
      </c>
      <c r="G227">
        <v>11.73</v>
      </c>
      <c r="H227">
        <v>422.28</v>
      </c>
      <c r="J227" t="str">
        <v>Barr Faughny</v>
      </c>
      <c r="K227" t="str">
        <v>UK</v>
      </c>
      <c r="L227" t="str">
        <v>Raspberry Choco</v>
      </c>
      <c r="M227">
        <v>4802</v>
      </c>
      <c r="N227">
        <v>36</v>
      </c>
      <c r="O227">
        <v>11.73</v>
      </c>
      <c r="P227">
        <v>422.28</v>
      </c>
      <c r="Z227" t="str">
        <v>224</v>
      </c>
      <c r="AA227" t="str">
        <v>Barr Faughny</v>
      </c>
      <c r="AB227" t="str">
        <v>UK</v>
      </c>
      <c r="AC227" t="str">
        <v>Raspberry Choco</v>
      </c>
      <c r="AD227">
        <v>4802</v>
      </c>
      <c r="AE227">
        <v>36</v>
      </c>
      <c r="AF227">
        <v>11.73</v>
      </c>
      <c r="AG227">
        <v>422.28</v>
      </c>
    </row>
    <row r="228" spans="2:33" x14ac:dyDescent="0.3">
      <c r="B228" t="s">
        <v>333</v>
      </c>
      <c r="C228" t="s">
        <v>342</v>
      </c>
      <c r="D228" t="s">
        <v>360</v>
      </c>
      <c r="E228" s="23">
        <v>4137</v>
      </c>
      <c r="F228">
        <v>60</v>
      </c>
      <c r="G228">
        <v>4.97</v>
      </c>
      <c r="H228">
        <v>298.2</v>
      </c>
      <c r="J228" t="str">
        <v>Husein Augar</v>
      </c>
      <c r="K228" t="str">
        <v>Australia</v>
      </c>
      <c r="L228" t="str">
        <v>85% Dark Bars</v>
      </c>
      <c r="M228">
        <v>4137</v>
      </c>
      <c r="N228">
        <v>60</v>
      </c>
      <c r="O228">
        <v>4.97</v>
      </c>
      <c r="P228">
        <v>298.2</v>
      </c>
      <c r="Z228" t="str">
        <v>225</v>
      </c>
      <c r="AA228" t="str">
        <v>Husein Augar</v>
      </c>
      <c r="AB228" t="str">
        <v>Australia</v>
      </c>
      <c r="AC228" t="str">
        <v>85% Dark Bars</v>
      </c>
      <c r="AD228">
        <v>4137</v>
      </c>
      <c r="AE228">
        <v>60</v>
      </c>
      <c r="AF228">
        <v>4.97</v>
      </c>
      <c r="AG228">
        <v>298.2</v>
      </c>
    </row>
    <row r="229" spans="2:33" x14ac:dyDescent="0.3">
      <c r="B229" t="s">
        <v>349</v>
      </c>
      <c r="C229" t="s">
        <v>331</v>
      </c>
      <c r="D229" t="s">
        <v>356</v>
      </c>
      <c r="E229" s="23">
        <v>2023</v>
      </c>
      <c r="F229">
        <v>78</v>
      </c>
      <c r="G229">
        <v>6.49</v>
      </c>
      <c r="H229">
        <v>506.22</v>
      </c>
      <c r="J229" t="str">
        <v>Gunar Cockshoot</v>
      </c>
      <c r="K229" t="str">
        <v>USA</v>
      </c>
      <c r="L229" t="str">
        <v>Fruit &amp; Nut Bars</v>
      </c>
      <c r="M229">
        <v>2023</v>
      </c>
      <c r="N229">
        <v>78</v>
      </c>
      <c r="O229">
        <v>6.49</v>
      </c>
      <c r="P229">
        <v>506.22</v>
      </c>
      <c r="Z229" t="str">
        <v>226</v>
      </c>
      <c r="AA229" t="str">
        <v>Gunar Cockshoot</v>
      </c>
      <c r="AB229" t="str">
        <v>USA</v>
      </c>
      <c r="AC229" t="str">
        <v>Fruit &amp; Nut Bars</v>
      </c>
      <c r="AD229">
        <v>2023</v>
      </c>
      <c r="AE229">
        <v>78</v>
      </c>
      <c r="AF229">
        <v>6.49</v>
      </c>
      <c r="AG229">
        <v>506.22</v>
      </c>
    </row>
    <row r="230" spans="2:33" x14ac:dyDescent="0.3">
      <c r="B230" t="s">
        <v>333</v>
      </c>
      <c r="C230" t="s">
        <v>336</v>
      </c>
      <c r="D230" t="s">
        <v>329</v>
      </c>
      <c r="E230" s="23">
        <v>9051</v>
      </c>
      <c r="F230">
        <v>57</v>
      </c>
      <c r="G230">
        <v>14.49</v>
      </c>
      <c r="H230">
        <v>825.93</v>
      </c>
      <c r="J230" t="str">
        <v>Husein Augar</v>
      </c>
      <c r="K230" t="str">
        <v>Canada</v>
      </c>
      <c r="L230" t="str">
        <v>70% Dark Bites</v>
      </c>
      <c r="M230">
        <v>9051</v>
      </c>
      <c r="N230">
        <v>57</v>
      </c>
      <c r="O230">
        <v>14.49</v>
      </c>
      <c r="P230">
        <v>825.93</v>
      </c>
      <c r="Z230" t="str">
        <v>227</v>
      </c>
      <c r="AA230" t="str">
        <v>Husein Augar</v>
      </c>
      <c r="AB230" t="str">
        <v>Canada</v>
      </c>
      <c r="AC230" t="str">
        <v>70% Dark Bites</v>
      </c>
      <c r="AD230">
        <v>9051</v>
      </c>
      <c r="AE230">
        <v>57</v>
      </c>
      <c r="AF230">
        <v>14.49</v>
      </c>
      <c r="AG230">
        <v>825.93</v>
      </c>
    </row>
    <row r="231" spans="2:33" x14ac:dyDescent="0.3">
      <c r="B231" t="s">
        <v>333</v>
      </c>
      <c r="C231" t="s">
        <v>328</v>
      </c>
      <c r="D231" t="s">
        <v>362</v>
      </c>
      <c r="E231" s="23">
        <v>2919</v>
      </c>
      <c r="F231">
        <v>45</v>
      </c>
      <c r="G231">
        <v>10.38</v>
      </c>
      <c r="H231">
        <v>467.1</v>
      </c>
      <c r="J231" t="str">
        <v>Husein Augar</v>
      </c>
      <c r="K231" t="str">
        <v>New Zealand</v>
      </c>
      <c r="L231" t="str">
        <v>Caramel Stuffed Bars</v>
      </c>
      <c r="M231">
        <v>2919</v>
      </c>
      <c r="N231">
        <v>45</v>
      </c>
      <c r="O231">
        <v>10.38</v>
      </c>
      <c r="P231">
        <v>467.1</v>
      </c>
      <c r="Z231" t="str">
        <v>228</v>
      </c>
      <c r="AA231" t="str">
        <v>Husein Augar</v>
      </c>
      <c r="AB231" t="str">
        <v>New Zealand</v>
      </c>
      <c r="AC231" t="str">
        <v>Caramel Stuffed Bars</v>
      </c>
      <c r="AD231">
        <v>2919</v>
      </c>
      <c r="AE231">
        <v>45</v>
      </c>
      <c r="AF231">
        <v>10.38</v>
      </c>
      <c r="AG231">
        <v>467.1</v>
      </c>
    </row>
    <row r="232" spans="2:33" x14ac:dyDescent="0.3">
      <c r="B232" t="s">
        <v>335</v>
      </c>
      <c r="C232" t="s">
        <v>342</v>
      </c>
      <c r="D232" t="s">
        <v>344</v>
      </c>
      <c r="E232" s="23">
        <v>5915</v>
      </c>
      <c r="F232">
        <v>3</v>
      </c>
      <c r="G232">
        <v>9.77</v>
      </c>
      <c r="H232">
        <v>29.31</v>
      </c>
      <c r="J232" t="str">
        <v>Carla Molina</v>
      </c>
      <c r="K232" t="str">
        <v>Australia</v>
      </c>
      <c r="L232" t="str">
        <v>After Nines</v>
      </c>
      <c r="M232">
        <v>5915</v>
      </c>
      <c r="N232">
        <v>3</v>
      </c>
      <c r="O232">
        <v>9.77</v>
      </c>
      <c r="P232">
        <v>29.31</v>
      </c>
      <c r="Z232" t="str">
        <v>229</v>
      </c>
      <c r="AA232" t="str">
        <v>Carla Molina</v>
      </c>
      <c r="AB232" t="str">
        <v>Australia</v>
      </c>
      <c r="AC232" t="str">
        <v>After Nines</v>
      </c>
      <c r="AD232">
        <v>5915</v>
      </c>
      <c r="AE232">
        <v>3</v>
      </c>
      <c r="AF232">
        <v>9.77</v>
      </c>
      <c r="AG232">
        <v>29.31</v>
      </c>
    </row>
    <row r="233" spans="2:33" x14ac:dyDescent="0.3">
      <c r="B233" t="s">
        <v>357</v>
      </c>
      <c r="C233" t="s">
        <v>331</v>
      </c>
      <c r="D233" t="s">
        <v>359</v>
      </c>
      <c r="E233" s="23">
        <v>2562</v>
      </c>
      <c r="F233">
        <v>6</v>
      </c>
      <c r="G233">
        <v>11.73</v>
      </c>
      <c r="H233">
        <v>70.38</v>
      </c>
      <c r="J233" t="str">
        <v>Oby Sorrel</v>
      </c>
      <c r="K233" t="str">
        <v>USA</v>
      </c>
      <c r="L233" t="str">
        <v>Raspberry Choco</v>
      </c>
      <c r="M233">
        <v>2562</v>
      </c>
      <c r="N233">
        <v>6</v>
      </c>
      <c r="O233">
        <v>11.73</v>
      </c>
      <c r="P233">
        <v>70.38</v>
      </c>
      <c r="Z233" t="str">
        <v>230</v>
      </c>
      <c r="AA233" t="str">
        <v>Oby Sorrel</v>
      </c>
      <c r="AB233" t="str">
        <v>USA</v>
      </c>
      <c r="AC233" t="str">
        <v>Raspberry Choco</v>
      </c>
      <c r="AD233">
        <v>2562</v>
      </c>
      <c r="AE233">
        <v>6</v>
      </c>
      <c r="AF233">
        <v>11.73</v>
      </c>
      <c r="AG233">
        <v>70.38</v>
      </c>
    </row>
    <row r="234" spans="2:33" x14ac:dyDescent="0.3">
      <c r="B234" t="s">
        <v>347</v>
      </c>
      <c r="C234" t="s">
        <v>328</v>
      </c>
      <c r="D234" t="s">
        <v>340</v>
      </c>
      <c r="E234" s="23">
        <v>8813</v>
      </c>
      <c r="F234">
        <v>21</v>
      </c>
      <c r="G234">
        <v>13.15</v>
      </c>
      <c r="H234">
        <v>276.14999999999998</v>
      </c>
      <c r="J234" t="str">
        <v>Gigi Bohling</v>
      </c>
      <c r="K234" t="str">
        <v>New Zealand</v>
      </c>
      <c r="L234" t="str">
        <v>White Choc</v>
      </c>
      <c r="M234">
        <v>8813</v>
      </c>
      <c r="N234">
        <v>21</v>
      </c>
      <c r="O234">
        <v>13.15</v>
      </c>
      <c r="P234">
        <v>276.14999999999998</v>
      </c>
      <c r="Z234" t="str">
        <v>231</v>
      </c>
      <c r="AA234" t="str">
        <v>Gigi Bohling</v>
      </c>
      <c r="AB234" t="str">
        <v>New Zealand</v>
      </c>
      <c r="AC234" t="str">
        <v>White Choc</v>
      </c>
      <c r="AD234">
        <v>8813</v>
      </c>
      <c r="AE234">
        <v>21</v>
      </c>
      <c r="AF234">
        <v>13.15</v>
      </c>
      <c r="AG234">
        <v>276.14999999999998</v>
      </c>
    </row>
    <row r="235" spans="2:33" x14ac:dyDescent="0.3">
      <c r="B235" t="s">
        <v>347</v>
      </c>
      <c r="C235" t="s">
        <v>336</v>
      </c>
      <c r="D235" t="s">
        <v>337</v>
      </c>
      <c r="E235" s="23">
        <v>6111</v>
      </c>
      <c r="F235">
        <v>3</v>
      </c>
      <c r="G235">
        <v>6.47</v>
      </c>
      <c r="H235">
        <v>19.41</v>
      </c>
      <c r="J235" t="str">
        <v>Gigi Bohling</v>
      </c>
      <c r="K235" t="str">
        <v>Canada</v>
      </c>
      <c r="L235" t="str">
        <v>Drinking Coco</v>
      </c>
      <c r="M235">
        <v>6111</v>
      </c>
      <c r="N235">
        <v>3</v>
      </c>
      <c r="O235">
        <v>6.47</v>
      </c>
      <c r="P235">
        <v>19.41</v>
      </c>
      <c r="Z235" t="str">
        <v>232</v>
      </c>
      <c r="AA235" t="str">
        <v>Gigi Bohling</v>
      </c>
      <c r="AB235" t="str">
        <v>Canada</v>
      </c>
      <c r="AC235" t="str">
        <v>Drinking Coco</v>
      </c>
      <c r="AD235">
        <v>6111</v>
      </c>
      <c r="AE235">
        <v>3</v>
      </c>
      <c r="AF235">
        <v>6.47</v>
      </c>
      <c r="AG235">
        <v>19.41</v>
      </c>
    </row>
    <row r="236" spans="2:33" x14ac:dyDescent="0.3">
      <c r="B236" t="s">
        <v>330</v>
      </c>
      <c r="C236" t="s">
        <v>352</v>
      </c>
      <c r="D236" t="s">
        <v>343</v>
      </c>
      <c r="E236" s="23">
        <v>3507</v>
      </c>
      <c r="F236">
        <v>288</v>
      </c>
      <c r="G236">
        <v>5.79</v>
      </c>
      <c r="H236">
        <v>1667.52</v>
      </c>
      <c r="J236" t="str">
        <v>Brien Boise</v>
      </c>
      <c r="K236" t="str">
        <v>India</v>
      </c>
      <c r="L236" t="str">
        <v>Smooth Sliky Salty</v>
      </c>
      <c r="M236">
        <v>3507</v>
      </c>
      <c r="N236">
        <v>288</v>
      </c>
      <c r="O236">
        <v>5.79</v>
      </c>
      <c r="P236">
        <v>1667.52</v>
      </c>
      <c r="Z236" t="str">
        <v>233</v>
      </c>
      <c r="AA236" t="str">
        <v>Brien Boise</v>
      </c>
      <c r="AB236" t="str">
        <v>India</v>
      </c>
      <c r="AC236" t="str">
        <v>Smooth Sliky Salty</v>
      </c>
      <c r="AD236">
        <v>3507</v>
      </c>
      <c r="AE236">
        <v>288</v>
      </c>
      <c r="AF236">
        <v>5.79</v>
      </c>
      <c r="AG236">
        <v>1667.52</v>
      </c>
    </row>
    <row r="237" spans="2:33" x14ac:dyDescent="0.3">
      <c r="B237" t="s">
        <v>338</v>
      </c>
      <c r="C237" t="s">
        <v>336</v>
      </c>
      <c r="D237" t="s">
        <v>353</v>
      </c>
      <c r="E237" s="23">
        <v>4319</v>
      </c>
      <c r="F237">
        <v>30</v>
      </c>
      <c r="G237">
        <v>9.33</v>
      </c>
      <c r="H237">
        <v>279.89999999999998</v>
      </c>
      <c r="J237" t="str">
        <v>Curtice Advani</v>
      </c>
      <c r="K237" t="str">
        <v>Canada</v>
      </c>
      <c r="L237" t="str">
        <v>Milk Bars</v>
      </c>
      <c r="M237">
        <v>4319</v>
      </c>
      <c r="N237">
        <v>30</v>
      </c>
      <c r="O237">
        <v>9.33</v>
      </c>
      <c r="P237">
        <v>279.89999999999998</v>
      </c>
      <c r="Z237" t="str">
        <v>234</v>
      </c>
      <c r="AA237" t="str">
        <v>Curtice Advani</v>
      </c>
      <c r="AB237" t="str">
        <v>Canada</v>
      </c>
      <c r="AC237" t="str">
        <v>Milk Bars</v>
      </c>
      <c r="AD237">
        <v>4319</v>
      </c>
      <c r="AE237">
        <v>30</v>
      </c>
      <c r="AF237">
        <v>9.33</v>
      </c>
      <c r="AG237">
        <v>279.89999999999998</v>
      </c>
    </row>
    <row r="238" spans="2:33" x14ac:dyDescent="0.3">
      <c r="B238" t="s">
        <v>327</v>
      </c>
      <c r="C238" t="s">
        <v>342</v>
      </c>
      <c r="D238" t="s">
        <v>364</v>
      </c>
      <c r="E238">
        <v>609</v>
      </c>
      <c r="F238">
        <v>87</v>
      </c>
      <c r="G238">
        <v>5.6</v>
      </c>
      <c r="H238">
        <v>487.2</v>
      </c>
      <c r="J238" t="str">
        <v>Ram Mahesh</v>
      </c>
      <c r="K238" t="str">
        <v>Australia</v>
      </c>
      <c r="L238" t="str">
        <v>Baker's Choco Chips</v>
      </c>
      <c r="M238">
        <v>609</v>
      </c>
      <c r="N238">
        <v>87</v>
      </c>
      <c r="O238">
        <v>5.6</v>
      </c>
      <c r="P238">
        <v>487.2</v>
      </c>
      <c r="Z238" t="str">
        <v>235</v>
      </c>
      <c r="AA238" t="str">
        <v>Ram Mahesh</v>
      </c>
      <c r="AB238" t="str">
        <v>Australia</v>
      </c>
      <c r="AC238" t="str">
        <v>Baker's Choco Chips</v>
      </c>
      <c r="AD238">
        <v>609</v>
      </c>
      <c r="AE238">
        <v>87</v>
      </c>
      <c r="AF238">
        <v>5.6</v>
      </c>
      <c r="AG238">
        <v>487.2</v>
      </c>
    </row>
    <row r="239" spans="2:33" x14ac:dyDescent="0.3">
      <c r="B239" t="s">
        <v>327</v>
      </c>
      <c r="C239" t="s">
        <v>339</v>
      </c>
      <c r="D239" t="s">
        <v>361</v>
      </c>
      <c r="E239" s="23">
        <v>6370</v>
      </c>
      <c r="F239">
        <v>30</v>
      </c>
      <c r="G239">
        <v>16.73</v>
      </c>
      <c r="H239">
        <v>501.9</v>
      </c>
      <c r="J239" t="str">
        <v>Ram Mahesh</v>
      </c>
      <c r="K239" t="str">
        <v>UK</v>
      </c>
      <c r="L239" t="str">
        <v>Organic Choco Syrup</v>
      </c>
      <c r="M239">
        <v>6370</v>
      </c>
      <c r="N239">
        <v>30</v>
      </c>
      <c r="O239">
        <v>16.73</v>
      </c>
      <c r="P239">
        <v>501.9</v>
      </c>
      <c r="Z239" t="str">
        <v>236</v>
      </c>
      <c r="AA239" t="str">
        <v>Ram Mahesh</v>
      </c>
      <c r="AB239" t="str">
        <v>UK</v>
      </c>
      <c r="AC239" t="str">
        <v>Organic Choco Syrup</v>
      </c>
      <c r="AD239">
        <v>6370</v>
      </c>
      <c r="AE239">
        <v>30</v>
      </c>
      <c r="AF239">
        <v>16.73</v>
      </c>
      <c r="AG239">
        <v>501.9</v>
      </c>
    </row>
    <row r="240" spans="2:33" x14ac:dyDescent="0.3">
      <c r="B240" t="s">
        <v>347</v>
      </c>
      <c r="C240" t="s">
        <v>342</v>
      </c>
      <c r="D240" t="s">
        <v>358</v>
      </c>
      <c r="E240" s="23">
        <v>5474</v>
      </c>
      <c r="F240">
        <v>168</v>
      </c>
      <c r="G240">
        <v>7.64</v>
      </c>
      <c r="H240">
        <v>1283.52</v>
      </c>
      <c r="J240" t="str">
        <v>Gigi Bohling</v>
      </c>
      <c r="K240" t="str">
        <v>Australia</v>
      </c>
      <c r="L240" t="str">
        <v>99% Dark &amp; Pure</v>
      </c>
      <c r="M240">
        <v>5474</v>
      </c>
      <c r="N240">
        <v>168</v>
      </c>
      <c r="O240">
        <v>7.64</v>
      </c>
      <c r="P240">
        <v>1283.52</v>
      </c>
      <c r="Z240" t="str">
        <v>237</v>
      </c>
      <c r="AA240" t="str">
        <v>Gigi Bohling</v>
      </c>
      <c r="AB240" t="str">
        <v>Australia</v>
      </c>
      <c r="AC240" t="str">
        <v>99% Dark &amp; Pure</v>
      </c>
      <c r="AD240">
        <v>5474</v>
      </c>
      <c r="AE240">
        <v>168</v>
      </c>
      <c r="AF240">
        <v>7.64</v>
      </c>
      <c r="AG240">
        <v>1283.52</v>
      </c>
    </row>
    <row r="241" spans="2:33" x14ac:dyDescent="0.3">
      <c r="B241" t="s">
        <v>327</v>
      </c>
      <c r="C241" t="s">
        <v>336</v>
      </c>
      <c r="D241" t="s">
        <v>361</v>
      </c>
      <c r="E241" s="23">
        <v>3164</v>
      </c>
      <c r="F241">
        <v>306</v>
      </c>
      <c r="G241">
        <v>16.73</v>
      </c>
      <c r="H241">
        <v>5119.38</v>
      </c>
      <c r="J241" t="str">
        <v>Ram Mahesh</v>
      </c>
      <c r="K241" t="str">
        <v>Canada</v>
      </c>
      <c r="L241" t="str">
        <v>Organic Choco Syrup</v>
      </c>
      <c r="M241">
        <v>3164</v>
      </c>
      <c r="N241">
        <v>306</v>
      </c>
      <c r="O241">
        <v>16.73</v>
      </c>
      <c r="P241">
        <v>5119.38</v>
      </c>
      <c r="Z241" t="str">
        <v>238</v>
      </c>
      <c r="AA241" t="str">
        <v>Ram Mahesh</v>
      </c>
      <c r="AB241" t="str">
        <v>Canada</v>
      </c>
      <c r="AC241" t="str">
        <v>Organic Choco Syrup</v>
      </c>
      <c r="AD241">
        <v>3164</v>
      </c>
      <c r="AE241">
        <v>306</v>
      </c>
      <c r="AF241">
        <v>16.73</v>
      </c>
      <c r="AG241">
        <v>5119.38</v>
      </c>
    </row>
    <row r="242" spans="2:33" x14ac:dyDescent="0.3">
      <c r="B242" t="s">
        <v>338</v>
      </c>
      <c r="C242" t="s">
        <v>331</v>
      </c>
      <c r="D242" t="s">
        <v>334</v>
      </c>
      <c r="E242" s="23">
        <v>1302</v>
      </c>
      <c r="F242">
        <v>402</v>
      </c>
      <c r="G242">
        <v>11.88</v>
      </c>
      <c r="H242">
        <v>4775.76</v>
      </c>
      <c r="J242" t="str">
        <v>Curtice Advani</v>
      </c>
      <c r="K242" t="str">
        <v>USA</v>
      </c>
      <c r="L242" t="str">
        <v>Almond Choco</v>
      </c>
      <c r="M242">
        <v>1302</v>
      </c>
      <c r="N242">
        <v>402</v>
      </c>
      <c r="O242">
        <v>11.88</v>
      </c>
      <c r="P242">
        <v>4775.76</v>
      </c>
      <c r="Z242" t="str">
        <v>239</v>
      </c>
      <c r="AA242" t="str">
        <v>Curtice Advani</v>
      </c>
      <c r="AB242" t="str">
        <v>USA</v>
      </c>
      <c r="AC242" t="str">
        <v>Almond Choco</v>
      </c>
      <c r="AD242">
        <v>1302</v>
      </c>
      <c r="AE242">
        <v>402</v>
      </c>
      <c r="AF242">
        <v>11.88</v>
      </c>
      <c r="AG242">
        <v>4775.76</v>
      </c>
    </row>
    <row r="243" spans="2:33" x14ac:dyDescent="0.3">
      <c r="B243" t="s">
        <v>349</v>
      </c>
      <c r="C243" t="s">
        <v>328</v>
      </c>
      <c r="D243" t="s">
        <v>362</v>
      </c>
      <c r="E243" s="23">
        <v>7308</v>
      </c>
      <c r="F243">
        <v>327</v>
      </c>
      <c r="G243">
        <v>10.38</v>
      </c>
      <c r="H243">
        <v>3394.26</v>
      </c>
      <c r="J243" t="str">
        <v>Gunar Cockshoot</v>
      </c>
      <c r="K243" t="str">
        <v>New Zealand</v>
      </c>
      <c r="L243" t="str">
        <v>Caramel Stuffed Bars</v>
      </c>
      <c r="M243">
        <v>7308</v>
      </c>
      <c r="N243">
        <v>327</v>
      </c>
      <c r="O243">
        <v>10.38</v>
      </c>
      <c r="P243">
        <v>3394.26</v>
      </c>
      <c r="Z243" t="str">
        <v>240</v>
      </c>
      <c r="AA243" t="str">
        <v>Gunar Cockshoot</v>
      </c>
      <c r="AB243" t="str">
        <v>New Zealand</v>
      </c>
      <c r="AC243" t="str">
        <v>Caramel Stuffed Bars</v>
      </c>
      <c r="AD243">
        <v>7308</v>
      </c>
      <c r="AE243">
        <v>327</v>
      </c>
      <c r="AF243">
        <v>10.38</v>
      </c>
      <c r="AG243">
        <v>3394.26</v>
      </c>
    </row>
    <row r="244" spans="2:33" x14ac:dyDescent="0.3">
      <c r="B244" t="s">
        <v>327</v>
      </c>
      <c r="C244" t="s">
        <v>328</v>
      </c>
      <c r="D244" t="s">
        <v>361</v>
      </c>
      <c r="E244" s="23">
        <v>6132</v>
      </c>
      <c r="F244">
        <v>93</v>
      </c>
      <c r="G244">
        <v>16.73</v>
      </c>
      <c r="H244">
        <v>1555.89</v>
      </c>
      <c r="J244" t="str">
        <v>Ram Mahesh</v>
      </c>
      <c r="K244" t="str">
        <v>New Zealand</v>
      </c>
      <c r="L244" t="str">
        <v>Organic Choco Syrup</v>
      </c>
      <c r="M244">
        <v>6132</v>
      </c>
      <c r="N244">
        <v>93</v>
      </c>
      <c r="O244">
        <v>16.73</v>
      </c>
      <c r="P244">
        <v>1555.89</v>
      </c>
      <c r="Z244" t="str">
        <v>241</v>
      </c>
      <c r="AA244" t="str">
        <v>Ram Mahesh</v>
      </c>
      <c r="AB244" t="str">
        <v>New Zealand</v>
      </c>
      <c r="AC244" t="str">
        <v>Organic Choco Syrup</v>
      </c>
      <c r="AD244">
        <v>6132</v>
      </c>
      <c r="AE244">
        <v>93</v>
      </c>
      <c r="AF244">
        <v>16.73</v>
      </c>
      <c r="AG244">
        <v>1555.89</v>
      </c>
    </row>
    <row r="245" spans="2:33" x14ac:dyDescent="0.3">
      <c r="B245" t="s">
        <v>357</v>
      </c>
      <c r="C245" t="s">
        <v>331</v>
      </c>
      <c r="D245" t="s">
        <v>346</v>
      </c>
      <c r="E245" s="23">
        <v>3472</v>
      </c>
      <c r="F245">
        <v>96</v>
      </c>
      <c r="G245">
        <v>11.7</v>
      </c>
      <c r="H245">
        <v>1123.2</v>
      </c>
      <c r="J245" t="str">
        <v>Oby Sorrel</v>
      </c>
      <c r="K245" t="str">
        <v>USA</v>
      </c>
      <c r="L245" t="str">
        <v>50% Dark Bites</v>
      </c>
      <c r="M245">
        <v>3472</v>
      </c>
      <c r="N245">
        <v>96</v>
      </c>
      <c r="O245">
        <v>11.7</v>
      </c>
      <c r="P245">
        <v>1123.2</v>
      </c>
      <c r="Z245" t="str">
        <v>242</v>
      </c>
      <c r="AA245" t="str">
        <v>Oby Sorrel</v>
      </c>
      <c r="AB245" t="str">
        <v>USA</v>
      </c>
      <c r="AC245" t="str">
        <v>50% Dark Bites</v>
      </c>
      <c r="AD245">
        <v>3472</v>
      </c>
      <c r="AE245">
        <v>96</v>
      </c>
      <c r="AF245">
        <v>11.7</v>
      </c>
      <c r="AG245">
        <v>1123.2</v>
      </c>
    </row>
    <row r="246" spans="2:33" x14ac:dyDescent="0.3">
      <c r="B246" t="s">
        <v>330</v>
      </c>
      <c r="C246" t="s">
        <v>339</v>
      </c>
      <c r="D246" t="s">
        <v>337</v>
      </c>
      <c r="E246" s="23">
        <v>9660</v>
      </c>
      <c r="F246">
        <v>27</v>
      </c>
      <c r="G246">
        <v>6.47</v>
      </c>
      <c r="H246">
        <v>174.69</v>
      </c>
      <c r="J246" t="str">
        <v>Brien Boise</v>
      </c>
      <c r="K246" t="str">
        <v>UK</v>
      </c>
      <c r="L246" t="str">
        <v>Drinking Coco</v>
      </c>
      <c r="M246">
        <v>9660</v>
      </c>
      <c r="N246">
        <v>27</v>
      </c>
      <c r="O246">
        <v>6.47</v>
      </c>
      <c r="P246">
        <v>174.69</v>
      </c>
      <c r="Z246" t="str">
        <v>243</v>
      </c>
      <c r="AA246" t="str">
        <v>Brien Boise</v>
      </c>
      <c r="AB246" t="str">
        <v>UK</v>
      </c>
      <c r="AC246" t="str">
        <v>Drinking Coco</v>
      </c>
      <c r="AD246">
        <v>9660</v>
      </c>
      <c r="AE246">
        <v>27</v>
      </c>
      <c r="AF246">
        <v>6.47</v>
      </c>
      <c r="AG246">
        <v>174.69</v>
      </c>
    </row>
    <row r="247" spans="2:33" x14ac:dyDescent="0.3">
      <c r="B247" t="s">
        <v>333</v>
      </c>
      <c r="C247" t="s">
        <v>342</v>
      </c>
      <c r="D247" t="s">
        <v>364</v>
      </c>
      <c r="E247" s="23">
        <v>2436</v>
      </c>
      <c r="F247">
        <v>99</v>
      </c>
      <c r="G247">
        <v>5.6</v>
      </c>
      <c r="H247">
        <v>554.4</v>
      </c>
      <c r="J247" t="str">
        <v>Husein Augar</v>
      </c>
      <c r="K247" t="str">
        <v>Australia</v>
      </c>
      <c r="L247" t="str">
        <v>Baker's Choco Chips</v>
      </c>
      <c r="M247">
        <v>2436</v>
      </c>
      <c r="N247">
        <v>99</v>
      </c>
      <c r="O247">
        <v>5.6</v>
      </c>
      <c r="P247">
        <v>554.4</v>
      </c>
      <c r="Z247" t="str">
        <v>244</v>
      </c>
      <c r="AA247" t="str">
        <v>Husein Augar</v>
      </c>
      <c r="AB247" t="str">
        <v>Australia</v>
      </c>
      <c r="AC247" t="str">
        <v>Baker's Choco Chips</v>
      </c>
      <c r="AD247">
        <v>2436</v>
      </c>
      <c r="AE247">
        <v>99</v>
      </c>
      <c r="AF247">
        <v>5.6</v>
      </c>
      <c r="AG247">
        <v>554.4</v>
      </c>
    </row>
    <row r="248" spans="2:33" x14ac:dyDescent="0.3">
      <c r="B248" t="s">
        <v>333</v>
      </c>
      <c r="C248" t="s">
        <v>342</v>
      </c>
      <c r="D248" t="s">
        <v>341</v>
      </c>
      <c r="E248" s="23">
        <v>9506</v>
      </c>
      <c r="F248">
        <v>87</v>
      </c>
      <c r="G248">
        <v>12.37</v>
      </c>
      <c r="H248">
        <v>1076.19</v>
      </c>
      <c r="J248" t="str">
        <v>Husein Augar</v>
      </c>
      <c r="K248" t="str">
        <v>Australia</v>
      </c>
      <c r="L248" t="str">
        <v>Peanut Butter Cubes</v>
      </c>
      <c r="M248">
        <v>9506</v>
      </c>
      <c r="N248">
        <v>87</v>
      </c>
      <c r="O248">
        <v>12.37</v>
      </c>
      <c r="P248">
        <v>1076.19</v>
      </c>
      <c r="Z248" t="str">
        <v>245</v>
      </c>
      <c r="AA248" t="str">
        <v>Husein Augar</v>
      </c>
      <c r="AB248" t="str">
        <v>Australia</v>
      </c>
      <c r="AC248" t="str">
        <v>Peanut Butter Cubes</v>
      </c>
      <c r="AD248">
        <v>9506</v>
      </c>
      <c r="AE248">
        <v>87</v>
      </c>
      <c r="AF248">
        <v>12.37</v>
      </c>
      <c r="AG248">
        <v>1076.19</v>
      </c>
    </row>
    <row r="249" spans="2:33" x14ac:dyDescent="0.3">
      <c r="B249" t="s">
        <v>357</v>
      </c>
      <c r="C249" t="s">
        <v>328</v>
      </c>
      <c r="D249" t="s">
        <v>363</v>
      </c>
      <c r="E249">
        <v>245</v>
      </c>
      <c r="F249">
        <v>288</v>
      </c>
      <c r="G249">
        <v>9</v>
      </c>
      <c r="H249">
        <v>2592</v>
      </c>
      <c r="J249" t="str">
        <v>Oby Sorrel</v>
      </c>
      <c r="K249" t="str">
        <v>New Zealand</v>
      </c>
      <c r="L249" t="str">
        <v>Spicy Special Slims</v>
      </c>
      <c r="M249">
        <v>245</v>
      </c>
      <c r="N249">
        <v>288</v>
      </c>
      <c r="O249">
        <v>9</v>
      </c>
      <c r="P249">
        <v>2592</v>
      </c>
      <c r="Z249" t="str">
        <v>246</v>
      </c>
      <c r="AA249" t="str">
        <v>Oby Sorrel</v>
      </c>
      <c r="AB249" t="str">
        <v>New Zealand</v>
      </c>
      <c r="AC249" t="str">
        <v>Spicy Special Slims</v>
      </c>
      <c r="AD249">
        <v>245</v>
      </c>
      <c r="AE249">
        <v>288</v>
      </c>
      <c r="AF249">
        <v>9</v>
      </c>
      <c r="AG249">
        <v>2592</v>
      </c>
    </row>
    <row r="250" spans="2:33" x14ac:dyDescent="0.3">
      <c r="B250" t="s">
        <v>330</v>
      </c>
      <c r="C250" t="s">
        <v>331</v>
      </c>
      <c r="D250" t="s">
        <v>355</v>
      </c>
      <c r="E250" s="23">
        <v>2702</v>
      </c>
      <c r="F250">
        <v>363</v>
      </c>
      <c r="G250">
        <v>10.62</v>
      </c>
      <c r="H250">
        <v>3855.06</v>
      </c>
      <c r="J250" t="str">
        <v>Brien Boise</v>
      </c>
      <c r="K250" t="str">
        <v>USA</v>
      </c>
      <c r="L250" t="str">
        <v>Orange Choco</v>
      </c>
      <c r="M250">
        <v>2702</v>
      </c>
      <c r="N250">
        <v>363</v>
      </c>
      <c r="O250">
        <v>10.62</v>
      </c>
      <c r="P250">
        <v>3855.06</v>
      </c>
      <c r="Z250" t="str">
        <v>247</v>
      </c>
      <c r="AA250" t="str">
        <v>Brien Boise</v>
      </c>
      <c r="AB250" t="str">
        <v>USA</v>
      </c>
      <c r="AC250" t="str">
        <v>Orange Choco</v>
      </c>
      <c r="AD250">
        <v>2702</v>
      </c>
      <c r="AE250">
        <v>363</v>
      </c>
      <c r="AF250">
        <v>10.62</v>
      </c>
      <c r="AG250">
        <v>3855.06</v>
      </c>
    </row>
    <row r="251" spans="2:33" x14ac:dyDescent="0.3">
      <c r="B251" t="s">
        <v>357</v>
      </c>
      <c r="C251" t="s">
        <v>352</v>
      </c>
      <c r="D251" t="s">
        <v>350</v>
      </c>
      <c r="E251">
        <v>700</v>
      </c>
      <c r="F251">
        <v>87</v>
      </c>
      <c r="G251">
        <v>3.11</v>
      </c>
      <c r="H251">
        <v>270.57</v>
      </c>
      <c r="J251" t="str">
        <v>Oby Sorrel</v>
      </c>
      <c r="K251" t="str">
        <v>India</v>
      </c>
      <c r="L251" t="str">
        <v>Eclairs</v>
      </c>
      <c r="M251">
        <v>700</v>
      </c>
      <c r="N251">
        <v>87</v>
      </c>
      <c r="O251">
        <v>3.11</v>
      </c>
      <c r="P251">
        <v>270.57</v>
      </c>
      <c r="Z251" t="str">
        <v>248</v>
      </c>
      <c r="AA251" t="str">
        <v>Oby Sorrel</v>
      </c>
      <c r="AB251" t="str">
        <v>India</v>
      </c>
      <c r="AC251" t="str">
        <v>Eclairs</v>
      </c>
      <c r="AD251">
        <v>700</v>
      </c>
      <c r="AE251">
        <v>87</v>
      </c>
      <c r="AF251">
        <v>3.11</v>
      </c>
      <c r="AG251">
        <v>270.57</v>
      </c>
    </row>
    <row r="252" spans="2:33" x14ac:dyDescent="0.3">
      <c r="B252" t="s">
        <v>338</v>
      </c>
      <c r="C252" t="s">
        <v>352</v>
      </c>
      <c r="D252" t="s">
        <v>350</v>
      </c>
      <c r="E252" s="23">
        <v>3759</v>
      </c>
      <c r="F252">
        <v>150</v>
      </c>
      <c r="G252">
        <v>3.11</v>
      </c>
      <c r="H252">
        <v>466.5</v>
      </c>
      <c r="J252" t="str">
        <v>Curtice Advani</v>
      </c>
      <c r="K252" t="str">
        <v>India</v>
      </c>
      <c r="L252" t="str">
        <v>Eclairs</v>
      </c>
      <c r="M252">
        <v>3759</v>
      </c>
      <c r="N252">
        <v>150</v>
      </c>
      <c r="O252">
        <v>3.11</v>
      </c>
      <c r="P252">
        <v>466.5</v>
      </c>
      <c r="Z252" t="str">
        <v>249</v>
      </c>
      <c r="AA252" t="str">
        <v>Curtice Advani</v>
      </c>
      <c r="AB252" t="str">
        <v>India</v>
      </c>
      <c r="AC252" t="str">
        <v>Eclairs</v>
      </c>
      <c r="AD252">
        <v>3759</v>
      </c>
      <c r="AE252">
        <v>150</v>
      </c>
      <c r="AF252">
        <v>3.11</v>
      </c>
      <c r="AG252">
        <v>466.5</v>
      </c>
    </row>
    <row r="253" spans="2:33" x14ac:dyDescent="0.3">
      <c r="B253" t="s">
        <v>348</v>
      </c>
      <c r="C253" t="s">
        <v>331</v>
      </c>
      <c r="D253" t="s">
        <v>350</v>
      </c>
      <c r="E253" s="23">
        <v>1589</v>
      </c>
      <c r="F253">
        <v>303</v>
      </c>
      <c r="G253">
        <v>3.11</v>
      </c>
      <c r="H253">
        <v>942.33</v>
      </c>
      <c r="J253" t="str">
        <v>Barr Faughny</v>
      </c>
      <c r="K253" t="str">
        <v>USA</v>
      </c>
      <c r="L253" t="str">
        <v>Eclairs</v>
      </c>
      <c r="M253">
        <v>1589</v>
      </c>
      <c r="N253">
        <v>303</v>
      </c>
      <c r="O253">
        <v>3.11</v>
      </c>
      <c r="P253">
        <v>942.33</v>
      </c>
      <c r="Z253" t="str">
        <v>250</v>
      </c>
      <c r="AA253" t="str">
        <v>Barr Faughny</v>
      </c>
      <c r="AB253" t="str">
        <v>USA</v>
      </c>
      <c r="AC253" t="str">
        <v>Eclairs</v>
      </c>
      <c r="AD253">
        <v>1589</v>
      </c>
      <c r="AE253">
        <v>303</v>
      </c>
      <c r="AF253">
        <v>3.11</v>
      </c>
      <c r="AG253">
        <v>942.33</v>
      </c>
    </row>
    <row r="254" spans="2:33" x14ac:dyDescent="0.3">
      <c r="B254" t="s">
        <v>345</v>
      </c>
      <c r="C254" t="s">
        <v>331</v>
      </c>
      <c r="D254" t="s">
        <v>362</v>
      </c>
      <c r="E254" s="23">
        <v>5194</v>
      </c>
      <c r="F254">
        <v>288</v>
      </c>
      <c r="G254">
        <v>10.38</v>
      </c>
      <c r="H254">
        <v>2989.44</v>
      </c>
      <c r="J254" t="str">
        <v>Ches Bonnell</v>
      </c>
      <c r="K254" t="str">
        <v>USA</v>
      </c>
      <c r="L254" t="str">
        <v>Caramel Stuffed Bars</v>
      </c>
      <c r="M254">
        <v>5194</v>
      </c>
      <c r="N254">
        <v>288</v>
      </c>
      <c r="O254">
        <v>10.38</v>
      </c>
      <c r="P254">
        <v>2989.44</v>
      </c>
      <c r="Z254" t="str">
        <v>251</v>
      </c>
      <c r="AA254" t="str">
        <v>Ches Bonnell</v>
      </c>
      <c r="AB254" t="str">
        <v>USA</v>
      </c>
      <c r="AC254" t="str">
        <v>Caramel Stuffed Bars</v>
      </c>
      <c r="AD254">
        <v>5194</v>
      </c>
      <c r="AE254">
        <v>288</v>
      </c>
      <c r="AF254">
        <v>10.38</v>
      </c>
      <c r="AG254">
        <v>2989.44</v>
      </c>
    </row>
    <row r="255" spans="2:33" x14ac:dyDescent="0.3">
      <c r="B255" t="s">
        <v>357</v>
      </c>
      <c r="C255" t="s">
        <v>336</v>
      </c>
      <c r="D255" t="s">
        <v>353</v>
      </c>
      <c r="E255">
        <v>945</v>
      </c>
      <c r="F255">
        <v>75</v>
      </c>
      <c r="G255">
        <v>9.33</v>
      </c>
      <c r="H255">
        <v>699.75</v>
      </c>
      <c r="J255" t="str">
        <v>Oby Sorrel</v>
      </c>
      <c r="K255" t="str">
        <v>Canada</v>
      </c>
      <c r="L255" t="str">
        <v>Milk Bars</v>
      </c>
      <c r="M255">
        <v>945</v>
      </c>
      <c r="N255">
        <v>75</v>
      </c>
      <c r="O255">
        <v>9.33</v>
      </c>
      <c r="P255">
        <v>699.75</v>
      </c>
      <c r="Z255" t="str">
        <v>252</v>
      </c>
      <c r="AA255" t="str">
        <v>Oby Sorrel</v>
      </c>
      <c r="AB255" t="str">
        <v>Canada</v>
      </c>
      <c r="AC255" t="str">
        <v>Milk Bars</v>
      </c>
      <c r="AD255">
        <v>945</v>
      </c>
      <c r="AE255">
        <v>75</v>
      </c>
      <c r="AF255">
        <v>9.33</v>
      </c>
      <c r="AG255">
        <v>699.75</v>
      </c>
    </row>
    <row r="256" spans="2:33" x14ac:dyDescent="0.3">
      <c r="B256" t="s">
        <v>327</v>
      </c>
      <c r="C256" t="s">
        <v>342</v>
      </c>
      <c r="D256" t="s">
        <v>343</v>
      </c>
      <c r="E256" s="23">
        <v>1988</v>
      </c>
      <c r="F256">
        <v>39</v>
      </c>
      <c r="G256">
        <v>5.79</v>
      </c>
      <c r="H256">
        <v>225.81</v>
      </c>
      <c r="J256" t="str">
        <v>Ram Mahesh</v>
      </c>
      <c r="K256" t="str">
        <v>Australia</v>
      </c>
      <c r="L256" t="str">
        <v>Smooth Sliky Salty</v>
      </c>
      <c r="M256">
        <v>1988</v>
      </c>
      <c r="N256">
        <v>39</v>
      </c>
      <c r="O256">
        <v>5.79</v>
      </c>
      <c r="P256">
        <v>225.81</v>
      </c>
      <c r="Z256" t="str">
        <v>253</v>
      </c>
      <c r="AA256" t="str">
        <v>Ram Mahesh</v>
      </c>
      <c r="AB256" t="str">
        <v>Australia</v>
      </c>
      <c r="AC256" t="str">
        <v>Smooth Sliky Salty</v>
      </c>
      <c r="AD256">
        <v>1988</v>
      </c>
      <c r="AE256">
        <v>39</v>
      </c>
      <c r="AF256">
        <v>5.79</v>
      </c>
      <c r="AG256">
        <v>225.81</v>
      </c>
    </row>
    <row r="257" spans="2:33" x14ac:dyDescent="0.3">
      <c r="B257" t="s">
        <v>338</v>
      </c>
      <c r="C257" t="s">
        <v>352</v>
      </c>
      <c r="D257" t="s">
        <v>332</v>
      </c>
      <c r="E257" s="23">
        <v>6734</v>
      </c>
      <c r="F257">
        <v>123</v>
      </c>
      <c r="G257">
        <v>8.65</v>
      </c>
      <c r="H257">
        <v>1063.95</v>
      </c>
      <c r="J257" t="str">
        <v>Curtice Advani</v>
      </c>
      <c r="K257" t="str">
        <v>India</v>
      </c>
      <c r="L257" t="str">
        <v>Choco Coated Almonds</v>
      </c>
      <c r="M257">
        <v>6734</v>
      </c>
      <c r="N257">
        <v>123</v>
      </c>
      <c r="O257">
        <v>8.65</v>
      </c>
      <c r="P257">
        <v>1063.95</v>
      </c>
      <c r="Z257" t="str">
        <v>254</v>
      </c>
      <c r="AA257" t="str">
        <v>Curtice Advani</v>
      </c>
      <c r="AB257" t="str">
        <v>India</v>
      </c>
      <c r="AC257" t="str">
        <v>Choco Coated Almonds</v>
      </c>
      <c r="AD257">
        <v>6734</v>
      </c>
      <c r="AE257">
        <v>123</v>
      </c>
      <c r="AF257">
        <v>8.65</v>
      </c>
      <c r="AG257">
        <v>1063.95</v>
      </c>
    </row>
    <row r="258" spans="2:33" x14ac:dyDescent="0.3">
      <c r="B258" t="s">
        <v>327</v>
      </c>
      <c r="C258" t="s">
        <v>336</v>
      </c>
      <c r="D258" t="s">
        <v>334</v>
      </c>
      <c r="E258">
        <v>217</v>
      </c>
      <c r="F258">
        <v>36</v>
      </c>
      <c r="G258">
        <v>11.88</v>
      </c>
      <c r="H258">
        <v>427.68</v>
      </c>
      <c r="J258" t="str">
        <v>Ram Mahesh</v>
      </c>
      <c r="K258" t="str">
        <v>Canada</v>
      </c>
      <c r="L258" t="str">
        <v>Almond Choco</v>
      </c>
      <c r="M258">
        <v>217</v>
      </c>
      <c r="N258">
        <v>36</v>
      </c>
      <c r="O258">
        <v>11.88</v>
      </c>
      <c r="P258">
        <v>427.68</v>
      </c>
      <c r="Z258" t="str">
        <v>255</v>
      </c>
      <c r="AA258" t="str">
        <v>Ram Mahesh</v>
      </c>
      <c r="AB258" t="str">
        <v>Canada</v>
      </c>
      <c r="AC258" t="str">
        <v>Almond Choco</v>
      </c>
      <c r="AD258">
        <v>217</v>
      </c>
      <c r="AE258">
        <v>36</v>
      </c>
      <c r="AF258">
        <v>11.88</v>
      </c>
      <c r="AG258">
        <v>427.68</v>
      </c>
    </row>
    <row r="259" spans="2:33" x14ac:dyDescent="0.3">
      <c r="B259" t="s">
        <v>347</v>
      </c>
      <c r="C259" t="s">
        <v>352</v>
      </c>
      <c r="D259" t="s">
        <v>344</v>
      </c>
      <c r="E259" s="23">
        <v>6279</v>
      </c>
      <c r="F259">
        <v>237</v>
      </c>
      <c r="G259">
        <v>9.77</v>
      </c>
      <c r="H259">
        <v>2315.4899999999998</v>
      </c>
      <c r="J259" t="str">
        <v>Gigi Bohling</v>
      </c>
      <c r="K259" t="str">
        <v>India</v>
      </c>
      <c r="L259" t="str">
        <v>After Nines</v>
      </c>
      <c r="M259">
        <v>6279</v>
      </c>
      <c r="N259">
        <v>237</v>
      </c>
      <c r="O259">
        <v>9.77</v>
      </c>
      <c r="P259">
        <v>2315.4899999999998</v>
      </c>
      <c r="Z259" t="str">
        <v>256</v>
      </c>
      <c r="AA259" t="str">
        <v>Gigi Bohling</v>
      </c>
      <c r="AB259" t="str">
        <v>India</v>
      </c>
      <c r="AC259" t="str">
        <v>After Nines</v>
      </c>
      <c r="AD259">
        <v>6279</v>
      </c>
      <c r="AE259">
        <v>237</v>
      </c>
      <c r="AF259">
        <v>9.77</v>
      </c>
      <c r="AG259">
        <v>2315.4899999999998</v>
      </c>
    </row>
    <row r="260" spans="2:33" x14ac:dyDescent="0.3">
      <c r="B260" t="s">
        <v>327</v>
      </c>
      <c r="C260" t="s">
        <v>336</v>
      </c>
      <c r="D260" t="s">
        <v>353</v>
      </c>
      <c r="E260" s="23">
        <v>4424</v>
      </c>
      <c r="F260">
        <v>201</v>
      </c>
      <c r="G260">
        <v>9.33</v>
      </c>
      <c r="H260">
        <v>1875.33</v>
      </c>
      <c r="J260" t="str">
        <v>Ram Mahesh</v>
      </c>
      <c r="K260" t="str">
        <v>Canada</v>
      </c>
      <c r="L260" t="str">
        <v>Milk Bars</v>
      </c>
      <c r="M260">
        <v>4424</v>
      </c>
      <c r="N260">
        <v>201</v>
      </c>
      <c r="O260">
        <v>9.33</v>
      </c>
      <c r="P260">
        <v>1875.33</v>
      </c>
      <c r="Z260" t="str">
        <v>257</v>
      </c>
      <c r="AA260" t="str">
        <v>Ram Mahesh</v>
      </c>
      <c r="AB260" t="str">
        <v>Canada</v>
      </c>
      <c r="AC260" t="str">
        <v>Milk Bars</v>
      </c>
      <c r="AD260">
        <v>4424</v>
      </c>
      <c r="AE260">
        <v>201</v>
      </c>
      <c r="AF260">
        <v>9.33</v>
      </c>
      <c r="AG260">
        <v>1875.33</v>
      </c>
    </row>
    <row r="261" spans="2:33" x14ac:dyDescent="0.3">
      <c r="B261" t="s">
        <v>348</v>
      </c>
      <c r="C261" t="s">
        <v>336</v>
      </c>
      <c r="D261" t="s">
        <v>350</v>
      </c>
      <c r="E261">
        <v>189</v>
      </c>
      <c r="F261">
        <v>48</v>
      </c>
      <c r="G261">
        <v>3.11</v>
      </c>
      <c r="H261">
        <v>149.28</v>
      </c>
      <c r="J261" t="str">
        <v>Barr Faughny</v>
      </c>
      <c r="K261" t="str">
        <v>Canada</v>
      </c>
      <c r="L261" t="str">
        <v>Eclairs</v>
      </c>
      <c r="M261">
        <v>189</v>
      </c>
      <c r="N261">
        <v>48</v>
      </c>
      <c r="O261">
        <v>3.11</v>
      </c>
      <c r="P261">
        <v>149.28</v>
      </c>
      <c r="Z261" t="str">
        <v>258</v>
      </c>
      <c r="AA261" t="str">
        <v>Barr Faughny</v>
      </c>
      <c r="AB261" t="str">
        <v>Canada</v>
      </c>
      <c r="AC261" t="str">
        <v>Eclairs</v>
      </c>
      <c r="AD261">
        <v>189</v>
      </c>
      <c r="AE261">
        <v>48</v>
      </c>
      <c r="AF261">
        <v>3.11</v>
      </c>
      <c r="AG261">
        <v>149.28</v>
      </c>
    </row>
    <row r="262" spans="2:33" x14ac:dyDescent="0.3">
      <c r="B262" t="s">
        <v>347</v>
      </c>
      <c r="C262" t="s">
        <v>331</v>
      </c>
      <c r="D262" t="s">
        <v>344</v>
      </c>
      <c r="E262">
        <v>490</v>
      </c>
      <c r="F262">
        <v>84</v>
      </c>
      <c r="G262">
        <v>9.77</v>
      </c>
      <c r="H262">
        <v>820.68</v>
      </c>
      <c r="J262" t="str">
        <v>Gigi Bohling</v>
      </c>
      <c r="K262" t="str">
        <v>USA</v>
      </c>
      <c r="L262" t="str">
        <v>After Nines</v>
      </c>
      <c r="M262">
        <v>490</v>
      </c>
      <c r="N262">
        <v>84</v>
      </c>
      <c r="O262">
        <v>9.77</v>
      </c>
      <c r="P262">
        <v>820.68</v>
      </c>
      <c r="Z262" t="str">
        <v>259</v>
      </c>
      <c r="AA262" t="str">
        <v>Gigi Bohling</v>
      </c>
      <c r="AB262" t="str">
        <v>USA</v>
      </c>
      <c r="AC262" t="str">
        <v>After Nines</v>
      </c>
      <c r="AD262">
        <v>490</v>
      </c>
      <c r="AE262">
        <v>84</v>
      </c>
      <c r="AF262">
        <v>9.77</v>
      </c>
      <c r="AG262">
        <v>820.68</v>
      </c>
    </row>
    <row r="263" spans="2:33" x14ac:dyDescent="0.3">
      <c r="B263" t="s">
        <v>330</v>
      </c>
      <c r="C263" t="s">
        <v>328</v>
      </c>
      <c r="D263" t="s">
        <v>363</v>
      </c>
      <c r="E263">
        <v>434</v>
      </c>
      <c r="F263">
        <v>87</v>
      </c>
      <c r="G263">
        <v>9</v>
      </c>
      <c r="H263">
        <v>783</v>
      </c>
      <c r="J263" t="str">
        <v>Brien Boise</v>
      </c>
      <c r="K263" t="str">
        <v>New Zealand</v>
      </c>
      <c r="L263" t="str">
        <v>Spicy Special Slims</v>
      </c>
      <c r="M263">
        <v>434</v>
      </c>
      <c r="N263">
        <v>87</v>
      </c>
      <c r="O263">
        <v>9</v>
      </c>
      <c r="P263">
        <v>783</v>
      </c>
      <c r="Z263" t="str">
        <v>260</v>
      </c>
      <c r="AA263" t="str">
        <v>Brien Boise</v>
      </c>
      <c r="AB263" t="str">
        <v>New Zealand</v>
      </c>
      <c r="AC263" t="str">
        <v>Spicy Special Slims</v>
      </c>
      <c r="AD263">
        <v>434</v>
      </c>
      <c r="AE263">
        <v>87</v>
      </c>
      <c r="AF263">
        <v>9</v>
      </c>
      <c r="AG263">
        <v>783</v>
      </c>
    </row>
    <row r="264" spans="2:33" x14ac:dyDescent="0.3">
      <c r="B264" t="s">
        <v>345</v>
      </c>
      <c r="C264" t="s">
        <v>342</v>
      </c>
      <c r="D264" t="s">
        <v>329</v>
      </c>
      <c r="E264" s="23">
        <v>10129</v>
      </c>
      <c r="F264">
        <v>312</v>
      </c>
      <c r="G264">
        <v>14.49</v>
      </c>
      <c r="H264">
        <v>4520.88</v>
      </c>
      <c r="J264" t="str">
        <v>Ches Bonnell</v>
      </c>
      <c r="K264" t="str">
        <v>Australia</v>
      </c>
      <c r="L264" t="str">
        <v>70% Dark Bites</v>
      </c>
      <c r="M264">
        <v>10129</v>
      </c>
      <c r="N264">
        <v>312</v>
      </c>
      <c r="O264">
        <v>14.49</v>
      </c>
      <c r="P264">
        <v>4520.88</v>
      </c>
      <c r="Z264" t="str">
        <v>261</v>
      </c>
      <c r="AA264" t="str">
        <v>Ches Bonnell</v>
      </c>
      <c r="AB264" t="str">
        <v>Australia</v>
      </c>
      <c r="AC264" t="str">
        <v>70% Dark Bites</v>
      </c>
      <c r="AD264">
        <v>10129</v>
      </c>
      <c r="AE264">
        <v>312</v>
      </c>
      <c r="AF264">
        <v>14.49</v>
      </c>
      <c r="AG264">
        <v>4520.88</v>
      </c>
    </row>
    <row r="265" spans="2:33" x14ac:dyDescent="0.3">
      <c r="B265" t="s">
        <v>349</v>
      </c>
      <c r="C265" t="s">
        <v>339</v>
      </c>
      <c r="D265" t="s">
        <v>362</v>
      </c>
      <c r="E265" s="23">
        <v>1652</v>
      </c>
      <c r="F265">
        <v>102</v>
      </c>
      <c r="G265">
        <v>10.38</v>
      </c>
      <c r="H265">
        <v>1058.76</v>
      </c>
      <c r="J265" t="str">
        <v>Gunar Cockshoot</v>
      </c>
      <c r="K265" t="str">
        <v>UK</v>
      </c>
      <c r="L265" t="str">
        <v>Caramel Stuffed Bars</v>
      </c>
      <c r="M265">
        <v>1652</v>
      </c>
      <c r="N265">
        <v>102</v>
      </c>
      <c r="O265">
        <v>10.38</v>
      </c>
      <c r="P265">
        <v>1058.76</v>
      </c>
      <c r="Z265" t="str">
        <v>262</v>
      </c>
      <c r="AA265" t="str">
        <v>Gunar Cockshoot</v>
      </c>
      <c r="AB265" t="str">
        <v>UK</v>
      </c>
      <c r="AC265" t="str">
        <v>Caramel Stuffed Bars</v>
      </c>
      <c r="AD265">
        <v>1652</v>
      </c>
      <c r="AE265">
        <v>102</v>
      </c>
      <c r="AF265">
        <v>10.38</v>
      </c>
      <c r="AG265">
        <v>1058.76</v>
      </c>
    </row>
    <row r="266" spans="2:33" x14ac:dyDescent="0.3">
      <c r="B266" t="s">
        <v>330</v>
      </c>
      <c r="C266" t="s">
        <v>342</v>
      </c>
      <c r="D266" t="s">
        <v>363</v>
      </c>
      <c r="E266" s="23">
        <v>6433</v>
      </c>
      <c r="F266">
        <v>78</v>
      </c>
      <c r="G266">
        <v>9</v>
      </c>
      <c r="H266">
        <v>702</v>
      </c>
      <c r="J266" t="str">
        <v>Brien Boise</v>
      </c>
      <c r="K266" t="str">
        <v>Australia</v>
      </c>
      <c r="L266" t="str">
        <v>Spicy Special Slims</v>
      </c>
      <c r="M266">
        <v>6433</v>
      </c>
      <c r="N266">
        <v>78</v>
      </c>
      <c r="O266">
        <v>9</v>
      </c>
      <c r="P266">
        <v>702</v>
      </c>
      <c r="Z266" t="str">
        <v>263</v>
      </c>
      <c r="AA266" t="str">
        <v>Brien Boise</v>
      </c>
      <c r="AB266" t="str">
        <v>Australia</v>
      </c>
      <c r="AC266" t="str">
        <v>Spicy Special Slims</v>
      </c>
      <c r="AD266">
        <v>6433</v>
      </c>
      <c r="AE266">
        <v>78</v>
      </c>
      <c r="AF266">
        <v>9</v>
      </c>
      <c r="AG266">
        <v>702</v>
      </c>
    </row>
    <row r="267" spans="2:33" x14ac:dyDescent="0.3">
      <c r="B267" t="s">
        <v>349</v>
      </c>
      <c r="C267" t="s">
        <v>352</v>
      </c>
      <c r="D267" t="s">
        <v>356</v>
      </c>
      <c r="E267" s="23">
        <v>2212</v>
      </c>
      <c r="F267">
        <v>117</v>
      </c>
      <c r="G267">
        <v>6.49</v>
      </c>
      <c r="H267">
        <v>759.33</v>
      </c>
      <c r="J267" t="str">
        <v>Gunar Cockshoot</v>
      </c>
      <c r="K267" t="str">
        <v>India</v>
      </c>
      <c r="L267" t="str">
        <v>Fruit &amp; Nut Bars</v>
      </c>
      <c r="M267">
        <v>2212</v>
      </c>
      <c r="N267">
        <v>117</v>
      </c>
      <c r="O267">
        <v>6.49</v>
      </c>
      <c r="P267">
        <v>759.33</v>
      </c>
      <c r="Z267" t="str">
        <v>264</v>
      </c>
      <c r="AA267" t="str">
        <v>Gunar Cockshoot</v>
      </c>
      <c r="AB267" t="str">
        <v>India</v>
      </c>
      <c r="AC267" t="str">
        <v>Fruit &amp; Nut Bars</v>
      </c>
      <c r="AD267">
        <v>2212</v>
      </c>
      <c r="AE267">
        <v>117</v>
      </c>
      <c r="AF267">
        <v>6.49</v>
      </c>
      <c r="AG267">
        <v>759.33</v>
      </c>
    </row>
    <row r="268" spans="2:33" x14ac:dyDescent="0.3">
      <c r="B268" t="s">
        <v>335</v>
      </c>
      <c r="C268" t="s">
        <v>331</v>
      </c>
      <c r="D268" t="s">
        <v>358</v>
      </c>
      <c r="E268">
        <v>609</v>
      </c>
      <c r="F268">
        <v>99</v>
      </c>
      <c r="G268">
        <v>7.64</v>
      </c>
      <c r="H268">
        <v>756.36</v>
      </c>
      <c r="J268" t="str">
        <v>Carla Molina</v>
      </c>
      <c r="K268" t="str">
        <v>USA</v>
      </c>
      <c r="L268" t="str">
        <v>99% Dark &amp; Pure</v>
      </c>
      <c r="M268">
        <v>609</v>
      </c>
      <c r="N268">
        <v>99</v>
      </c>
      <c r="O268">
        <v>7.64</v>
      </c>
      <c r="P268">
        <v>756.36</v>
      </c>
      <c r="Z268" t="str">
        <v>265</v>
      </c>
      <c r="AA268" t="str">
        <v>Carla Molina</v>
      </c>
      <c r="AB268" t="str">
        <v>USA</v>
      </c>
      <c r="AC268" t="str">
        <v>99% Dark &amp; Pure</v>
      </c>
      <c r="AD268">
        <v>609</v>
      </c>
      <c r="AE268">
        <v>99</v>
      </c>
      <c r="AF268">
        <v>7.64</v>
      </c>
      <c r="AG268">
        <v>756.36</v>
      </c>
    </row>
    <row r="269" spans="2:33" x14ac:dyDescent="0.3">
      <c r="B269" t="s">
        <v>327</v>
      </c>
      <c r="C269" t="s">
        <v>331</v>
      </c>
      <c r="D269" t="s">
        <v>360</v>
      </c>
      <c r="E269" s="23">
        <v>1638</v>
      </c>
      <c r="F269">
        <v>48</v>
      </c>
      <c r="G269">
        <v>4.97</v>
      </c>
      <c r="H269">
        <v>238.56</v>
      </c>
      <c r="J269" t="str">
        <v>Ram Mahesh</v>
      </c>
      <c r="K269" t="str">
        <v>USA</v>
      </c>
      <c r="L269" t="str">
        <v>85% Dark Bars</v>
      </c>
      <c r="M269">
        <v>1638</v>
      </c>
      <c r="N269">
        <v>48</v>
      </c>
      <c r="O269">
        <v>4.97</v>
      </c>
      <c r="P269">
        <v>238.56</v>
      </c>
      <c r="Z269" t="str">
        <v>266</v>
      </c>
      <c r="AA269" t="str">
        <v>Ram Mahesh</v>
      </c>
      <c r="AB269" t="str">
        <v>USA</v>
      </c>
      <c r="AC269" t="str">
        <v>85% Dark Bars</v>
      </c>
      <c r="AD269">
        <v>1638</v>
      </c>
      <c r="AE269">
        <v>48</v>
      </c>
      <c r="AF269">
        <v>4.97</v>
      </c>
      <c r="AG269">
        <v>238.56</v>
      </c>
    </row>
    <row r="270" spans="2:33" x14ac:dyDescent="0.3">
      <c r="B270" t="s">
        <v>345</v>
      </c>
      <c r="C270" t="s">
        <v>352</v>
      </c>
      <c r="D270" t="s">
        <v>359</v>
      </c>
      <c r="E270" s="23">
        <v>3829</v>
      </c>
      <c r="F270">
        <v>24</v>
      </c>
      <c r="G270">
        <v>11.73</v>
      </c>
      <c r="H270">
        <v>281.52</v>
      </c>
      <c r="J270" t="str">
        <v>Ches Bonnell</v>
      </c>
      <c r="K270" t="str">
        <v>India</v>
      </c>
      <c r="L270" t="str">
        <v>Raspberry Choco</v>
      </c>
      <c r="M270">
        <v>3829</v>
      </c>
      <c r="N270">
        <v>24</v>
      </c>
      <c r="O270">
        <v>11.73</v>
      </c>
      <c r="P270">
        <v>281.52</v>
      </c>
      <c r="Z270" t="str">
        <v>267</v>
      </c>
      <c r="AA270" t="str">
        <v>Ches Bonnell</v>
      </c>
      <c r="AB270" t="str">
        <v>India</v>
      </c>
      <c r="AC270" t="str">
        <v>Raspberry Choco</v>
      </c>
      <c r="AD270">
        <v>3829</v>
      </c>
      <c r="AE270">
        <v>24</v>
      </c>
      <c r="AF270">
        <v>11.73</v>
      </c>
      <c r="AG270">
        <v>281.52</v>
      </c>
    </row>
    <row r="271" spans="2:33" x14ac:dyDescent="0.3">
      <c r="B271" t="s">
        <v>327</v>
      </c>
      <c r="C271" t="s">
        <v>339</v>
      </c>
      <c r="D271" t="s">
        <v>359</v>
      </c>
      <c r="E271" s="23">
        <v>5775</v>
      </c>
      <c r="F271">
        <v>42</v>
      </c>
      <c r="G271">
        <v>11.73</v>
      </c>
      <c r="H271">
        <v>492.66</v>
      </c>
      <c r="J271" t="str">
        <v>Ram Mahesh</v>
      </c>
      <c r="K271" t="str">
        <v>UK</v>
      </c>
      <c r="L271" t="str">
        <v>Raspberry Choco</v>
      </c>
      <c r="M271">
        <v>5775</v>
      </c>
      <c r="N271">
        <v>42</v>
      </c>
      <c r="O271">
        <v>11.73</v>
      </c>
      <c r="P271">
        <v>492.66</v>
      </c>
      <c r="Z271" t="str">
        <v>268</v>
      </c>
      <c r="AA271" t="str">
        <v>Ram Mahesh</v>
      </c>
      <c r="AB271" t="str">
        <v>UK</v>
      </c>
      <c r="AC271" t="str">
        <v>Raspberry Choco</v>
      </c>
      <c r="AD271">
        <v>5775</v>
      </c>
      <c r="AE271">
        <v>42</v>
      </c>
      <c r="AF271">
        <v>11.73</v>
      </c>
      <c r="AG271">
        <v>492.66</v>
      </c>
    </row>
    <row r="272" spans="2:33" x14ac:dyDescent="0.3">
      <c r="B272" t="s">
        <v>338</v>
      </c>
      <c r="C272" t="s">
        <v>331</v>
      </c>
      <c r="D272" t="s">
        <v>355</v>
      </c>
      <c r="E272" s="23">
        <v>1071</v>
      </c>
      <c r="F272">
        <v>270</v>
      </c>
      <c r="G272">
        <v>10.62</v>
      </c>
      <c r="H272">
        <v>2867.4</v>
      </c>
      <c r="J272" t="str">
        <v>Curtice Advani</v>
      </c>
      <c r="K272" t="str">
        <v>USA</v>
      </c>
      <c r="L272" t="str">
        <v>Orange Choco</v>
      </c>
      <c r="M272">
        <v>1071</v>
      </c>
      <c r="N272">
        <v>270</v>
      </c>
      <c r="O272">
        <v>10.62</v>
      </c>
      <c r="P272">
        <v>2867.4</v>
      </c>
      <c r="Z272" t="str">
        <v>269</v>
      </c>
      <c r="AA272" t="str">
        <v>Curtice Advani</v>
      </c>
      <c r="AB272" t="str">
        <v>USA</v>
      </c>
      <c r="AC272" t="str">
        <v>Orange Choco</v>
      </c>
      <c r="AD272">
        <v>1071</v>
      </c>
      <c r="AE272">
        <v>270</v>
      </c>
      <c r="AF272">
        <v>10.62</v>
      </c>
      <c r="AG272">
        <v>2867.4</v>
      </c>
    </row>
    <row r="273" spans="2:33" x14ac:dyDescent="0.3">
      <c r="B273" t="s">
        <v>330</v>
      </c>
      <c r="C273" t="s">
        <v>336</v>
      </c>
      <c r="D273" t="s">
        <v>356</v>
      </c>
      <c r="E273" s="23">
        <v>5019</v>
      </c>
      <c r="F273">
        <v>150</v>
      </c>
      <c r="G273">
        <v>6.49</v>
      </c>
      <c r="H273">
        <v>973.5</v>
      </c>
      <c r="J273" t="str">
        <v>Brien Boise</v>
      </c>
      <c r="K273" t="str">
        <v>Canada</v>
      </c>
      <c r="L273" t="str">
        <v>Fruit &amp; Nut Bars</v>
      </c>
      <c r="M273">
        <v>5019</v>
      </c>
      <c r="N273">
        <v>150</v>
      </c>
      <c r="O273">
        <v>6.49</v>
      </c>
      <c r="P273">
        <v>973.5</v>
      </c>
      <c r="Z273" t="str">
        <v>270</v>
      </c>
      <c r="AA273" t="str">
        <v>Brien Boise</v>
      </c>
      <c r="AB273" t="str">
        <v>Canada</v>
      </c>
      <c r="AC273" t="str">
        <v>Fruit &amp; Nut Bars</v>
      </c>
      <c r="AD273">
        <v>5019</v>
      </c>
      <c r="AE273">
        <v>150</v>
      </c>
      <c r="AF273">
        <v>6.49</v>
      </c>
      <c r="AG273">
        <v>973.5</v>
      </c>
    </row>
    <row r="274" spans="2:33" x14ac:dyDescent="0.3">
      <c r="B274" t="s">
        <v>348</v>
      </c>
      <c r="C274" t="s">
        <v>328</v>
      </c>
      <c r="D274" t="s">
        <v>359</v>
      </c>
      <c r="E274" s="23">
        <v>2863</v>
      </c>
      <c r="F274">
        <v>42</v>
      </c>
      <c r="G274">
        <v>11.73</v>
      </c>
      <c r="H274">
        <v>492.66</v>
      </c>
      <c r="J274" t="str">
        <v>Barr Faughny</v>
      </c>
      <c r="K274" t="str">
        <v>New Zealand</v>
      </c>
      <c r="L274" t="str">
        <v>Raspberry Choco</v>
      </c>
      <c r="M274">
        <v>2863</v>
      </c>
      <c r="N274">
        <v>42</v>
      </c>
      <c r="O274">
        <v>11.73</v>
      </c>
      <c r="P274">
        <v>492.66</v>
      </c>
      <c r="Z274" t="str">
        <v>271</v>
      </c>
      <c r="AA274" t="str">
        <v>Barr Faughny</v>
      </c>
      <c r="AB274" t="str">
        <v>New Zealand</v>
      </c>
      <c r="AC274" t="str">
        <v>Raspberry Choco</v>
      </c>
      <c r="AD274">
        <v>2863</v>
      </c>
      <c r="AE274">
        <v>42</v>
      </c>
      <c r="AF274">
        <v>11.73</v>
      </c>
      <c r="AG274">
        <v>492.66</v>
      </c>
    </row>
    <row r="275" spans="2:33" x14ac:dyDescent="0.3">
      <c r="B275" t="s">
        <v>327</v>
      </c>
      <c r="C275" t="s">
        <v>331</v>
      </c>
      <c r="D275" t="s">
        <v>354</v>
      </c>
      <c r="E275" s="23">
        <v>1617</v>
      </c>
      <c r="F275">
        <v>126</v>
      </c>
      <c r="G275">
        <v>7.16</v>
      </c>
      <c r="H275">
        <v>902.16</v>
      </c>
      <c r="J275" t="str">
        <v>Ram Mahesh</v>
      </c>
      <c r="K275" t="str">
        <v>USA</v>
      </c>
      <c r="L275" t="str">
        <v>Manuka Honey Choco</v>
      </c>
      <c r="M275">
        <v>1617</v>
      </c>
      <c r="N275">
        <v>126</v>
      </c>
      <c r="O275">
        <v>7.16</v>
      </c>
      <c r="P275">
        <v>902.16</v>
      </c>
      <c r="Z275" t="str">
        <v>272</v>
      </c>
      <c r="AA275" t="str">
        <v>Ram Mahesh</v>
      </c>
      <c r="AB275" t="str">
        <v>USA</v>
      </c>
      <c r="AC275" t="str">
        <v>Manuka Honey Choco</v>
      </c>
      <c r="AD275">
        <v>1617</v>
      </c>
      <c r="AE275">
        <v>126</v>
      </c>
      <c r="AF275">
        <v>7.16</v>
      </c>
      <c r="AG275">
        <v>902.16</v>
      </c>
    </row>
    <row r="276" spans="2:33" x14ac:dyDescent="0.3">
      <c r="B276" t="s">
        <v>338</v>
      </c>
      <c r="C276" t="s">
        <v>328</v>
      </c>
      <c r="D276" t="s">
        <v>364</v>
      </c>
      <c r="E276" s="23">
        <v>6818</v>
      </c>
      <c r="F276">
        <v>6</v>
      </c>
      <c r="G276">
        <v>5.6</v>
      </c>
      <c r="H276">
        <v>33.6</v>
      </c>
      <c r="J276" t="str">
        <v>Curtice Advani</v>
      </c>
      <c r="K276" t="str">
        <v>New Zealand</v>
      </c>
      <c r="L276" t="str">
        <v>Baker's Choco Chips</v>
      </c>
      <c r="M276">
        <v>6818</v>
      </c>
      <c r="N276">
        <v>6</v>
      </c>
      <c r="O276">
        <v>5.6</v>
      </c>
      <c r="P276">
        <v>33.6</v>
      </c>
      <c r="Z276" t="str">
        <v>273</v>
      </c>
      <c r="AA276" t="str">
        <v>Curtice Advani</v>
      </c>
      <c r="AB276" t="str">
        <v>New Zealand</v>
      </c>
      <c r="AC276" t="str">
        <v>Baker's Choco Chips</v>
      </c>
      <c r="AD276">
        <v>6818</v>
      </c>
      <c r="AE276">
        <v>6</v>
      </c>
      <c r="AF276">
        <v>5.6</v>
      </c>
      <c r="AG276">
        <v>33.6</v>
      </c>
    </row>
    <row r="277" spans="2:33" x14ac:dyDescent="0.3">
      <c r="B277" t="s">
        <v>349</v>
      </c>
      <c r="C277" t="s">
        <v>331</v>
      </c>
      <c r="D277" t="s">
        <v>359</v>
      </c>
      <c r="E277" s="23">
        <v>6657</v>
      </c>
      <c r="F277">
        <v>276</v>
      </c>
      <c r="G277">
        <v>11.73</v>
      </c>
      <c r="H277">
        <v>3237.48</v>
      </c>
      <c r="J277" t="str">
        <v>Gunar Cockshoot</v>
      </c>
      <c r="K277" t="str">
        <v>USA</v>
      </c>
      <c r="L277" t="str">
        <v>Raspberry Choco</v>
      </c>
      <c r="M277">
        <v>6657</v>
      </c>
      <c r="N277">
        <v>276</v>
      </c>
      <c r="O277">
        <v>11.73</v>
      </c>
      <c r="P277">
        <v>3237.48</v>
      </c>
      <c r="Z277" t="str">
        <v>274</v>
      </c>
      <c r="AA277" t="str">
        <v>Gunar Cockshoot</v>
      </c>
      <c r="AB277" t="str">
        <v>USA</v>
      </c>
      <c r="AC277" t="str">
        <v>Raspberry Choco</v>
      </c>
      <c r="AD277">
        <v>6657</v>
      </c>
      <c r="AE277">
        <v>276</v>
      </c>
      <c r="AF277">
        <v>11.73</v>
      </c>
      <c r="AG277">
        <v>3237.48</v>
      </c>
    </row>
    <row r="278" spans="2:33" x14ac:dyDescent="0.3">
      <c r="B278" t="s">
        <v>349</v>
      </c>
      <c r="C278" t="s">
        <v>352</v>
      </c>
      <c r="D278" t="s">
        <v>350</v>
      </c>
      <c r="E278" s="23">
        <v>2919</v>
      </c>
      <c r="F278">
        <v>93</v>
      </c>
      <c r="G278">
        <v>3.11</v>
      </c>
      <c r="H278">
        <v>289.23</v>
      </c>
      <c r="J278" t="str">
        <v>Gunar Cockshoot</v>
      </c>
      <c r="K278" t="str">
        <v>India</v>
      </c>
      <c r="L278" t="str">
        <v>Eclairs</v>
      </c>
      <c r="M278">
        <v>2919</v>
      </c>
      <c r="N278">
        <v>93</v>
      </c>
      <c r="O278">
        <v>3.11</v>
      </c>
      <c r="P278">
        <v>289.23</v>
      </c>
      <c r="Z278" t="str">
        <v>275</v>
      </c>
      <c r="AA278" t="str">
        <v>Gunar Cockshoot</v>
      </c>
      <c r="AB278" t="str">
        <v>India</v>
      </c>
      <c r="AC278" t="str">
        <v>Eclairs</v>
      </c>
      <c r="AD278">
        <v>2919</v>
      </c>
      <c r="AE278">
        <v>93</v>
      </c>
      <c r="AF278">
        <v>3.11</v>
      </c>
      <c r="AG278">
        <v>289.23</v>
      </c>
    </row>
    <row r="279" spans="2:33" x14ac:dyDescent="0.3">
      <c r="B279" t="s">
        <v>348</v>
      </c>
      <c r="C279" t="s">
        <v>336</v>
      </c>
      <c r="D279" t="s">
        <v>343</v>
      </c>
      <c r="E279" s="23">
        <v>3094</v>
      </c>
      <c r="F279">
        <v>246</v>
      </c>
      <c r="G279">
        <v>5.79</v>
      </c>
      <c r="H279">
        <v>1424.34</v>
      </c>
      <c r="J279" t="str">
        <v>Barr Faughny</v>
      </c>
      <c r="K279" t="str">
        <v>Canada</v>
      </c>
      <c r="L279" t="str">
        <v>Smooth Sliky Salty</v>
      </c>
      <c r="M279">
        <v>3094</v>
      </c>
      <c r="N279">
        <v>246</v>
      </c>
      <c r="O279">
        <v>5.79</v>
      </c>
      <c r="P279">
        <v>1424.34</v>
      </c>
      <c r="Z279" t="str">
        <v>276</v>
      </c>
      <c r="AA279" t="str">
        <v>Barr Faughny</v>
      </c>
      <c r="AB279" t="str">
        <v>Canada</v>
      </c>
      <c r="AC279" t="str">
        <v>Smooth Sliky Salty</v>
      </c>
      <c r="AD279">
        <v>3094</v>
      </c>
      <c r="AE279">
        <v>246</v>
      </c>
      <c r="AF279">
        <v>5.79</v>
      </c>
      <c r="AG279">
        <v>1424.34</v>
      </c>
    </row>
    <row r="280" spans="2:33" x14ac:dyDescent="0.3">
      <c r="B280" t="s">
        <v>338</v>
      </c>
      <c r="C280" t="s">
        <v>339</v>
      </c>
      <c r="D280" t="s">
        <v>360</v>
      </c>
      <c r="E280" s="23">
        <v>2989</v>
      </c>
      <c r="F280">
        <v>3</v>
      </c>
      <c r="G280">
        <v>4.97</v>
      </c>
      <c r="H280">
        <v>14.91</v>
      </c>
      <c r="J280" t="str">
        <v>Curtice Advani</v>
      </c>
      <c r="K280" t="str">
        <v>UK</v>
      </c>
      <c r="L280" t="str">
        <v>85% Dark Bars</v>
      </c>
      <c r="M280">
        <v>2989</v>
      </c>
      <c r="N280">
        <v>3</v>
      </c>
      <c r="O280">
        <v>4.97</v>
      </c>
      <c r="P280">
        <v>14.91</v>
      </c>
      <c r="Z280" t="str">
        <v>277</v>
      </c>
      <c r="AA280" t="str">
        <v>Curtice Advani</v>
      </c>
      <c r="AB280" t="str">
        <v>UK</v>
      </c>
      <c r="AC280" t="str">
        <v>85% Dark Bars</v>
      </c>
      <c r="AD280">
        <v>2989</v>
      </c>
      <c r="AE280">
        <v>3</v>
      </c>
      <c r="AF280">
        <v>4.97</v>
      </c>
      <c r="AG280">
        <v>14.91</v>
      </c>
    </row>
    <row r="281" spans="2:33" x14ac:dyDescent="0.3">
      <c r="B281" t="s">
        <v>330</v>
      </c>
      <c r="C281" t="s">
        <v>342</v>
      </c>
      <c r="D281" t="s">
        <v>361</v>
      </c>
      <c r="E281" s="23">
        <v>2268</v>
      </c>
      <c r="F281">
        <v>63</v>
      </c>
      <c r="G281">
        <v>16.73</v>
      </c>
      <c r="H281">
        <v>1053.99</v>
      </c>
      <c r="J281" t="str">
        <v>Brien Boise</v>
      </c>
      <c r="K281" t="str">
        <v>Australia</v>
      </c>
      <c r="L281" t="str">
        <v>Organic Choco Syrup</v>
      </c>
      <c r="M281">
        <v>2268</v>
      </c>
      <c r="N281">
        <v>63</v>
      </c>
      <c r="O281">
        <v>16.73</v>
      </c>
      <c r="P281">
        <v>1053.99</v>
      </c>
      <c r="Z281" t="str">
        <v>278</v>
      </c>
      <c r="AA281" t="str">
        <v>Brien Boise</v>
      </c>
      <c r="AB281" t="str">
        <v>Australia</v>
      </c>
      <c r="AC281" t="str">
        <v>Organic Choco Syrup</v>
      </c>
      <c r="AD281">
        <v>2268</v>
      </c>
      <c r="AE281">
        <v>63</v>
      </c>
      <c r="AF281">
        <v>16.73</v>
      </c>
      <c r="AG281">
        <v>1053.99</v>
      </c>
    </row>
    <row r="282" spans="2:33" x14ac:dyDescent="0.3">
      <c r="B282" t="s">
        <v>347</v>
      </c>
      <c r="C282" t="s">
        <v>331</v>
      </c>
      <c r="D282" t="s">
        <v>343</v>
      </c>
      <c r="E282" s="23">
        <v>4753</v>
      </c>
      <c r="F282">
        <v>246</v>
      </c>
      <c r="G282">
        <v>5.79</v>
      </c>
      <c r="H282">
        <v>1424.34</v>
      </c>
      <c r="J282" t="str">
        <v>Gigi Bohling</v>
      </c>
      <c r="K282" t="str">
        <v>USA</v>
      </c>
      <c r="L282" t="str">
        <v>Smooth Sliky Salty</v>
      </c>
      <c r="M282">
        <v>4753</v>
      </c>
      <c r="N282">
        <v>246</v>
      </c>
      <c r="O282">
        <v>5.79</v>
      </c>
      <c r="P282">
        <v>1424.34</v>
      </c>
      <c r="Z282" t="str">
        <v>279</v>
      </c>
      <c r="AA282" t="str">
        <v>Gigi Bohling</v>
      </c>
      <c r="AB282" t="str">
        <v>USA</v>
      </c>
      <c r="AC282" t="str">
        <v>Smooth Sliky Salty</v>
      </c>
      <c r="AD282">
        <v>4753</v>
      </c>
      <c r="AE282">
        <v>246</v>
      </c>
      <c r="AF282">
        <v>5.79</v>
      </c>
      <c r="AG282">
        <v>1424.34</v>
      </c>
    </row>
    <row r="283" spans="2:33" x14ac:dyDescent="0.3">
      <c r="B283" t="s">
        <v>348</v>
      </c>
      <c r="C283" t="s">
        <v>352</v>
      </c>
      <c r="D283" t="s">
        <v>358</v>
      </c>
      <c r="E283" s="23">
        <v>7511</v>
      </c>
      <c r="F283">
        <v>120</v>
      </c>
      <c r="G283">
        <v>7.64</v>
      </c>
      <c r="H283">
        <v>916.8</v>
      </c>
      <c r="J283" t="str">
        <v>Barr Faughny</v>
      </c>
      <c r="K283" t="str">
        <v>India</v>
      </c>
      <c r="L283" t="str">
        <v>99% Dark &amp; Pure</v>
      </c>
      <c r="M283">
        <v>7511</v>
      </c>
      <c r="N283">
        <v>120</v>
      </c>
      <c r="O283">
        <v>7.64</v>
      </c>
      <c r="P283">
        <v>916.8</v>
      </c>
      <c r="Z283" t="str">
        <v>280</v>
      </c>
      <c r="AA283" t="str">
        <v>Barr Faughny</v>
      </c>
      <c r="AB283" t="str">
        <v>India</v>
      </c>
      <c r="AC283" t="str">
        <v>99% Dark &amp; Pure</v>
      </c>
      <c r="AD283">
        <v>7511</v>
      </c>
      <c r="AE283">
        <v>120</v>
      </c>
      <c r="AF283">
        <v>7.64</v>
      </c>
      <c r="AG283">
        <v>916.8</v>
      </c>
    </row>
    <row r="284" spans="2:33" x14ac:dyDescent="0.3">
      <c r="B284" t="s">
        <v>348</v>
      </c>
      <c r="C284" t="s">
        <v>342</v>
      </c>
      <c r="D284" t="s">
        <v>343</v>
      </c>
      <c r="E284" s="23">
        <v>4326</v>
      </c>
      <c r="F284">
        <v>348</v>
      </c>
      <c r="G284">
        <v>5.79</v>
      </c>
      <c r="H284">
        <v>2014.92</v>
      </c>
      <c r="J284" t="str">
        <v>Barr Faughny</v>
      </c>
      <c r="K284" t="str">
        <v>Australia</v>
      </c>
      <c r="L284" t="str">
        <v>Smooth Sliky Salty</v>
      </c>
      <c r="M284">
        <v>4326</v>
      </c>
      <c r="N284">
        <v>348</v>
      </c>
      <c r="O284">
        <v>5.79</v>
      </c>
      <c r="P284">
        <v>2014.92</v>
      </c>
      <c r="Z284" t="str">
        <v>281</v>
      </c>
      <c r="AA284" t="str">
        <v>Barr Faughny</v>
      </c>
      <c r="AB284" t="str">
        <v>Australia</v>
      </c>
      <c r="AC284" t="str">
        <v>Smooth Sliky Salty</v>
      </c>
      <c r="AD284">
        <v>4326</v>
      </c>
      <c r="AE284">
        <v>348</v>
      </c>
      <c r="AF284">
        <v>5.79</v>
      </c>
      <c r="AG284">
        <v>2014.92</v>
      </c>
    </row>
    <row r="285" spans="2:33" x14ac:dyDescent="0.3">
      <c r="B285" t="s">
        <v>335</v>
      </c>
      <c r="C285" t="s">
        <v>352</v>
      </c>
      <c r="D285" t="s">
        <v>356</v>
      </c>
      <c r="E285" s="23">
        <v>4935</v>
      </c>
      <c r="F285">
        <v>126</v>
      </c>
      <c r="G285">
        <v>6.49</v>
      </c>
      <c r="H285">
        <v>817.74</v>
      </c>
      <c r="J285" t="str">
        <v>Carla Molina</v>
      </c>
      <c r="K285" t="str">
        <v>India</v>
      </c>
      <c r="L285" t="str">
        <v>Fruit &amp; Nut Bars</v>
      </c>
      <c r="M285">
        <v>4935</v>
      </c>
      <c r="N285">
        <v>126</v>
      </c>
      <c r="O285">
        <v>6.49</v>
      </c>
      <c r="P285">
        <v>817.74</v>
      </c>
      <c r="Z285" t="str">
        <v>282</v>
      </c>
      <c r="AA285" t="str">
        <v>Carla Molina</v>
      </c>
      <c r="AB285" t="str">
        <v>India</v>
      </c>
      <c r="AC285" t="str">
        <v>Fruit &amp; Nut Bars</v>
      </c>
      <c r="AD285">
        <v>4935</v>
      </c>
      <c r="AE285">
        <v>126</v>
      </c>
      <c r="AF285">
        <v>6.49</v>
      </c>
      <c r="AG285">
        <v>817.74</v>
      </c>
    </row>
    <row r="286" spans="2:33" x14ac:dyDescent="0.3">
      <c r="B286" t="s">
        <v>338</v>
      </c>
      <c r="C286" t="s">
        <v>331</v>
      </c>
      <c r="D286" t="s">
        <v>329</v>
      </c>
      <c r="E286" s="23">
        <v>4781</v>
      </c>
      <c r="F286">
        <v>123</v>
      </c>
      <c r="G286">
        <v>14.49</v>
      </c>
      <c r="H286">
        <v>1782.27</v>
      </c>
      <c r="J286" t="str">
        <v>Curtice Advani</v>
      </c>
      <c r="K286" t="str">
        <v>USA</v>
      </c>
      <c r="L286" t="str">
        <v>70% Dark Bites</v>
      </c>
      <c r="M286">
        <v>4781</v>
      </c>
      <c r="N286">
        <v>123</v>
      </c>
      <c r="O286">
        <v>14.49</v>
      </c>
      <c r="P286">
        <v>1782.27</v>
      </c>
      <c r="Z286" t="str">
        <v>283</v>
      </c>
      <c r="AA286" t="str">
        <v>Curtice Advani</v>
      </c>
      <c r="AB286" t="str">
        <v>USA</v>
      </c>
      <c r="AC286" t="str">
        <v>70% Dark Bites</v>
      </c>
      <c r="AD286">
        <v>4781</v>
      </c>
      <c r="AE286">
        <v>123</v>
      </c>
      <c r="AF286">
        <v>14.49</v>
      </c>
      <c r="AG286">
        <v>1782.27</v>
      </c>
    </row>
    <row r="287" spans="2:33" x14ac:dyDescent="0.3">
      <c r="B287" t="s">
        <v>347</v>
      </c>
      <c r="C287" t="s">
        <v>342</v>
      </c>
      <c r="D287" t="s">
        <v>340</v>
      </c>
      <c r="E287" s="23">
        <v>7483</v>
      </c>
      <c r="F287">
        <v>45</v>
      </c>
      <c r="G287">
        <v>13.15</v>
      </c>
      <c r="H287">
        <v>591.75</v>
      </c>
      <c r="J287" t="str">
        <v>Gigi Bohling</v>
      </c>
      <c r="K287" t="str">
        <v>Australia</v>
      </c>
      <c r="L287" t="str">
        <v>White Choc</v>
      </c>
      <c r="M287">
        <v>7483</v>
      </c>
      <c r="N287">
        <v>45</v>
      </c>
      <c r="O287">
        <v>13.15</v>
      </c>
      <c r="P287">
        <v>591.75</v>
      </c>
      <c r="Z287" t="str">
        <v>284</v>
      </c>
      <c r="AA287" t="str">
        <v>Gigi Bohling</v>
      </c>
      <c r="AB287" t="str">
        <v>Australia</v>
      </c>
      <c r="AC287" t="str">
        <v>White Choc</v>
      </c>
      <c r="AD287">
        <v>7483</v>
      </c>
      <c r="AE287">
        <v>45</v>
      </c>
      <c r="AF287">
        <v>13.15</v>
      </c>
      <c r="AG287">
        <v>591.75</v>
      </c>
    </row>
    <row r="288" spans="2:33" x14ac:dyDescent="0.3">
      <c r="B288" t="s">
        <v>357</v>
      </c>
      <c r="C288" t="s">
        <v>342</v>
      </c>
      <c r="D288" t="s">
        <v>334</v>
      </c>
      <c r="E288" s="23">
        <v>6860</v>
      </c>
      <c r="F288">
        <v>126</v>
      </c>
      <c r="G288">
        <v>11.88</v>
      </c>
      <c r="H288">
        <v>1496.88</v>
      </c>
      <c r="J288" t="str">
        <v>Oby Sorrel</v>
      </c>
      <c r="K288" t="str">
        <v>Australia</v>
      </c>
      <c r="L288" t="str">
        <v>Almond Choco</v>
      </c>
      <c r="M288">
        <v>6860</v>
      </c>
      <c r="N288">
        <v>126</v>
      </c>
      <c r="O288">
        <v>11.88</v>
      </c>
      <c r="P288">
        <v>1496.88</v>
      </c>
      <c r="Z288" t="str">
        <v>285</v>
      </c>
      <c r="AA288" t="str">
        <v>Oby Sorrel</v>
      </c>
      <c r="AB288" t="str">
        <v>Australia</v>
      </c>
      <c r="AC288" t="str">
        <v>Almond Choco</v>
      </c>
      <c r="AD288">
        <v>6860</v>
      </c>
      <c r="AE288">
        <v>126</v>
      </c>
      <c r="AF288">
        <v>11.88</v>
      </c>
      <c r="AG288">
        <v>1496.88</v>
      </c>
    </row>
    <row r="289" spans="2:33" x14ac:dyDescent="0.3">
      <c r="B289" t="s">
        <v>327</v>
      </c>
      <c r="C289" t="s">
        <v>328</v>
      </c>
      <c r="D289" t="s">
        <v>354</v>
      </c>
      <c r="E289" s="23">
        <v>9002</v>
      </c>
      <c r="F289">
        <v>72</v>
      </c>
      <c r="G289">
        <v>7.16</v>
      </c>
      <c r="H289">
        <v>515.52</v>
      </c>
      <c r="J289" t="str">
        <v>Ram Mahesh</v>
      </c>
      <c r="K289" t="str">
        <v>New Zealand</v>
      </c>
      <c r="L289" t="str">
        <v>Manuka Honey Choco</v>
      </c>
      <c r="M289">
        <v>9002</v>
      </c>
      <c r="N289">
        <v>72</v>
      </c>
      <c r="O289">
        <v>7.16</v>
      </c>
      <c r="P289">
        <v>515.52</v>
      </c>
      <c r="Z289" t="str">
        <v>286</v>
      </c>
      <c r="AA289" t="str">
        <v>Ram Mahesh</v>
      </c>
      <c r="AB289" t="str">
        <v>New Zealand</v>
      </c>
      <c r="AC289" t="str">
        <v>Manuka Honey Choco</v>
      </c>
      <c r="AD289">
        <v>9002</v>
      </c>
      <c r="AE289">
        <v>72</v>
      </c>
      <c r="AF289">
        <v>7.16</v>
      </c>
      <c r="AG289">
        <v>515.52</v>
      </c>
    </row>
    <row r="290" spans="2:33" x14ac:dyDescent="0.3">
      <c r="B290" t="s">
        <v>338</v>
      </c>
      <c r="C290" t="s">
        <v>336</v>
      </c>
      <c r="D290" t="s">
        <v>354</v>
      </c>
      <c r="E290" s="23">
        <v>1400</v>
      </c>
      <c r="F290">
        <v>135</v>
      </c>
      <c r="G290">
        <v>7.16</v>
      </c>
      <c r="H290">
        <v>966.6</v>
      </c>
      <c r="J290" t="str">
        <v>Curtice Advani</v>
      </c>
      <c r="K290" t="str">
        <v>Canada</v>
      </c>
      <c r="L290" t="str">
        <v>Manuka Honey Choco</v>
      </c>
      <c r="M290">
        <v>1400</v>
      </c>
      <c r="N290">
        <v>135</v>
      </c>
      <c r="O290">
        <v>7.16</v>
      </c>
      <c r="P290">
        <v>966.6</v>
      </c>
      <c r="Z290" t="str">
        <v>287</v>
      </c>
      <c r="AA290" t="str">
        <v>Curtice Advani</v>
      </c>
      <c r="AB290" t="str">
        <v>Canada</v>
      </c>
      <c r="AC290" t="str">
        <v>Manuka Honey Choco</v>
      </c>
      <c r="AD290">
        <v>1400</v>
      </c>
      <c r="AE290">
        <v>135</v>
      </c>
      <c r="AF290">
        <v>7.16</v>
      </c>
      <c r="AG290">
        <v>966.6</v>
      </c>
    </row>
    <row r="291" spans="2:33" x14ac:dyDescent="0.3">
      <c r="B291" t="s">
        <v>357</v>
      </c>
      <c r="C291" t="s">
        <v>352</v>
      </c>
      <c r="D291" t="s">
        <v>344</v>
      </c>
      <c r="E291" s="23">
        <v>4053</v>
      </c>
      <c r="F291">
        <v>24</v>
      </c>
      <c r="G291">
        <v>9.77</v>
      </c>
      <c r="H291">
        <v>234.48</v>
      </c>
      <c r="J291" t="str">
        <v>Oby Sorrel</v>
      </c>
      <c r="K291" t="str">
        <v>India</v>
      </c>
      <c r="L291" t="str">
        <v>After Nines</v>
      </c>
      <c r="M291">
        <v>4053</v>
      </c>
      <c r="N291">
        <v>24</v>
      </c>
      <c r="O291">
        <v>9.77</v>
      </c>
      <c r="P291">
        <v>234.48</v>
      </c>
      <c r="Z291" t="str">
        <v>288</v>
      </c>
      <c r="AA291" t="str">
        <v>Oby Sorrel</v>
      </c>
      <c r="AB291" t="str">
        <v>India</v>
      </c>
      <c r="AC291" t="str">
        <v>After Nines</v>
      </c>
      <c r="AD291">
        <v>4053</v>
      </c>
      <c r="AE291">
        <v>24</v>
      </c>
      <c r="AF291">
        <v>9.77</v>
      </c>
      <c r="AG291">
        <v>234.48</v>
      </c>
    </row>
    <row r="292" spans="2:33" x14ac:dyDescent="0.3">
      <c r="B292" t="s">
        <v>345</v>
      </c>
      <c r="C292" t="s">
        <v>336</v>
      </c>
      <c r="D292" t="s">
        <v>343</v>
      </c>
      <c r="E292" s="23">
        <v>2149</v>
      </c>
      <c r="F292">
        <v>117</v>
      </c>
      <c r="G292">
        <v>5.79</v>
      </c>
      <c r="H292">
        <v>677.43</v>
      </c>
      <c r="J292" t="str">
        <v>Ches Bonnell</v>
      </c>
      <c r="K292" t="str">
        <v>Canada</v>
      </c>
      <c r="L292" t="str">
        <v>Smooth Sliky Salty</v>
      </c>
      <c r="M292">
        <v>2149</v>
      </c>
      <c r="N292">
        <v>117</v>
      </c>
      <c r="O292">
        <v>5.79</v>
      </c>
      <c r="P292">
        <v>677.43</v>
      </c>
      <c r="Z292" t="str">
        <v>289</v>
      </c>
      <c r="AA292" t="str">
        <v>Ches Bonnell</v>
      </c>
      <c r="AB292" t="str">
        <v>Canada</v>
      </c>
      <c r="AC292" t="str">
        <v>Smooth Sliky Salty</v>
      </c>
      <c r="AD292">
        <v>2149</v>
      </c>
      <c r="AE292">
        <v>117</v>
      </c>
      <c r="AF292">
        <v>5.79</v>
      </c>
      <c r="AG292">
        <v>677.43</v>
      </c>
    </row>
    <row r="293" spans="2:33" x14ac:dyDescent="0.3">
      <c r="B293" t="s">
        <v>349</v>
      </c>
      <c r="C293" t="s">
        <v>339</v>
      </c>
      <c r="D293" t="s">
        <v>354</v>
      </c>
      <c r="E293" s="23">
        <v>3640</v>
      </c>
      <c r="F293">
        <v>51</v>
      </c>
      <c r="G293">
        <v>7.16</v>
      </c>
      <c r="H293">
        <v>365.16</v>
      </c>
      <c r="J293" t="str">
        <v>Gunar Cockshoot</v>
      </c>
      <c r="K293" t="str">
        <v>UK</v>
      </c>
      <c r="L293" t="str">
        <v>Manuka Honey Choco</v>
      </c>
      <c r="M293">
        <v>3640</v>
      </c>
      <c r="N293">
        <v>51</v>
      </c>
      <c r="O293">
        <v>7.16</v>
      </c>
      <c r="P293">
        <v>365.16</v>
      </c>
      <c r="Z293" t="str">
        <v>290</v>
      </c>
      <c r="AA293" t="str">
        <v>Gunar Cockshoot</v>
      </c>
      <c r="AB293" t="str">
        <v>UK</v>
      </c>
      <c r="AC293" t="str">
        <v>Manuka Honey Choco</v>
      </c>
      <c r="AD293">
        <v>3640</v>
      </c>
      <c r="AE293">
        <v>51</v>
      </c>
      <c r="AF293">
        <v>7.16</v>
      </c>
      <c r="AG293">
        <v>365.16</v>
      </c>
    </row>
    <row r="294" spans="2:33" x14ac:dyDescent="0.3">
      <c r="B294" t="s">
        <v>348</v>
      </c>
      <c r="C294" t="s">
        <v>339</v>
      </c>
      <c r="D294" t="s">
        <v>356</v>
      </c>
      <c r="E294">
        <v>630</v>
      </c>
      <c r="F294">
        <v>36</v>
      </c>
      <c r="G294">
        <v>6.49</v>
      </c>
      <c r="H294">
        <v>233.64</v>
      </c>
      <c r="J294" t="str">
        <v>Barr Faughny</v>
      </c>
      <c r="K294" t="str">
        <v>UK</v>
      </c>
      <c r="L294" t="str">
        <v>Fruit &amp; Nut Bars</v>
      </c>
      <c r="M294">
        <v>630</v>
      </c>
      <c r="N294">
        <v>36</v>
      </c>
      <c r="O294">
        <v>6.49</v>
      </c>
      <c r="P294">
        <v>233.64</v>
      </c>
      <c r="Z294" t="str">
        <v>291</v>
      </c>
      <c r="AA294" t="str">
        <v>Barr Faughny</v>
      </c>
      <c r="AB294" t="str">
        <v>UK</v>
      </c>
      <c r="AC294" t="str">
        <v>Fruit &amp; Nut Bars</v>
      </c>
      <c r="AD294">
        <v>630</v>
      </c>
      <c r="AE294">
        <v>36</v>
      </c>
      <c r="AF294">
        <v>6.49</v>
      </c>
      <c r="AG294">
        <v>233.64</v>
      </c>
    </row>
    <row r="295" spans="2:33" x14ac:dyDescent="0.3">
      <c r="B295" t="s">
        <v>333</v>
      </c>
      <c r="C295" t="s">
        <v>331</v>
      </c>
      <c r="D295" t="s">
        <v>361</v>
      </c>
      <c r="E295" s="23">
        <v>2429</v>
      </c>
      <c r="F295">
        <v>144</v>
      </c>
      <c r="G295">
        <v>16.73</v>
      </c>
      <c r="H295">
        <v>2409.12</v>
      </c>
      <c r="J295" t="str">
        <v>Husein Augar</v>
      </c>
      <c r="K295" t="str">
        <v>USA</v>
      </c>
      <c r="L295" t="str">
        <v>Organic Choco Syrup</v>
      </c>
      <c r="M295">
        <v>2429</v>
      </c>
      <c r="N295">
        <v>144</v>
      </c>
      <c r="O295">
        <v>16.73</v>
      </c>
      <c r="P295">
        <v>2409.12</v>
      </c>
      <c r="Z295" t="str">
        <v>292</v>
      </c>
      <c r="AA295" t="str">
        <v>Husein Augar</v>
      </c>
      <c r="AB295" t="str">
        <v>USA</v>
      </c>
      <c r="AC295" t="str">
        <v>Organic Choco Syrup</v>
      </c>
      <c r="AD295">
        <v>2429</v>
      </c>
      <c r="AE295">
        <v>144</v>
      </c>
      <c r="AF295">
        <v>16.73</v>
      </c>
      <c r="AG295">
        <v>2409.12</v>
      </c>
    </row>
    <row r="296" spans="2:33" x14ac:dyDescent="0.3">
      <c r="B296" t="s">
        <v>333</v>
      </c>
      <c r="C296" t="s">
        <v>336</v>
      </c>
      <c r="D296" t="s">
        <v>340</v>
      </c>
      <c r="E296" s="23">
        <v>2142</v>
      </c>
      <c r="F296">
        <v>114</v>
      </c>
      <c r="G296">
        <v>13.15</v>
      </c>
      <c r="H296">
        <v>1499.1</v>
      </c>
      <c r="J296" t="str">
        <v>Husein Augar</v>
      </c>
      <c r="K296" t="str">
        <v>Canada</v>
      </c>
      <c r="L296" t="str">
        <v>White Choc</v>
      </c>
      <c r="M296">
        <v>2142</v>
      </c>
      <c r="N296">
        <v>114</v>
      </c>
      <c r="O296">
        <v>13.15</v>
      </c>
      <c r="P296">
        <v>1499.1</v>
      </c>
      <c r="Z296" t="str">
        <v>293</v>
      </c>
      <c r="AA296" t="str">
        <v>Husein Augar</v>
      </c>
      <c r="AB296" t="str">
        <v>Canada</v>
      </c>
      <c r="AC296" t="str">
        <v>White Choc</v>
      </c>
      <c r="AD296">
        <v>2142</v>
      </c>
      <c r="AE296">
        <v>114</v>
      </c>
      <c r="AF296">
        <v>13.15</v>
      </c>
      <c r="AG296">
        <v>1499.1</v>
      </c>
    </row>
    <row r="297" spans="2:33" x14ac:dyDescent="0.3">
      <c r="B297" t="s">
        <v>345</v>
      </c>
      <c r="C297" t="s">
        <v>328</v>
      </c>
      <c r="D297" t="s">
        <v>329</v>
      </c>
      <c r="E297" s="23">
        <v>6454</v>
      </c>
      <c r="F297">
        <v>54</v>
      </c>
      <c r="G297">
        <v>14.49</v>
      </c>
      <c r="H297">
        <v>782.46</v>
      </c>
      <c r="J297" t="str">
        <v>Ches Bonnell</v>
      </c>
      <c r="K297" t="str">
        <v>New Zealand</v>
      </c>
      <c r="L297" t="str">
        <v>70% Dark Bites</v>
      </c>
      <c r="M297">
        <v>6454</v>
      </c>
      <c r="N297">
        <v>54</v>
      </c>
      <c r="O297">
        <v>14.49</v>
      </c>
      <c r="P297">
        <v>782.46</v>
      </c>
      <c r="Z297" t="str">
        <v>294</v>
      </c>
      <c r="AA297" t="str">
        <v>Ches Bonnell</v>
      </c>
      <c r="AB297" t="str">
        <v>New Zealand</v>
      </c>
      <c r="AC297" t="str">
        <v>70% Dark Bites</v>
      </c>
      <c r="AD297">
        <v>6454</v>
      </c>
      <c r="AE297">
        <v>54</v>
      </c>
      <c r="AF297">
        <v>14.49</v>
      </c>
      <c r="AG297">
        <v>782.46</v>
      </c>
    </row>
    <row r="298" spans="2:33" x14ac:dyDescent="0.3">
      <c r="B298" t="s">
        <v>345</v>
      </c>
      <c r="C298" t="s">
        <v>328</v>
      </c>
      <c r="D298" t="s">
        <v>351</v>
      </c>
      <c r="E298" s="23">
        <v>4487</v>
      </c>
      <c r="F298">
        <v>333</v>
      </c>
      <c r="G298">
        <v>8.7899999999999991</v>
      </c>
      <c r="H298">
        <v>2927.07</v>
      </c>
      <c r="J298" t="str">
        <v>Ches Bonnell</v>
      </c>
      <c r="K298" t="str">
        <v>New Zealand</v>
      </c>
      <c r="L298" t="str">
        <v>Mint Chip Choco</v>
      </c>
      <c r="M298">
        <v>4487</v>
      </c>
      <c r="N298">
        <v>333</v>
      </c>
      <c r="O298">
        <v>8.7899999999999991</v>
      </c>
      <c r="P298">
        <v>2927.07</v>
      </c>
      <c r="Z298" t="str">
        <v>295</v>
      </c>
      <c r="AA298" t="str">
        <v>Ches Bonnell</v>
      </c>
      <c r="AB298" t="str">
        <v>New Zealand</v>
      </c>
      <c r="AC298" t="str">
        <v>Mint Chip Choco</v>
      </c>
      <c r="AD298">
        <v>4487</v>
      </c>
      <c r="AE298">
        <v>333</v>
      </c>
      <c r="AF298">
        <v>8.7899999999999991</v>
      </c>
      <c r="AG298">
        <v>2927.07</v>
      </c>
    </row>
    <row r="299" spans="2:33" x14ac:dyDescent="0.3">
      <c r="B299" t="s">
        <v>349</v>
      </c>
      <c r="C299" t="s">
        <v>328</v>
      </c>
      <c r="D299" t="s">
        <v>334</v>
      </c>
      <c r="E299">
        <v>938</v>
      </c>
      <c r="F299">
        <v>366</v>
      </c>
      <c r="G299">
        <v>11.88</v>
      </c>
      <c r="H299">
        <v>4348.08</v>
      </c>
      <c r="J299" t="str">
        <v>Gunar Cockshoot</v>
      </c>
      <c r="K299" t="str">
        <v>New Zealand</v>
      </c>
      <c r="L299" t="str">
        <v>Almond Choco</v>
      </c>
      <c r="M299">
        <v>938</v>
      </c>
      <c r="N299">
        <v>366</v>
      </c>
      <c r="O299">
        <v>11.88</v>
      </c>
      <c r="P299">
        <v>4348.08</v>
      </c>
      <c r="Z299" t="str">
        <v>296</v>
      </c>
      <c r="AA299" t="str">
        <v>Gunar Cockshoot</v>
      </c>
      <c r="AB299" t="str">
        <v>New Zealand</v>
      </c>
      <c r="AC299" t="str">
        <v>Almond Choco</v>
      </c>
      <c r="AD299">
        <v>938</v>
      </c>
      <c r="AE299">
        <v>366</v>
      </c>
      <c r="AF299">
        <v>11.88</v>
      </c>
      <c r="AG299">
        <v>4348.08</v>
      </c>
    </row>
    <row r="300" spans="2:33" x14ac:dyDescent="0.3">
      <c r="B300" t="s">
        <v>349</v>
      </c>
      <c r="C300" t="s">
        <v>342</v>
      </c>
      <c r="D300" t="s">
        <v>364</v>
      </c>
      <c r="E300" s="23">
        <v>8841</v>
      </c>
      <c r="F300">
        <v>303</v>
      </c>
      <c r="G300">
        <v>5.6</v>
      </c>
      <c r="H300">
        <v>1696.8</v>
      </c>
      <c r="J300" t="str">
        <v>Gunar Cockshoot</v>
      </c>
      <c r="K300" t="str">
        <v>Australia</v>
      </c>
      <c r="L300" t="str">
        <v>Baker's Choco Chips</v>
      </c>
      <c r="M300">
        <v>8841</v>
      </c>
      <c r="N300">
        <v>303</v>
      </c>
      <c r="O300">
        <v>5.6</v>
      </c>
      <c r="P300">
        <v>1696.8</v>
      </c>
      <c r="Z300" t="str">
        <v>297</v>
      </c>
      <c r="AA300" t="str">
        <v>Gunar Cockshoot</v>
      </c>
      <c r="AB300" t="str">
        <v>Australia</v>
      </c>
      <c r="AC300" t="str">
        <v>Baker's Choco Chips</v>
      </c>
      <c r="AD300">
        <v>8841</v>
      </c>
      <c r="AE300">
        <v>303</v>
      </c>
      <c r="AF300">
        <v>5.6</v>
      </c>
      <c r="AG300">
        <v>1696.8</v>
      </c>
    </row>
    <row r="301" spans="2:33" x14ac:dyDescent="0.3">
      <c r="B301" t="s">
        <v>348</v>
      </c>
      <c r="C301" t="s">
        <v>339</v>
      </c>
      <c r="D301" t="s">
        <v>341</v>
      </c>
      <c r="E301" s="23">
        <v>4018</v>
      </c>
      <c r="F301">
        <v>126</v>
      </c>
      <c r="G301">
        <v>12.37</v>
      </c>
      <c r="H301">
        <v>1558.62</v>
      </c>
      <c r="J301" t="str">
        <v>Barr Faughny</v>
      </c>
      <c r="K301" t="str">
        <v>UK</v>
      </c>
      <c r="L301" t="str">
        <v>Peanut Butter Cubes</v>
      </c>
      <c r="M301">
        <v>4018</v>
      </c>
      <c r="N301">
        <v>126</v>
      </c>
      <c r="O301">
        <v>12.37</v>
      </c>
      <c r="P301">
        <v>1558.62</v>
      </c>
      <c r="Z301" t="str">
        <v>298</v>
      </c>
      <c r="AA301" t="str">
        <v>Barr Faughny</v>
      </c>
      <c r="AB301" t="str">
        <v>UK</v>
      </c>
      <c r="AC301" t="str">
        <v>Peanut Butter Cubes</v>
      </c>
      <c r="AD301">
        <v>4018</v>
      </c>
      <c r="AE301">
        <v>126</v>
      </c>
      <c r="AF301">
        <v>12.37</v>
      </c>
      <c r="AG301">
        <v>1558.62</v>
      </c>
    </row>
    <row r="302" spans="2:33" x14ac:dyDescent="0.3">
      <c r="B302" t="s">
        <v>335</v>
      </c>
      <c r="C302" t="s">
        <v>328</v>
      </c>
      <c r="D302" t="s">
        <v>359</v>
      </c>
      <c r="E302">
        <v>714</v>
      </c>
      <c r="F302">
        <v>231</v>
      </c>
      <c r="G302">
        <v>11.73</v>
      </c>
      <c r="H302">
        <v>2709.63</v>
      </c>
      <c r="J302" t="str">
        <v>Carla Molina</v>
      </c>
      <c r="K302" t="str">
        <v>New Zealand</v>
      </c>
      <c r="L302" t="str">
        <v>Raspberry Choco</v>
      </c>
      <c r="M302">
        <v>714</v>
      </c>
      <c r="N302">
        <v>231</v>
      </c>
      <c r="O302">
        <v>11.73</v>
      </c>
      <c r="P302">
        <v>2709.63</v>
      </c>
      <c r="Z302" t="str">
        <v>299</v>
      </c>
      <c r="AA302" t="str">
        <v>Carla Molina</v>
      </c>
      <c r="AB302" t="str">
        <v>New Zealand</v>
      </c>
      <c r="AC302" t="str">
        <v>Raspberry Choco</v>
      </c>
      <c r="AD302">
        <v>714</v>
      </c>
      <c r="AE302">
        <v>231</v>
      </c>
      <c r="AF302">
        <v>11.73</v>
      </c>
      <c r="AG302">
        <v>2709.63</v>
      </c>
    </row>
    <row r="303" spans="2:33" x14ac:dyDescent="0.3">
      <c r="B303" t="s">
        <v>333</v>
      </c>
      <c r="C303" t="s">
        <v>342</v>
      </c>
      <c r="D303" t="s">
        <v>340</v>
      </c>
      <c r="E303" s="23">
        <v>3850</v>
      </c>
      <c r="F303">
        <v>102</v>
      </c>
      <c r="G303">
        <v>13.15</v>
      </c>
      <c r="H303">
        <v>1341.3</v>
      </c>
      <c r="J303" t="str">
        <v>Husein Augar</v>
      </c>
      <c r="K303" t="str">
        <v>Australia</v>
      </c>
      <c r="L303" t="str">
        <v>White Choc</v>
      </c>
      <c r="M303">
        <v>3850</v>
      </c>
      <c r="N303">
        <v>102</v>
      </c>
      <c r="O303">
        <v>13.15</v>
      </c>
      <c r="P303">
        <v>1341.3</v>
      </c>
      <c r="Z303" t="str">
        <v>300</v>
      </c>
      <c r="AA303" t="str">
        <v>Husein Augar</v>
      </c>
      <c r="AB303" t="str">
        <v>Australia</v>
      </c>
      <c r="AC303" t="str">
        <v>White Choc</v>
      </c>
      <c r="AD303">
        <v>3850</v>
      </c>
      <c r="AE303">
        <v>102</v>
      </c>
      <c r="AF303">
        <v>13.15</v>
      </c>
      <c r="AG303">
        <v>1341.3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ACD7-6DF7-4442-BD69-8EBC0BB3A863}">
  <dimension ref="B2:F17"/>
  <sheetViews>
    <sheetView workbookViewId="0">
      <selection activeCell="F18" sqref="F18"/>
    </sheetView>
  </sheetViews>
  <sheetFormatPr defaultRowHeight="14.4" x14ac:dyDescent="0.3"/>
  <cols>
    <col min="2" max="2" width="57" customWidth="1"/>
    <col min="4" max="4" width="11.88671875" customWidth="1"/>
    <col min="9" max="9" width="10.21875" customWidth="1"/>
  </cols>
  <sheetData>
    <row r="2" spans="2:6" x14ac:dyDescent="0.3">
      <c r="B2" t="s">
        <v>317</v>
      </c>
      <c r="D2" t="str" cm="1">
        <f t="array" ref="D2">_xll.RScript.Evaluate(B2)</f>
        <v>day</v>
      </c>
    </row>
    <row r="3" spans="2:6" x14ac:dyDescent="0.3">
      <c r="B3" t="s">
        <v>318</v>
      </c>
      <c r="D3" t="str" cm="1">
        <f t="array" ref="D3">_xll.RScript.Evaluate(B3)</f>
        <v>sales</v>
      </c>
    </row>
    <row r="5" spans="2:6" x14ac:dyDescent="0.3">
      <c r="B5" t="s">
        <v>369</v>
      </c>
      <c r="D5" t="str" cm="1">
        <f t="array" ref="D5">_xll.RScript.Evaluate(B5)</f>
        <v xml:space="preserve">Exception: Error: object 'sales' not found
</v>
      </c>
      <c r="F5" t="str" cm="1">
        <f t="array" ref="F5">_xll.RScript.Evaluate(D5)</f>
        <v>Exception: Status Error for Exception: Error: object 'sales' not found
 : unexpected string constant</v>
      </c>
    </row>
    <row r="17" spans="2:6" x14ac:dyDescent="0.3">
      <c r="B17" t="s">
        <v>319</v>
      </c>
      <c r="F17" t="str" cm="1">
        <f t="array" ref="F17">_xll.RScript.Evaluate(B17)</f>
        <v xml:space="preserve">Exception: Error: object 'dfDailySales' not found
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623D-3F64-493A-9A7E-F928927F2E32}">
  <dimension ref="B2:X59"/>
  <sheetViews>
    <sheetView topLeftCell="A43" workbookViewId="0">
      <selection activeCell="A57" sqref="A57"/>
    </sheetView>
  </sheetViews>
  <sheetFormatPr defaultRowHeight="14.4" x14ac:dyDescent="0.3"/>
  <cols>
    <col min="2" max="2" width="50.88671875" customWidth="1"/>
    <col min="3" max="3" width="43.88671875" customWidth="1"/>
    <col min="4" max="4" width="20.33203125" customWidth="1"/>
    <col min="5" max="6" width="11.21875" bestFit="1" customWidth="1"/>
    <col min="7" max="9" width="10.5546875" bestFit="1" customWidth="1"/>
  </cols>
  <sheetData>
    <row r="2" spans="2:8" x14ac:dyDescent="0.3">
      <c r="B2" s="1" t="s">
        <v>233</v>
      </c>
    </row>
    <row r="5" spans="2:8" x14ac:dyDescent="0.3">
      <c r="B5" t="s">
        <v>234</v>
      </c>
      <c r="C5" t="s">
        <v>235</v>
      </c>
      <c r="D5" t="str" cm="1">
        <f t="array" ref="D5">_xll.RScript.Evaluate(B5)</f>
        <v>y</v>
      </c>
    </row>
    <row r="6" spans="2:8" x14ac:dyDescent="0.3">
      <c r="B6" t="s">
        <v>236</v>
      </c>
      <c r="D6" t="str" cm="1">
        <f t="array" ref="D6">_xll.RScript.Evaluate(B6)</f>
        <v>x1</v>
      </c>
    </row>
    <row r="8" spans="2:8" x14ac:dyDescent="0.3">
      <c r="B8" t="s">
        <v>237</v>
      </c>
      <c r="C8" t="s">
        <v>238</v>
      </c>
      <c r="D8" t="str" cm="1">
        <f t="array" ref="D8">_xll.RScript.Evaluate(B8)</f>
        <v>OK</v>
      </c>
    </row>
    <row r="9" spans="2:8" x14ac:dyDescent="0.3">
      <c r="B9" t="s">
        <v>239</v>
      </c>
      <c r="D9" t="str" cm="1">
        <f t="array" ref="D9">_xll.RScript.Evaluate(B9)</f>
        <v>x2</v>
      </c>
    </row>
    <row r="11" spans="2:8" x14ac:dyDescent="0.3">
      <c r="B11" t="s">
        <v>240</v>
      </c>
      <c r="D11" t="str" cm="1">
        <f t="array" ref="D11">_xll.RScript.Evaluate(B11)</f>
        <v xml:space="preserve">Exception: Error in lm(y ~ x1 + x2) : could not find function "lm"
</v>
      </c>
      <c r="E11" t="s">
        <v>241</v>
      </c>
      <c r="G11" t="str" cm="1">
        <f t="array" ref="G11">_xll.RScript.Evaluate(E11)</f>
        <v xml:space="preserve">Exception: Error: object 'model' not found
</v>
      </c>
      <c r="H11" t="str" cm="1">
        <f t="array" ref="H11">TRANSPOSE(_xll.RScript.Evaluate($D$11&amp;"$"&amp;G11))</f>
        <v>Exception: Status Error for Exception: Error in lm(y ~ x1 + x2) : could not find function "lm"
 : unexpected 'in'</v>
      </c>
    </row>
    <row r="12" spans="2:8" x14ac:dyDescent="0.3">
      <c r="B12" t="s">
        <v>242</v>
      </c>
      <c r="D12" t="str" cm="1">
        <f t="array" ref="D12">_xll.RScript.Evaluate(B12)</f>
        <v xml:space="preserve">Exception: Error in h(simpleError(msg, call)) : 
  error in evaluating the argument 'object' in selecting a method for function 'summary': object 'model' not found
</v>
      </c>
      <c r="E12" t="s">
        <v>243</v>
      </c>
      <c r="H12" t="str" cm="1">
        <f t="array" ref="H12">TRANSPOSE(_xll.RScript.Evaluate($D$11&amp;"$"&amp;G12))</f>
        <v>Exception: Status Error for Exception: Error in lm(y ~ x1 + x2) : could not find function "lm"
 : unexpected 'in'</v>
      </c>
    </row>
    <row r="13" spans="2:8" x14ac:dyDescent="0.3">
      <c r="H13" t="str" cm="1">
        <f t="array" ref="H13">TRANSPOSE(_xll.RScript.Evaluate($D$11&amp;"$"&amp;G13))</f>
        <v>Exception: Status Error for Exception: Error in lm(y ~ x1 + x2) : could not find function "lm"
 : unexpected 'in'</v>
      </c>
    </row>
    <row r="14" spans="2:8" x14ac:dyDescent="0.3">
      <c r="H14" t="str" cm="1">
        <f t="array" ref="H14">TRANSPOSE(_xll.RScript.Evaluate($D$11&amp;"$"&amp;G14))</f>
        <v>Exception: Status Error for Exception: Error in lm(y ~ x1 + x2) : could not find function "lm"
 : unexpected 'in'</v>
      </c>
    </row>
    <row r="15" spans="2:8" x14ac:dyDescent="0.3">
      <c r="B15" t="s">
        <v>244</v>
      </c>
      <c r="H15" t="str" cm="1">
        <f t="array" ref="H15">TRANSPOSE(_xll.RScript.Evaluate($D$11&amp;"$"&amp;G15))</f>
        <v>Exception: Status Error for Exception: Error in lm(y ~ x1 + x2) : could not find function "lm"
 : unexpected 'in'</v>
      </c>
    </row>
    <row r="16" spans="2:8" x14ac:dyDescent="0.3">
      <c r="B16" t="s">
        <v>245</v>
      </c>
      <c r="C16" t="s">
        <v>246</v>
      </c>
      <c r="D16" t="str" cm="1">
        <f t="array" ref="D16">_xll.RScript.Evaluate(B16)</f>
        <v xml:space="preserve">Exception: Error: object 'model' not found
</v>
      </c>
      <c r="H16" t="str" cm="1">
        <f t="array" ref="H16">TRANSPOSE(_xll.RScript.Evaluate($D$11&amp;"$"&amp;G16))</f>
        <v>Exception: Status Error for Exception: Error in lm(y ~ x1 + x2) : could not find function "lm"
 : unexpected 'in'</v>
      </c>
    </row>
    <row r="17" spans="2:24" x14ac:dyDescent="0.3">
      <c r="B17" t="s">
        <v>247</v>
      </c>
      <c r="D17" t="str" cm="1">
        <f t="array" ref="D17">_xll.RScript.Evaluate(B17)</f>
        <v xml:space="preserve">Exception: Error: object 'model' not found
</v>
      </c>
      <c r="H17" t="str" cm="1">
        <f t="array" ref="H17">TRANSPOSE(_xll.RScript.Evaluate($D$11&amp;"$"&amp;G17))</f>
        <v>Exception: Status Error for Exception: Error in lm(y ~ x1 + x2) : could not find function "lm"
 : unexpected 'in'</v>
      </c>
    </row>
    <row r="18" spans="2:24" x14ac:dyDescent="0.3">
      <c r="B18" t="s">
        <v>248</v>
      </c>
      <c r="D18" t="str" cm="1">
        <f t="array" ref="D18">_xll.RScript.Evaluate(B18)</f>
        <v xml:space="preserve">Exception: Error: object 'model' not found
</v>
      </c>
      <c r="H18" t="str" cm="1">
        <f t="array" ref="H18">TRANSPOSE(_xll.RScript.Evaluate($D$11&amp;"$"&amp;G18))</f>
        <v>Exception: Status Error for Exception: Error in lm(y ~ x1 + x2) : could not find function "lm"
 : unexpected 'in'</v>
      </c>
    </row>
    <row r="19" spans="2:24" x14ac:dyDescent="0.3">
      <c r="B19" t="s">
        <v>249</v>
      </c>
      <c r="C19" t="s">
        <v>250</v>
      </c>
      <c r="D19" t="str" cm="1">
        <f t="array" ref="D19">_xll.RScript.Evaluate(B19)</f>
        <v xml:space="preserve">Exception: Error: object 'SSE' not found
</v>
      </c>
      <c r="H19" t="str" cm="1">
        <f t="array" ref="H19">TRANSPOSE(_xll.RScript.Evaluate($D$11&amp;"$"&amp;G19))</f>
        <v>Exception: Status Error for Exception: Error in lm(y ~ x1 + x2) : could not find function "lm"
 : unexpected 'in'</v>
      </c>
    </row>
    <row r="20" spans="2:24" x14ac:dyDescent="0.3">
      <c r="H20" t="str" cm="1">
        <f t="array" ref="H20">TRANSPOSE(_xll.RScript.Evaluate($D$11&amp;"$"&amp;G20))</f>
        <v>Exception: Status Error for Exception: Error in lm(y ~ x1 + x2) : could not find function "lm"
 : unexpected 'in'</v>
      </c>
    </row>
    <row r="21" spans="2:24" x14ac:dyDescent="0.3">
      <c r="B21" t="s">
        <v>251</v>
      </c>
      <c r="H21" t="str" cm="1">
        <f t="array" ref="H21">TRANSPOSE(_xll.RScript.Evaluate($D$11&amp;"$"&amp;G21))</f>
        <v>Exception: Status Error for Exception: Error in lm(y ~ x1 + x2) : could not find function "lm"
 : unexpected 'in'</v>
      </c>
    </row>
    <row r="22" spans="2:24" x14ac:dyDescent="0.3">
      <c r="B22" t="s">
        <v>252</v>
      </c>
      <c r="D22" t="str" cm="1">
        <f t="array" ref="D22">_xll.RScript.Evaluate(B22)</f>
        <v>SSyy</v>
      </c>
      <c r="H22" t="str" cm="1">
        <f t="array" ref="H22">TRANSPOSE(_xll.RScript.Evaluate($D$11&amp;"$"&amp;G22))</f>
        <v>Exception: Status Error for Exception: Error in lm(y ~ x1 + x2) : could not find function "lm"
 : unexpected 'in'</v>
      </c>
    </row>
    <row r="23" spans="2:24" x14ac:dyDescent="0.3">
      <c r="B23" t="s">
        <v>247</v>
      </c>
      <c r="D23" t="str" cm="1">
        <f t="array" ref="D23">_xll.RScript.Evaluate(B23)</f>
        <v xml:space="preserve">Exception: Error: object 'model' not found
</v>
      </c>
    </row>
    <row r="24" spans="2:24" x14ac:dyDescent="0.3">
      <c r="B24" t="s">
        <v>253</v>
      </c>
      <c r="D24" t="str" cm="1">
        <f t="array" ref="D24">_xll.RScript.Evaluate(B24)</f>
        <v xml:space="preserve">Exception: Error: object 'SSE' not found
</v>
      </c>
    </row>
    <row r="25" spans="2:24" x14ac:dyDescent="0.3">
      <c r="B25" t="s">
        <v>254</v>
      </c>
    </row>
    <row r="26" spans="2:24" x14ac:dyDescent="0.3">
      <c r="B26" t="s">
        <v>255</v>
      </c>
      <c r="D26" t="str" cm="1">
        <f t="array" ref="D26">_xll.RScript.Evaluate(B26)</f>
        <v xml:space="preserve">Exception: Error: object 'SSE' not found
</v>
      </c>
    </row>
    <row r="27" spans="2:24" x14ac:dyDescent="0.3">
      <c r="G27" t="str" cm="1">
        <f t="array" ref="G27">_xll.RScript.Evaluate(E12)</f>
        <v xml:space="preserve">Exception: Error: object 'mod_summary' not found
</v>
      </c>
      <c r="H27" t="str" cm="1">
        <f t="array" ref="H27">TRANSPOSE(_xll.RScript.Evaluate($D$12&amp;"$"&amp;G27))</f>
        <v>Exception: Status Error for Exception: Error in h(simpleError(msg, call)) : 
 : unexpected 'in'</v>
      </c>
    </row>
    <row r="28" spans="2:24" x14ac:dyDescent="0.3">
      <c r="B28" t="s">
        <v>256</v>
      </c>
      <c r="H28" t="str" cm="1">
        <f t="array" ref="H28">TRANSPOSE(_xll.RScript.Evaluate($D$12&amp;"$"&amp;G28))</f>
        <v>Exception: Status Error for Exception: Error in h(simpleError(msg, call)) : 
 : unexpected 'in'</v>
      </c>
    </row>
    <row r="29" spans="2:24" x14ac:dyDescent="0.3">
      <c r="B29" t="s">
        <v>257</v>
      </c>
      <c r="D29" t="str" cm="1">
        <f t="array" ref="D29">_xll.RScript.Evaluate(B29)</f>
        <v>n</v>
      </c>
      <c r="H29" t="str" cm="1">
        <f t="array" ref="H29">TRANSPOSE(_xll.RScript.Evaluate($D$12&amp;"$"&amp;G29))</f>
        <v>Exception: Status Error for Exception: Error in h(simpleError(msg, call)) : 
 : unexpected 'in'</v>
      </c>
      <c r="U29" t="s">
        <v>9</v>
      </c>
      <c r="V29" t="s">
        <v>258</v>
      </c>
      <c r="W29" t="s">
        <v>11</v>
      </c>
      <c r="X29" t="s">
        <v>12</v>
      </c>
    </row>
    <row r="30" spans="2:24" x14ac:dyDescent="0.3">
      <c r="B30" t="s">
        <v>245</v>
      </c>
      <c r="C30" t="s">
        <v>246</v>
      </c>
      <c r="D30" t="str" cm="1">
        <f t="array" ref="D30">_xll.RScript.Evaluate(B30)</f>
        <v xml:space="preserve">Exception: Error: object 'model' not found
</v>
      </c>
      <c r="T30" t="s">
        <v>44</v>
      </c>
      <c r="U30" t="str" cm="1">
        <f t="array" ref="U30">_xll.RScript.Evaluate($D$12&amp;"$"&amp;G30)</f>
        <v>Exception: Status Error for Exception: Error in h(simpleError(msg, call)) : 
 : unexpected 'in'</v>
      </c>
    </row>
    <row r="31" spans="2:24" x14ac:dyDescent="0.3">
      <c r="B31" t="s">
        <v>247</v>
      </c>
      <c r="D31" t="str" cm="1">
        <f t="array" ref="D31">_xll.RScript.Evaluate(B31)</f>
        <v xml:space="preserve">Exception: Error: object 'model' not found
</v>
      </c>
      <c r="H31" t="str" cm="1">
        <f t="array" ref="H31">TRANSPOSE(_xll.RScript.Evaluate($D$12&amp;"$"&amp;G31))</f>
        <v>Exception: Status Error for Exception: Error in h(simpleError(msg, call)) : 
 : unexpected 'in'</v>
      </c>
      <c r="T31" t="s">
        <v>259</v>
      </c>
    </row>
    <row r="32" spans="2:24" x14ac:dyDescent="0.3">
      <c r="B32" t="s">
        <v>252</v>
      </c>
      <c r="D32" t="str" cm="1">
        <f t="array" ref="D32">_xll.RScript.Evaluate(B32)</f>
        <v>SSyy</v>
      </c>
      <c r="H32" t="str" cm="1">
        <f t="array" ref="H32">TRANSPOSE(_xll.RScript.Evaluate($D$12&amp;"$"&amp;G32))</f>
        <v>Exception: Status Error for Exception: Error in h(simpleError(msg, call)) : 
 : unexpected 'in'</v>
      </c>
      <c r="T32" t="s">
        <v>260</v>
      </c>
    </row>
    <row r="33" spans="2:21" x14ac:dyDescent="0.3">
      <c r="B33" t="s">
        <v>261</v>
      </c>
      <c r="D33" t="str" cm="1">
        <f t="array" ref="D33">_xll.RScript.Evaluate(B33)</f>
        <v xml:space="preserve">Exception: Error: object 'SSE' not found
</v>
      </c>
      <c r="H33" t="str" cm="1">
        <f t="array" ref="H33">TRANSPOSE(_xll.RScript.Evaluate($D$12&amp;"$"&amp;G33))</f>
        <v>Exception: Status Error for Exception: Error in h(simpleError(msg, call)) : 
 : unexpected 'in'</v>
      </c>
    </row>
    <row r="34" spans="2:21" x14ac:dyDescent="0.3">
      <c r="H34" t="str" cm="1">
        <f t="array" ref="H34">TRANSPOSE(_xll.RScript.Evaluate($D$12&amp;"$"&amp;G34))</f>
        <v>Exception: Status Error for Exception: Error in h(simpleError(msg, call)) : 
 : unexpected 'in'</v>
      </c>
      <c r="R34" t="s">
        <v>262</v>
      </c>
      <c r="U34" t="str" cm="1">
        <f t="array" ref="U34">_xll.RScript.Evaluate(R34)</f>
        <v xml:space="preserve">Exception: Error: object 'mod_summary' not found
</v>
      </c>
    </row>
    <row r="35" spans="2:21" x14ac:dyDescent="0.3">
      <c r="B35" t="s">
        <v>263</v>
      </c>
      <c r="H35" t="str" cm="1">
        <f t="array" ref="H35">TRANSPOSE(_xll.RScript.Evaluate($D$12&amp;"$"&amp;G35))</f>
        <v>Exception: Status Error for Exception: Error in h(simpleError(msg, call)) : 
 : unexpected 'in'</v>
      </c>
    </row>
    <row r="36" spans="2:21" x14ac:dyDescent="0.3">
      <c r="B36" t="s">
        <v>264</v>
      </c>
      <c r="H36" t="str" cm="1">
        <f t="array" ref="H36">TRANSPOSE(_xll.RScript.Evaluate($D$12&amp;"$"&amp;G36))</f>
        <v>Exception: Status Error for Exception: Error in h(simpleError(msg, call)) : 
 : unexpected 'in'</v>
      </c>
    </row>
    <row r="37" spans="2:21" x14ac:dyDescent="0.3">
      <c r="B37" t="s">
        <v>265</v>
      </c>
      <c r="H37" t="str" cm="1">
        <f t="array" ref="H37">TRANSPOSE(_xll.RScript.Evaluate($D$12&amp;"$"&amp;G37))</f>
        <v>Exception: Status Error for Exception: Error in h(simpleError(msg, call)) : 
 : unexpected 'in'</v>
      </c>
    </row>
    <row r="38" spans="2:21" x14ac:dyDescent="0.3">
      <c r="B38" t="s">
        <v>266</v>
      </c>
    </row>
    <row r="39" spans="2:21" x14ac:dyDescent="0.3">
      <c r="B39" t="s">
        <v>267</v>
      </c>
      <c r="D39" t="str" cm="1">
        <f t="array" ref="D39">_xll.RScript.Evaluate(B39)</f>
        <v>n</v>
      </c>
    </row>
    <row r="40" spans="2:21" x14ac:dyDescent="0.3">
      <c r="B40" t="s">
        <v>268</v>
      </c>
      <c r="D40" t="str" cm="1">
        <f t="array" ref="D40">_xll.RScript.Evaluate(B40)</f>
        <v xml:space="preserve">Exception: Error: object 'model' not found
</v>
      </c>
    </row>
    <row r="41" spans="2:21" x14ac:dyDescent="0.3">
      <c r="B41" t="s">
        <v>269</v>
      </c>
      <c r="D41" t="str" cm="1">
        <f t="array" ref="D41">_xll.RScript.Evaluate(B41)</f>
        <v>Ssyy</v>
      </c>
    </row>
    <row r="42" spans="2:21" x14ac:dyDescent="0.3">
      <c r="B42" t="s">
        <v>270</v>
      </c>
      <c r="D42" t="str" cm="1">
        <f t="array" ref="D42">_xll.RScript.Evaluate(B42)</f>
        <v xml:space="preserve">Exception: Error: object 'model' not found
</v>
      </c>
    </row>
    <row r="43" spans="2:21" x14ac:dyDescent="0.3">
      <c r="B43" t="s">
        <v>271</v>
      </c>
      <c r="D43" t="str" cm="1">
        <f t="array" ref="D43">_xll.RScript.Evaluate(B43)</f>
        <v xml:space="preserve">Exception: Error: object 'SSyy' not found
</v>
      </c>
    </row>
    <row r="46" spans="2:21" x14ac:dyDescent="0.3">
      <c r="B46" t="s">
        <v>272</v>
      </c>
      <c r="C46" t="str" cm="1">
        <f t="array" ref="C46">_xll.RScript.Evaluate(B46)</f>
        <v xml:space="preserve">Exception: Error: object 'model' not found
</v>
      </c>
      <c r="D46" t="str" cm="1">
        <f t="array" ref="D46">TRANSPOSE(_xll.RScript.Evaluate(B48))</f>
        <v xml:space="preserve">Exception: Error: object 's' not found
</v>
      </c>
    </row>
    <row r="47" spans="2:21" x14ac:dyDescent="0.3">
      <c r="B47" t="str" cm="1">
        <f t="array" ref="B47">_xll.RScript.Evaluate(B46)</f>
        <v xml:space="preserve">Exception: Error: object 'model' not found
</v>
      </c>
      <c r="D47" s="5" t="str" cm="1">
        <f t="array" ref="D47">TRANSPOSE(_xll.RScript.Evaluate(B47))</f>
        <v>Exception: Status Error for Exception: Error: object 'model' not found
 : unexpected string constant</v>
      </c>
      <c r="E47" s="5"/>
      <c r="F47" s="5"/>
      <c r="G47" s="5"/>
      <c r="H47" s="5"/>
      <c r="I47" s="5"/>
    </row>
    <row r="48" spans="2:21" x14ac:dyDescent="0.3">
      <c r="B48" t="s">
        <v>227</v>
      </c>
    </row>
    <row r="57" spans="2:4" x14ac:dyDescent="0.3">
      <c r="B57" t="s">
        <v>273</v>
      </c>
    </row>
    <row r="58" spans="2:4" x14ac:dyDescent="0.3">
      <c r="B58" t="str" cm="1">
        <f t="array" ref="B58">_xll.RScript.Evaluate(B57)</f>
        <v xml:space="preserve">Exception: Error: object 'model' not found
</v>
      </c>
    </row>
    <row r="59" spans="2:4" x14ac:dyDescent="0.3">
      <c r="B59" t="s">
        <v>274</v>
      </c>
      <c r="D59" t="str" cm="1">
        <f t="array" ref="D59">TRANSPOSE(_xll.RScript.Evaluate(B59))</f>
        <v xml:space="preserve">Exception: Error: object 'sc' not found
</v>
      </c>
    </row>
  </sheetData>
  <hyperlinks>
    <hyperlink ref="B2" r:id="rId1" display="https://www.learnbymarketing.com/tutorials/explaining-the-lm-summary-in-r/" xr:uid="{CD876C2B-6202-4D4A-B854-F44B83DC426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335B-CAD8-4220-9F12-247A1F3AB657}">
  <dimension ref="B2:AE53"/>
  <sheetViews>
    <sheetView topLeftCell="A30" workbookViewId="0">
      <selection activeCell="B51" sqref="B51"/>
    </sheetView>
  </sheetViews>
  <sheetFormatPr defaultRowHeight="14.4" x14ac:dyDescent="0.3"/>
  <cols>
    <col min="1" max="1" width="6.88671875" customWidth="1"/>
    <col min="2" max="2" width="58.109375" customWidth="1"/>
    <col min="4" max="4" width="22.6640625" customWidth="1"/>
    <col min="6" max="9" width="11.44140625" customWidth="1"/>
    <col min="10" max="10" width="12.6640625" bestFit="1" customWidth="1"/>
    <col min="11" max="11" width="12" bestFit="1" customWidth="1"/>
    <col min="15" max="15" width="11.109375" bestFit="1" customWidth="1"/>
    <col min="16" max="16" width="13.44140625" bestFit="1" customWidth="1"/>
    <col min="17" max="17" width="12" bestFit="1" customWidth="1"/>
    <col min="19" max="19" width="12.44140625" bestFit="1" customWidth="1"/>
    <col min="20" max="20" width="10.5546875" bestFit="1" customWidth="1"/>
    <col min="21" max="22" width="12.109375" bestFit="1" customWidth="1"/>
  </cols>
  <sheetData>
    <row r="2" spans="2:31" x14ac:dyDescent="0.3">
      <c r="B2" t="str">
        <f>"head("&amp;'Marketing Data'!B2&amp;")"</f>
        <v>head(marketing)</v>
      </c>
      <c r="D2" t="str" cm="1">
        <f t="array" ref="D2:H8">_xll.RScript.Evaluate(B2)</f>
        <v>Index</v>
      </c>
      <c r="E2" t="str">
        <v>youtube</v>
      </c>
      <c r="F2" t="str">
        <v>facebook</v>
      </c>
      <c r="G2" t="str">
        <v>newspaper</v>
      </c>
      <c r="H2" t="str">
        <v>sales</v>
      </c>
      <c r="N2" t="s">
        <v>33</v>
      </c>
    </row>
    <row r="3" spans="2:31" ht="15" thickBot="1" x14ac:dyDescent="0.35">
      <c r="D3" t="str">
        <v>1</v>
      </c>
      <c r="E3">
        <v>276.12</v>
      </c>
      <c r="F3">
        <v>45.359999999999992</v>
      </c>
      <c r="G3">
        <v>83.04</v>
      </c>
      <c r="H3">
        <v>26.52</v>
      </c>
      <c r="AB3" t="s">
        <v>204</v>
      </c>
      <c r="AC3" t="str" cm="1">
        <f t="array" ref="AC3">_xll.RScript.Evaluate(AB3)</f>
        <v xml:space="preserve">Exception: Error: object 'smodel' not found
</v>
      </c>
    </row>
    <row r="4" spans="2:31" x14ac:dyDescent="0.3">
      <c r="D4" t="str">
        <v>2</v>
      </c>
      <c r="E4">
        <v>53.4</v>
      </c>
      <c r="F4">
        <v>47.16</v>
      </c>
      <c r="G4">
        <v>54.12</v>
      </c>
      <c r="H4">
        <v>12.48</v>
      </c>
      <c r="N4" s="9" t="s">
        <v>34</v>
      </c>
      <c r="O4" s="9"/>
    </row>
    <row r="5" spans="2:31" x14ac:dyDescent="0.3">
      <c r="D5" t="str">
        <v>3</v>
      </c>
      <c r="E5">
        <v>20.639999999999997</v>
      </c>
      <c r="F5">
        <v>55.08</v>
      </c>
      <c r="G5">
        <v>83.16</v>
      </c>
      <c r="H5">
        <v>11.16</v>
      </c>
      <c r="N5" t="s">
        <v>35</v>
      </c>
      <c r="O5" s="4">
        <v>0.78222442486160648</v>
      </c>
    </row>
    <row r="6" spans="2:31" x14ac:dyDescent="0.3">
      <c r="D6" t="str">
        <v>4</v>
      </c>
      <c r="E6">
        <v>181.79999999999998</v>
      </c>
      <c r="F6">
        <v>49.559999999999995</v>
      </c>
      <c r="G6">
        <v>70.2</v>
      </c>
      <c r="H6">
        <v>22.2</v>
      </c>
      <c r="N6" t="s">
        <v>36</v>
      </c>
      <c r="O6" s="4">
        <v>0.61187505085007099</v>
      </c>
    </row>
    <row r="7" spans="2:31" x14ac:dyDescent="0.3">
      <c r="D7" t="str">
        <v>5</v>
      </c>
      <c r="E7">
        <v>216.96</v>
      </c>
      <c r="F7">
        <v>12.96</v>
      </c>
      <c r="G7">
        <v>70.08</v>
      </c>
      <c r="H7">
        <v>15.48</v>
      </c>
      <c r="N7" t="s">
        <v>37</v>
      </c>
      <c r="O7" s="4">
        <v>0.60991482383416229</v>
      </c>
    </row>
    <row r="8" spans="2:31" x14ac:dyDescent="0.3">
      <c r="D8" t="str">
        <v>6</v>
      </c>
      <c r="E8">
        <v>10.44</v>
      </c>
      <c r="F8">
        <v>58.679999999999993</v>
      </c>
      <c r="G8">
        <v>90</v>
      </c>
      <c r="H8">
        <v>8.64</v>
      </c>
      <c r="N8" t="s">
        <v>38</v>
      </c>
      <c r="O8" s="4">
        <v>3.910387642380555</v>
      </c>
    </row>
    <row r="9" spans="2:31" ht="15" thickBot="1" x14ac:dyDescent="0.35">
      <c r="B9" t="s">
        <v>28</v>
      </c>
      <c r="N9" s="7" t="s">
        <v>39</v>
      </c>
      <c r="O9" s="7">
        <v>200</v>
      </c>
    </row>
    <row r="10" spans="2:31" x14ac:dyDescent="0.3">
      <c r="B10" t="s">
        <v>30</v>
      </c>
      <c r="D10" cm="1">
        <f t="array" ref="D10">_xll.RScript.Evaluate(B10)</f>
        <v>0.78222442486160648</v>
      </c>
    </row>
    <row r="11" spans="2:31" ht="15" thickBot="1" x14ac:dyDescent="0.35">
      <c r="B11" t="str">
        <f>"smodel &lt;- lm("&amp;B9&amp;", data = marketing)"</f>
        <v>smodel &lt;- lm(sales ~ youtube, data = marketing)</v>
      </c>
      <c r="D11" t="str" cm="1">
        <f t="array" ref="D11">_xll.RScript.Evaluate(B11)</f>
        <v>smodel</v>
      </c>
      <c r="N11" t="s">
        <v>40</v>
      </c>
    </row>
    <row r="12" spans="2:31" x14ac:dyDescent="0.3">
      <c r="N12" s="8"/>
      <c r="O12" s="8" t="s">
        <v>45</v>
      </c>
      <c r="P12" s="8" t="s">
        <v>46</v>
      </c>
      <c r="Q12" s="8" t="s">
        <v>47</v>
      </c>
      <c r="R12" s="8" t="s">
        <v>0</v>
      </c>
      <c r="S12" s="8" t="s">
        <v>48</v>
      </c>
      <c r="AE12" t="str" cm="1">
        <f t="array" ref="AE12">_xll.RScript.Evaluate(AB3&amp;"$"&amp;AC12)</f>
        <v>Exception: Invalid expression.</v>
      </c>
    </row>
    <row r="13" spans="2:31" x14ac:dyDescent="0.3">
      <c r="B13" t="s">
        <v>370</v>
      </c>
      <c r="D13" t="str" cm="1">
        <f t="array" ref="D13">_xll.RScript.Evaluate(B13)</f>
        <v>sresidual_summary</v>
      </c>
      <c r="E13" t="str" cm="1">
        <f t="array" ref="E13:E18">_xll.RScript.Evaluate("names("&amp;D13&amp;")")</f>
        <v>Min.</v>
      </c>
      <c r="F13" s="5" cm="1">
        <f t="array" ref="F13:F18">_xll.RScript.Evaluate(D13)</f>
        <v>-10.063178348333107</v>
      </c>
      <c r="N13" t="s">
        <v>41</v>
      </c>
      <c r="O13">
        <v>1</v>
      </c>
      <c r="P13">
        <v>4773.0501602908535</v>
      </c>
      <c r="Q13">
        <v>4773.0501602908535</v>
      </c>
      <c r="R13">
        <v>312.14499437271286</v>
      </c>
      <c r="S13">
        <v>1.4673897001946566E-42</v>
      </c>
      <c r="AE13" t="str" cm="1">
        <f t="array" ref="AE13">_xll.RScript.Evaluate(AB3&amp;"$"&amp;AC13)</f>
        <v>Exception: Invalid expression.</v>
      </c>
    </row>
    <row r="14" spans="2:31" x14ac:dyDescent="0.3">
      <c r="E14" t="str">
        <v>1st Qu.</v>
      </c>
      <c r="F14" s="5">
        <v>-2.3454261855222045</v>
      </c>
      <c r="N14" t="s">
        <v>42</v>
      </c>
      <c r="O14">
        <v>198</v>
      </c>
      <c r="P14">
        <v>3027.644039709146</v>
      </c>
      <c r="Q14">
        <v>15.291131513682556</v>
      </c>
    </row>
    <row r="15" spans="2:31" ht="15" thickBot="1" x14ac:dyDescent="0.35">
      <c r="E15" t="str">
        <v>Median</v>
      </c>
      <c r="F15" s="5">
        <v>-0.22951858579098094</v>
      </c>
      <c r="N15" s="7" t="s">
        <v>43</v>
      </c>
      <c r="O15" s="7">
        <v>199</v>
      </c>
      <c r="P15" s="7">
        <v>7800.6941999999999</v>
      </c>
      <c r="Q15" s="7"/>
      <c r="R15" s="7"/>
      <c r="S15" s="7"/>
    </row>
    <row r="16" spans="2:31" ht="15" thickBot="1" x14ac:dyDescent="0.35">
      <c r="E16" t="str">
        <v>Mean</v>
      </c>
      <c r="F16" s="5">
        <v>2.5282076779320485E-16</v>
      </c>
    </row>
    <row r="17" spans="2:22" x14ac:dyDescent="0.3">
      <c r="E17" t="str">
        <v>3rd Qu.</v>
      </c>
      <c r="F17" s="5">
        <v>2.4805307464961546</v>
      </c>
      <c r="N17" s="8"/>
      <c r="O17" s="8" t="s">
        <v>49</v>
      </c>
      <c r="P17" s="8" t="s">
        <v>38</v>
      </c>
      <c r="Q17" s="8" t="s">
        <v>50</v>
      </c>
      <c r="R17" s="8" t="s">
        <v>51</v>
      </c>
      <c r="S17" s="8" t="s">
        <v>52</v>
      </c>
      <c r="T17" s="8" t="s">
        <v>53</v>
      </c>
      <c r="U17" s="8" t="s">
        <v>54</v>
      </c>
      <c r="V17" s="8" t="s">
        <v>55</v>
      </c>
    </row>
    <row r="18" spans="2:22" x14ac:dyDescent="0.3">
      <c r="E18" t="str">
        <v>Max.</v>
      </c>
      <c r="F18" s="5">
        <v>8.6548424024936121</v>
      </c>
      <c r="N18" t="s">
        <v>44</v>
      </c>
      <c r="O18" s="4">
        <v>8.4391122589532319</v>
      </c>
      <c r="P18" s="4">
        <v>0.54941152832817419</v>
      </c>
      <c r="Q18" s="4">
        <v>15.360275174117545</v>
      </c>
      <c r="R18" s="4">
        <v>1.4063004765085509E-35</v>
      </c>
      <c r="S18" s="4">
        <v>7.3556631225653151</v>
      </c>
      <c r="T18" s="4">
        <v>9.5225613953411496</v>
      </c>
      <c r="U18" s="4">
        <v>7.3556631225653151</v>
      </c>
      <c r="V18" s="4">
        <v>9.5225613953411496</v>
      </c>
    </row>
    <row r="19" spans="2:22" ht="15" thickBot="1" x14ac:dyDescent="0.35">
      <c r="N19" s="7" t="s">
        <v>14</v>
      </c>
      <c r="O19" s="11">
        <v>4.753664043301975E-2</v>
      </c>
      <c r="P19" s="11">
        <v>2.6906071877968707E-3</v>
      </c>
      <c r="Q19" s="11">
        <v>17.667625600875546</v>
      </c>
      <c r="R19" s="11">
        <v>1.4673897001946566E-42</v>
      </c>
      <c r="S19" s="11">
        <v>4.2230716032692323E-2</v>
      </c>
      <c r="T19" s="11">
        <v>5.2842564833347178E-2</v>
      </c>
      <c r="U19" s="11">
        <v>4.2230716032692323E-2</v>
      </c>
      <c r="V19" s="11">
        <v>5.2842564833347178E-2</v>
      </c>
    </row>
    <row r="20" spans="2:22" x14ac:dyDescent="0.3">
      <c r="B20" t="s">
        <v>371</v>
      </c>
      <c r="D20" t="str" cm="1">
        <f t="array" ref="D20">_xll.RScript.Evaluate(B20)</f>
        <v>smodel_summary_coef</v>
      </c>
      <c r="E20" t="s">
        <v>9</v>
      </c>
      <c r="F20" t="s">
        <v>10</v>
      </c>
      <c r="G20" t="s">
        <v>11</v>
      </c>
      <c r="H20" t="s">
        <v>12</v>
      </c>
      <c r="J20" t="s">
        <v>17</v>
      </c>
      <c r="K20" t="s">
        <v>18</v>
      </c>
    </row>
    <row r="21" spans="2:22" x14ac:dyDescent="0.3">
      <c r="B21" t="s">
        <v>29</v>
      </c>
      <c r="D21" t="s">
        <v>13</v>
      </c>
      <c r="E21" s="4" cm="1">
        <f t="array" ref="E21:H22">_xll.RScript.Evaluate(D20)</f>
        <v>8.4391122589532337</v>
      </c>
      <c r="F21" s="4">
        <v>0.5494115283281743</v>
      </c>
      <c r="G21" s="4">
        <v>15.360275174117545</v>
      </c>
      <c r="H21" s="4">
        <v>1.4063004765085897E-35</v>
      </c>
      <c r="J21" s="3" cm="1">
        <f t="array" ref="J21:K22">_xll.RScript.Evaluate(B21)</f>
        <v>7.3556631225653133</v>
      </c>
      <c r="K21" s="3">
        <v>9.5225613953411532</v>
      </c>
    </row>
    <row r="22" spans="2:22" x14ac:dyDescent="0.3">
      <c r="D22" t="s">
        <v>14</v>
      </c>
      <c r="E22" s="4">
        <v>4.7536640433019757E-2</v>
      </c>
      <c r="F22" s="4">
        <v>2.6906071877968707E-3</v>
      </c>
      <c r="G22" s="4">
        <v>17.667625600875549</v>
      </c>
      <c r="H22" s="4">
        <v>1.467389700194634E-42</v>
      </c>
      <c r="J22" s="3">
        <v>4.2230716032692316E-2</v>
      </c>
      <c r="K22" s="3">
        <v>5.2842564833347198E-2</v>
      </c>
    </row>
    <row r="23" spans="2:22" x14ac:dyDescent="0.3">
      <c r="E23" s="4"/>
      <c r="F23" s="4"/>
      <c r="G23" s="4"/>
      <c r="H23" s="4"/>
      <c r="J23" s="3"/>
      <c r="K23" s="3"/>
    </row>
    <row r="24" spans="2:22" x14ac:dyDescent="0.3">
      <c r="E24" s="4"/>
      <c r="F24" s="4"/>
      <c r="G24" s="4"/>
      <c r="H24" s="4"/>
      <c r="J24" s="3"/>
      <c r="K24" s="3"/>
    </row>
    <row r="26" spans="2:22" x14ac:dyDescent="0.3">
      <c r="B26" t="s">
        <v>372</v>
      </c>
      <c r="D26" s="4" t="str" cm="1">
        <f t="array" ref="D26">_xll.RScript.Evaluate(B26)</f>
        <v>smodel_summary</v>
      </c>
    </row>
    <row r="27" spans="2:22" x14ac:dyDescent="0.3">
      <c r="B27" t="s">
        <v>373</v>
      </c>
      <c r="D27" t="s">
        <v>19</v>
      </c>
      <c r="E27" s="4" cm="1">
        <f t="array" ref="E27">_xll.RScript.Evaluate(B27)</f>
        <v>3.910387642380555</v>
      </c>
    </row>
    <row r="28" spans="2:22" x14ac:dyDescent="0.3">
      <c r="B28" t="s">
        <v>374</v>
      </c>
      <c r="D28" t="s">
        <v>20</v>
      </c>
      <c r="E28" s="4" cm="1">
        <f t="array" ref="E28">_xll.RScript.Evaluate(B28)</f>
        <v>0.61187505085007099</v>
      </c>
    </row>
    <row r="29" spans="2:22" x14ac:dyDescent="0.3">
      <c r="B29" t="s">
        <v>375</v>
      </c>
      <c r="D29" t="s">
        <v>21</v>
      </c>
      <c r="E29" s="4" cm="1">
        <f t="array" ref="E29">_xll.RScript.Evaluate(B29)</f>
        <v>0.60991482383416229</v>
      </c>
    </row>
    <row r="30" spans="2:22" x14ac:dyDescent="0.3">
      <c r="E30" s="4"/>
    </row>
    <row r="31" spans="2:22" x14ac:dyDescent="0.3">
      <c r="E31" s="4" t="s">
        <v>0</v>
      </c>
      <c r="F31" t="s">
        <v>23</v>
      </c>
      <c r="G31" t="s">
        <v>24</v>
      </c>
    </row>
    <row r="32" spans="2:22" x14ac:dyDescent="0.3">
      <c r="B32" t="s">
        <v>376</v>
      </c>
      <c r="D32" t="s">
        <v>22</v>
      </c>
      <c r="E32" s="4" cm="1">
        <f t="array" ref="E32:G32">TRANSPOSE(_xll.RScript.Evaluate(B32))</f>
        <v>312.14499437271286</v>
      </c>
      <c r="F32">
        <v>1</v>
      </c>
      <c r="G32">
        <v>198</v>
      </c>
    </row>
    <row r="35" spans="2:2" ht="43.2" x14ac:dyDescent="0.3">
      <c r="B35" s="6" t="s">
        <v>31</v>
      </c>
    </row>
    <row r="51" spans="2:9" x14ac:dyDescent="0.3">
      <c r="B51" t="s">
        <v>206</v>
      </c>
      <c r="D51" t="str" cm="1">
        <f t="array" ref="D51:I53">_xll.RScript.Evaluate(B51)</f>
        <v>Index</v>
      </c>
      <c r="E51" t="str">
        <v>Df</v>
      </c>
      <c r="F51" t="str">
        <v>Sum Sq</v>
      </c>
      <c r="G51" t="str">
        <v>Mean Sq</v>
      </c>
      <c r="H51" t="str">
        <v>F value</v>
      </c>
      <c r="I51" t="str">
        <v>Pr(&gt;F)</v>
      </c>
    </row>
    <row r="52" spans="2:9" x14ac:dyDescent="0.3">
      <c r="D52" t="str">
        <v>youtube</v>
      </c>
      <c r="E52">
        <v>1</v>
      </c>
      <c r="F52">
        <v>4773.0501602900003</v>
      </c>
      <c r="G52">
        <v>4773.0501602900003</v>
      </c>
      <c r="H52">
        <v>312.14499437000001</v>
      </c>
      <c r="I52">
        <v>0</v>
      </c>
    </row>
    <row r="53" spans="2:9" x14ac:dyDescent="0.3">
      <c r="D53" t="str">
        <v>Residuals</v>
      </c>
      <c r="E53">
        <v>198</v>
      </c>
      <c r="F53">
        <v>3027.64403971</v>
      </c>
      <c r="G53">
        <v>15.29113151</v>
      </c>
      <c r="H53" t="str">
        <v/>
      </c>
      <c r="I53" t="str">
        <v/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FF5B-463A-470B-8CDE-800C066CF5A1}">
  <dimension ref="B2:GW80"/>
  <sheetViews>
    <sheetView tabSelected="1" topLeftCell="A58" workbookViewId="0">
      <selection activeCell="D80" sqref="D80"/>
    </sheetView>
  </sheetViews>
  <sheetFormatPr defaultRowHeight="14.4" x14ac:dyDescent="0.3"/>
  <cols>
    <col min="1" max="1" width="5.88671875" customWidth="1"/>
    <col min="2" max="2" width="58.109375" customWidth="1"/>
    <col min="4" max="4" width="22.6640625" customWidth="1"/>
    <col min="6" max="9" width="11.44140625" customWidth="1"/>
    <col min="10" max="10" width="12.6640625" bestFit="1" customWidth="1"/>
    <col min="11" max="11" width="12" bestFit="1" customWidth="1"/>
    <col min="14" max="14" width="17.44140625" bestFit="1" customWidth="1"/>
    <col min="19" max="19" width="12.44140625" bestFit="1" customWidth="1"/>
    <col min="20" max="20" width="10.5546875" bestFit="1" customWidth="1"/>
    <col min="21" max="22" width="12.109375" bestFit="1" customWidth="1"/>
  </cols>
  <sheetData>
    <row r="2" spans="2:19" x14ac:dyDescent="0.3">
      <c r="B2" t="str">
        <f>"head("&amp;'Marketing Data'!B2&amp;")"</f>
        <v>head(marketing)</v>
      </c>
      <c r="D2" t="str" cm="1">
        <f t="array" ref="D2:H8">_xll.RScript.Evaluate(B2)</f>
        <v>Index</v>
      </c>
      <c r="E2" t="str">
        <v>youtube</v>
      </c>
      <c r="F2" t="str">
        <v>facebook</v>
      </c>
      <c r="G2" t="str">
        <v>newspaper</v>
      </c>
      <c r="H2" t="str">
        <v>sales</v>
      </c>
      <c r="N2" t="s">
        <v>33</v>
      </c>
    </row>
    <row r="3" spans="2:19" ht="15" thickBot="1" x14ac:dyDescent="0.35">
      <c r="D3" t="str">
        <v>1</v>
      </c>
      <c r="E3">
        <v>276.12</v>
      </c>
      <c r="F3">
        <v>45.359999999999992</v>
      </c>
      <c r="G3">
        <v>83.04</v>
      </c>
      <c r="H3">
        <v>26.52</v>
      </c>
    </row>
    <row r="4" spans="2:19" x14ac:dyDescent="0.3">
      <c r="D4" t="str">
        <v>2</v>
      </c>
      <c r="E4">
        <v>53.4</v>
      </c>
      <c r="F4">
        <v>47.16</v>
      </c>
      <c r="G4">
        <v>54.12</v>
      </c>
      <c r="H4">
        <v>12.48</v>
      </c>
      <c r="N4" s="9" t="s">
        <v>34</v>
      </c>
      <c r="O4" s="9"/>
    </row>
    <row r="5" spans="2:19" x14ac:dyDescent="0.3">
      <c r="D5" t="str">
        <v>3</v>
      </c>
      <c r="E5">
        <v>20.639999999999997</v>
      </c>
      <c r="F5">
        <v>55.08</v>
      </c>
      <c r="G5">
        <v>83.16</v>
      </c>
      <c r="H5">
        <v>11.16</v>
      </c>
      <c r="L5" s="4"/>
      <c r="N5" t="s">
        <v>35</v>
      </c>
      <c r="O5" s="4">
        <v>0.94721203443524316</v>
      </c>
    </row>
    <row r="6" spans="2:19" x14ac:dyDescent="0.3">
      <c r="D6" t="str">
        <v>4</v>
      </c>
      <c r="E6">
        <v>181.79999999999998</v>
      </c>
      <c r="F6">
        <v>49.559999999999995</v>
      </c>
      <c r="G6">
        <v>70.2</v>
      </c>
      <c r="H6">
        <v>22.2</v>
      </c>
      <c r="N6" t="s">
        <v>36</v>
      </c>
      <c r="O6" s="4">
        <v>0.89721063817895219</v>
      </c>
    </row>
    <row r="7" spans="2:19" x14ac:dyDescent="0.3">
      <c r="D7" t="str">
        <v>5</v>
      </c>
      <c r="E7">
        <v>216.96</v>
      </c>
      <c r="F7">
        <v>12.96</v>
      </c>
      <c r="G7">
        <v>70.08</v>
      </c>
      <c r="H7">
        <v>15.48</v>
      </c>
      <c r="N7" t="s">
        <v>37</v>
      </c>
      <c r="O7" s="4">
        <v>0.89563733162046677</v>
      </c>
    </row>
    <row r="8" spans="2:19" x14ac:dyDescent="0.3">
      <c r="D8" t="str">
        <v>6</v>
      </c>
      <c r="E8">
        <v>10.44</v>
      </c>
      <c r="F8">
        <v>58.679999999999993</v>
      </c>
      <c r="G8">
        <v>90</v>
      </c>
      <c r="H8">
        <v>8.64</v>
      </c>
      <c r="N8" t="s">
        <v>38</v>
      </c>
      <c r="O8" s="4">
        <v>2.0226124480976928</v>
      </c>
    </row>
    <row r="9" spans="2:19" ht="15" thickBot="1" x14ac:dyDescent="0.35">
      <c r="B9" t="s">
        <v>8</v>
      </c>
      <c r="N9" s="7" t="s">
        <v>39</v>
      </c>
      <c r="O9" s="7">
        <v>200</v>
      </c>
    </row>
    <row r="10" spans="2:19" x14ac:dyDescent="0.3">
      <c r="B10" t="str">
        <f>"mmodel &lt;- lm("&amp;B9&amp;", data = marketing)"</f>
        <v>mmodel &lt;- lm(sales ~ youtube + facebook + newspaper, data = marketing)</v>
      </c>
      <c r="D10" t="str" cm="1">
        <f t="array" ref="D10">_xll.RScript.Evaluate(B10)</f>
        <v>mmodel</v>
      </c>
    </row>
    <row r="11" spans="2:19" ht="15" thickBot="1" x14ac:dyDescent="0.35">
      <c r="N11" t="s">
        <v>40</v>
      </c>
    </row>
    <row r="12" spans="2:19" x14ac:dyDescent="0.3">
      <c r="B12" t="s">
        <v>377</v>
      </c>
      <c r="D12" t="str" cm="1">
        <f t="array" ref="D12">_xll.RScript.Evaluate(B12)</f>
        <v>mresidual_summary</v>
      </c>
      <c r="E12" t="str" cm="1">
        <f t="array" ref="E12:E17">_xll.RScript.Evaluate("names("&amp;D12&amp;")")</f>
        <v>Min.</v>
      </c>
      <c r="F12" s="5" cm="1">
        <f t="array" ref="F12:F17">_xll.RScript.Evaluate(D12)</f>
        <v>-10.593224522123455</v>
      </c>
      <c r="N12" s="8"/>
      <c r="O12" s="8" t="s">
        <v>45</v>
      </c>
      <c r="P12" s="8" t="s">
        <v>46</v>
      </c>
      <c r="Q12" s="8" t="s">
        <v>47</v>
      </c>
      <c r="R12" s="8" t="s">
        <v>0</v>
      </c>
      <c r="S12" s="8" t="s">
        <v>48</v>
      </c>
    </row>
    <row r="13" spans="2:19" x14ac:dyDescent="0.3">
      <c r="E13" t="str">
        <v>1st Qu.</v>
      </c>
      <c r="F13" s="5">
        <v>-1.0689762501035458</v>
      </c>
      <c r="N13" t="s">
        <v>41</v>
      </c>
      <c r="O13">
        <v>3</v>
      </c>
      <c r="P13">
        <v>6998.8658214208499</v>
      </c>
      <c r="Q13">
        <v>2332.9552738069501</v>
      </c>
      <c r="R13">
        <v>570.27070365909447</v>
      </c>
      <c r="S13">
        <v>1.5752272560924062E-96</v>
      </c>
    </row>
    <row r="14" spans="2:19" x14ac:dyDescent="0.3">
      <c r="E14" t="str">
        <v>Median</v>
      </c>
      <c r="F14" s="5">
        <v>0.29016211992588758</v>
      </c>
      <c r="N14" t="s">
        <v>42</v>
      </c>
      <c r="O14">
        <v>196</v>
      </c>
      <c r="P14">
        <v>801.82837857914933</v>
      </c>
      <c r="Q14">
        <v>4.0909611151997414</v>
      </c>
    </row>
    <row r="15" spans="2:19" ht="15" thickBot="1" x14ac:dyDescent="0.35">
      <c r="E15" t="str">
        <v>Mean</v>
      </c>
      <c r="F15" s="5">
        <v>-1.2904716358008717E-16</v>
      </c>
      <c r="N15" s="7" t="s">
        <v>43</v>
      </c>
      <c r="O15" s="7">
        <v>199</v>
      </c>
      <c r="P15" s="7">
        <v>7800.694199999999</v>
      </c>
      <c r="Q15" s="7"/>
      <c r="R15" s="7"/>
      <c r="S15" s="7"/>
    </row>
    <row r="16" spans="2:19" ht="15" thickBot="1" x14ac:dyDescent="0.35">
      <c r="E16" t="str">
        <v>3rd Qu.</v>
      </c>
      <c r="F16" s="5">
        <v>1.4271823644162454</v>
      </c>
    </row>
    <row r="17" spans="2:22" x14ac:dyDescent="0.3">
      <c r="E17" t="str">
        <v>Max.</v>
      </c>
      <c r="F17" s="5">
        <v>3.395067121490754</v>
      </c>
      <c r="N17" s="8"/>
      <c r="O17" s="8" t="s">
        <v>49</v>
      </c>
      <c r="P17" s="8" t="s">
        <v>38</v>
      </c>
      <c r="Q17" s="8" t="s">
        <v>50</v>
      </c>
      <c r="R17" s="8" t="s">
        <v>51</v>
      </c>
      <c r="S17" s="8" t="s">
        <v>52</v>
      </c>
      <c r="T17" s="8" t="s">
        <v>53</v>
      </c>
      <c r="U17" s="8" t="s">
        <v>54</v>
      </c>
      <c r="V17" s="8" t="s">
        <v>55</v>
      </c>
    </row>
    <row r="18" spans="2:22" x14ac:dyDescent="0.3">
      <c r="N18" t="s">
        <v>44</v>
      </c>
      <c r="O18" s="4">
        <v>3.5266672433513016</v>
      </c>
      <c r="P18" s="4">
        <v>0.37428988358614923</v>
      </c>
      <c r="Q18" s="4">
        <v>9.4222884400763629</v>
      </c>
      <c r="R18" s="4">
        <v>1.2672945051312861E-17</v>
      </c>
      <c r="S18" s="3">
        <v>2.7885147350799704</v>
      </c>
      <c r="T18" s="3">
        <v>4.2648197516226327</v>
      </c>
      <c r="U18" s="3">
        <v>2.7885147350799704</v>
      </c>
      <c r="V18" s="3">
        <v>4.2648197516226327</v>
      </c>
    </row>
    <row r="19" spans="2:22" x14ac:dyDescent="0.3">
      <c r="B19" t="s">
        <v>378</v>
      </c>
      <c r="D19" t="str" cm="1">
        <f t="array" ref="D19">_xll.RScript.Evaluate(B19)</f>
        <v>mmodel_summary_coef</v>
      </c>
      <c r="E19" t="s">
        <v>9</v>
      </c>
      <c r="F19" t="s">
        <v>10</v>
      </c>
      <c r="G19" t="s">
        <v>11</v>
      </c>
      <c r="H19" t="s">
        <v>12</v>
      </c>
      <c r="J19" t="s">
        <v>17</v>
      </c>
      <c r="K19" t="s">
        <v>18</v>
      </c>
      <c r="N19" t="s">
        <v>14</v>
      </c>
      <c r="O19" s="4">
        <v>4.576464545539758E-2</v>
      </c>
      <c r="P19" s="4">
        <v>1.3948968069749743E-3</v>
      </c>
      <c r="Q19" s="4">
        <v>32.808624427669677</v>
      </c>
      <c r="R19" s="4">
        <v>1.509959954814403E-81</v>
      </c>
      <c r="S19" s="3">
        <v>4.3013711962397477E-2</v>
      </c>
      <c r="T19" s="3">
        <v>4.8515578948397683E-2</v>
      </c>
      <c r="U19" s="3">
        <v>4.3013711962397477E-2</v>
      </c>
      <c r="V19" s="3">
        <v>4.8515578948397683E-2</v>
      </c>
    </row>
    <row r="20" spans="2:22" x14ac:dyDescent="0.3">
      <c r="B20" t="s">
        <v>27</v>
      </c>
      <c r="D20" t="s">
        <v>13</v>
      </c>
      <c r="E20" s="4" cm="1">
        <f t="array" ref="E20:H23">_xll.RScript.Evaluate(D19)</f>
        <v>3.52666724335129</v>
      </c>
      <c r="F20" s="4">
        <v>0.3742898835861494</v>
      </c>
      <c r="G20" s="4">
        <v>9.4222884400763274</v>
      </c>
      <c r="H20" s="4">
        <v>1.267294505131586E-17</v>
      </c>
      <c r="J20" s="3" cm="1">
        <f t="array" ref="J20:K23">_xll.RScript.Evaluate(B20)</f>
        <v>2.7885147350799584</v>
      </c>
      <c r="K20" s="3">
        <v>4.2648197516226212</v>
      </c>
      <c r="N20" t="s">
        <v>15</v>
      </c>
      <c r="O20" s="4">
        <v>0.18853001691820426</v>
      </c>
      <c r="P20" s="4">
        <v>8.6112339673019411E-3</v>
      </c>
      <c r="Q20" s="4">
        <v>21.893496058065438</v>
      </c>
      <c r="R20" s="4">
        <v>1.5053389205758182E-54</v>
      </c>
      <c r="S20" s="3">
        <v>0.17154744744191175</v>
      </c>
      <c r="T20" s="3">
        <v>0.20551258639449677</v>
      </c>
      <c r="U20" s="3">
        <v>0.17154744744191175</v>
      </c>
      <c r="V20" s="3">
        <v>0.20551258639449677</v>
      </c>
    </row>
    <row r="21" spans="2:22" ht="15" thickBot="1" x14ac:dyDescent="0.35">
      <c r="D21" t="s">
        <v>14</v>
      </c>
      <c r="E21" s="4">
        <v>4.5764645455397587E-2</v>
      </c>
      <c r="F21" s="4">
        <v>1.3948968069749745E-3</v>
      </c>
      <c r="G21" s="4">
        <v>32.808624427669677</v>
      </c>
      <c r="H21" s="4">
        <v>1.509959954814392E-81</v>
      </c>
      <c r="J21" s="3">
        <v>4.3013711962397484E-2</v>
      </c>
      <c r="K21" s="3">
        <v>4.851557894839769E-2</v>
      </c>
      <c r="N21" s="7" t="s">
        <v>16</v>
      </c>
      <c r="O21" s="11">
        <v>-1.0374930424762807E-3</v>
      </c>
      <c r="P21" s="11">
        <v>5.8710096470863679E-3</v>
      </c>
      <c r="Q21" s="11">
        <v>-0.17671458656027964</v>
      </c>
      <c r="R21" s="11">
        <v>0.85991505008057278</v>
      </c>
      <c r="S21" s="10">
        <v>-1.2615953180270818E-2</v>
      </c>
      <c r="T21" s="10">
        <v>1.0540967095318255E-2</v>
      </c>
      <c r="U21" s="10">
        <v>-1.2615953180270818E-2</v>
      </c>
      <c r="V21" s="10">
        <v>1.0540967095318255E-2</v>
      </c>
    </row>
    <row r="22" spans="2:22" x14ac:dyDescent="0.3">
      <c r="D22" t="s">
        <v>15</v>
      </c>
      <c r="E22" s="4">
        <v>0.18853001691820453</v>
      </c>
      <c r="F22" s="4">
        <v>8.6112339673019428E-3</v>
      </c>
      <c r="G22" s="4">
        <v>21.893496058065466</v>
      </c>
      <c r="H22" s="4">
        <v>1.5053389205755299E-54</v>
      </c>
      <c r="J22" s="3">
        <v>0.17154744744191203</v>
      </c>
      <c r="K22" s="3">
        <v>0.20551258639449704</v>
      </c>
    </row>
    <row r="23" spans="2:22" x14ac:dyDescent="0.3">
      <c r="D23" t="s">
        <v>16</v>
      </c>
      <c r="E23" s="4">
        <v>-1.0374930424762801E-3</v>
      </c>
      <c r="F23" s="4">
        <v>5.8710096470863679E-3</v>
      </c>
      <c r="G23" s="4">
        <v>-0.17671458656027952</v>
      </c>
      <c r="H23" s="4">
        <v>0.8599150500805729</v>
      </c>
      <c r="J23" s="3">
        <v>-1.2615953180270815E-2</v>
      </c>
      <c r="K23" s="3">
        <v>1.0540967095318255E-2</v>
      </c>
    </row>
    <row r="25" spans="2:22" x14ac:dyDescent="0.3">
      <c r="B25" t="s">
        <v>390</v>
      </c>
      <c r="D25" t="str" cm="1">
        <f t="array" ref="D25:D28">_xll.RScript.Evaluate(B25)</f>
        <v>(Intercept)</v>
      </c>
      <c r="E25" t="str" cm="1">
        <f t="array" ref="E25:F29">_xll.RScript.Evaluate(B26)</f>
        <v>Index</v>
      </c>
      <c r="F25" t="str">
        <v>mmodel$coefficients</v>
      </c>
    </row>
    <row r="26" spans="2:22" x14ac:dyDescent="0.3">
      <c r="B26" t="s">
        <v>391</v>
      </c>
      <c r="D26" t="str">
        <v>youtube</v>
      </c>
      <c r="E26" t="str">
        <v>(Intercept)</v>
      </c>
      <c r="F26">
        <v>3.52666724335129</v>
      </c>
    </row>
    <row r="27" spans="2:22" x14ac:dyDescent="0.3">
      <c r="D27" t="str">
        <v>facebook</v>
      </c>
      <c r="E27" t="str">
        <v>youtube</v>
      </c>
      <c r="F27">
        <v>4.5764645455397587E-2</v>
      </c>
    </row>
    <row r="28" spans="2:22" x14ac:dyDescent="0.3">
      <c r="D28" t="str">
        <v>newspaper</v>
      </c>
      <c r="E28" t="str">
        <v>facebook</v>
      </c>
      <c r="F28">
        <v>0.18853001691820453</v>
      </c>
    </row>
    <row r="29" spans="2:22" x14ac:dyDescent="0.3">
      <c r="E29" t="str">
        <v>newspaper</v>
      </c>
      <c r="F29">
        <v>-1.0374930424762801E-3</v>
      </c>
    </row>
    <row r="31" spans="2:22" x14ac:dyDescent="0.3">
      <c r="B31" t="s">
        <v>392</v>
      </c>
      <c r="D31" t="str" cm="1">
        <f t="array" ref="D31:H35">_xll.RScript.Evaluate(B31)</f>
        <v>Index</v>
      </c>
      <c r="E31" t="str">
        <v>Estimate</v>
      </c>
      <c r="F31" t="str">
        <v>Std. Error</v>
      </c>
      <c r="G31" t="str">
        <v>t value</v>
      </c>
      <c r="H31" t="str">
        <v>Pr(&gt;|t|)</v>
      </c>
    </row>
    <row r="32" spans="2:22" x14ac:dyDescent="0.3">
      <c r="D32" t="str">
        <v>(Intercept)</v>
      </c>
      <c r="E32" s="4">
        <v>3.52666724335129</v>
      </c>
      <c r="F32" s="4">
        <v>0.3742898835861494</v>
      </c>
      <c r="G32" s="4">
        <v>9.4222884400763274</v>
      </c>
      <c r="H32" s="4">
        <v>1.267294505131586E-17</v>
      </c>
    </row>
    <row r="33" spans="2:8" x14ac:dyDescent="0.3">
      <c r="D33" t="str">
        <v>youtube</v>
      </c>
      <c r="E33" s="4">
        <v>4.5764645455397587E-2</v>
      </c>
      <c r="F33" s="4">
        <v>1.3948968069749745E-3</v>
      </c>
      <c r="G33" s="4">
        <v>32.808624427669677</v>
      </c>
      <c r="H33" s="4">
        <v>1.509959954814392E-81</v>
      </c>
    </row>
    <row r="34" spans="2:8" x14ac:dyDescent="0.3">
      <c r="D34" t="str">
        <v>facebook</v>
      </c>
      <c r="E34" s="4">
        <v>0.18853001691820453</v>
      </c>
      <c r="F34" s="4">
        <v>8.6112339673019428E-3</v>
      </c>
      <c r="G34" s="4">
        <v>21.893496058065466</v>
      </c>
      <c r="H34" s="4">
        <v>1.5053389205755299E-54</v>
      </c>
    </row>
    <row r="35" spans="2:8" x14ac:dyDescent="0.3">
      <c r="D35" t="str">
        <v>newspaper</v>
      </c>
      <c r="E35" s="4">
        <v>-1.0374930424762801E-3</v>
      </c>
      <c r="F35" s="4">
        <v>5.8710096470863679E-3</v>
      </c>
      <c r="G35" s="4">
        <v>-0.17671458656027952</v>
      </c>
      <c r="H35" s="4">
        <v>0.8599150500805729</v>
      </c>
    </row>
    <row r="37" spans="2:8" x14ac:dyDescent="0.3">
      <c r="B37" t="s">
        <v>393</v>
      </c>
      <c r="C37" t="str" cm="1">
        <f t="array" ref="C37">_xll.RScript.Evaluate(B37)</f>
        <v>ci</v>
      </c>
      <c r="D37" t="str" cm="1">
        <f t="array" ref="D37:F41">_xll.RScript.Evaluate(B38)</f>
        <v>Index</v>
      </c>
      <c r="E37" t="str">
        <v>2.5 %</v>
      </c>
      <c r="F37" t="str">
        <v>97.5 %</v>
      </c>
    </row>
    <row r="38" spans="2:8" x14ac:dyDescent="0.3">
      <c r="B38" t="s">
        <v>394</v>
      </c>
      <c r="D38" t="str">
        <v>(Intercept)</v>
      </c>
      <c r="E38">
        <v>2.7885147350799584</v>
      </c>
      <c r="F38">
        <v>4.2648197516226212</v>
      </c>
    </row>
    <row r="39" spans="2:8" x14ac:dyDescent="0.3">
      <c r="D39" t="str">
        <v>youtube</v>
      </c>
      <c r="E39">
        <v>4.3013711962397484E-2</v>
      </c>
      <c r="F39">
        <v>4.851557894839769E-2</v>
      </c>
    </row>
    <row r="40" spans="2:8" x14ac:dyDescent="0.3">
      <c r="D40" t="str">
        <v>facebook</v>
      </c>
      <c r="E40">
        <v>0.17154744744191203</v>
      </c>
      <c r="F40">
        <v>0.20551258639449704</v>
      </c>
    </row>
    <row r="41" spans="2:8" x14ac:dyDescent="0.3">
      <c r="D41" t="str">
        <v>newspaper</v>
      </c>
      <c r="E41">
        <v>-1.2615953180270815E-2</v>
      </c>
      <c r="F41">
        <v>1.0540967095318255E-2</v>
      </c>
    </row>
    <row r="45" spans="2:8" x14ac:dyDescent="0.3">
      <c r="B45" t="s">
        <v>379</v>
      </c>
      <c r="D45" s="4" t="str" cm="1">
        <f t="array" ref="D45">_xll.RScript.Evaluate(B45)</f>
        <v>mmodel_summary</v>
      </c>
    </row>
    <row r="46" spans="2:8" x14ac:dyDescent="0.3">
      <c r="B46" t="s">
        <v>380</v>
      </c>
      <c r="D46" t="s">
        <v>19</v>
      </c>
      <c r="E46" s="4" cm="1">
        <f t="array" ref="E46">_xll.RScript.Evaluate(B46)</f>
        <v>2.0226124480976928</v>
      </c>
    </row>
    <row r="47" spans="2:8" x14ac:dyDescent="0.3">
      <c r="B47" t="s">
        <v>381</v>
      </c>
      <c r="D47" t="s">
        <v>20</v>
      </c>
      <c r="E47" s="4" cm="1">
        <f t="array" ref="E47">_xll.RScript.Evaluate(B47)</f>
        <v>0.89721063817895219</v>
      </c>
    </row>
    <row r="48" spans="2:8" x14ac:dyDescent="0.3">
      <c r="B48" t="s">
        <v>382</v>
      </c>
      <c r="D48" t="s">
        <v>21</v>
      </c>
      <c r="E48" s="4" cm="1">
        <f t="array" ref="E48">_xll.RScript.Evaluate(B48)</f>
        <v>0.89563733162046677</v>
      </c>
    </row>
    <row r="49" spans="2:204" x14ac:dyDescent="0.3">
      <c r="E49" s="4"/>
    </row>
    <row r="50" spans="2:204" x14ac:dyDescent="0.3">
      <c r="E50" s="4" t="s">
        <v>0</v>
      </c>
      <c r="F50" t="s">
        <v>23</v>
      </c>
      <c r="G50" t="s">
        <v>24</v>
      </c>
    </row>
    <row r="51" spans="2:204" x14ac:dyDescent="0.3">
      <c r="B51" t="s">
        <v>383</v>
      </c>
      <c r="D51" t="s">
        <v>22</v>
      </c>
      <c r="E51" s="4" cm="1">
        <f t="array" ref="E51:G51">TRANSPOSE(_xll.RScript.Evaluate(B51))</f>
        <v>570.27070365909424</v>
      </c>
      <c r="F51">
        <v>3</v>
      </c>
      <c r="G51">
        <v>196</v>
      </c>
    </row>
    <row r="53" spans="2:204" x14ac:dyDescent="0.3">
      <c r="B53" t="s">
        <v>56</v>
      </c>
      <c r="D53" t="str" cm="1">
        <f t="array" ref="D53:I57">_xll.RScript.Evaluate(B53)</f>
        <v>Index</v>
      </c>
      <c r="E53" t="str">
        <v>Df</v>
      </c>
      <c r="F53" t="str">
        <v>Sum Sq</v>
      </c>
      <c r="G53" t="str">
        <v>Mean Sq</v>
      </c>
      <c r="H53" t="str">
        <v>F value</v>
      </c>
      <c r="I53" t="str">
        <v>Pr(&gt;F)</v>
      </c>
    </row>
    <row r="54" spans="2:204" x14ac:dyDescent="0.3">
      <c r="D54" t="str">
        <v>youtube</v>
      </c>
      <c r="E54">
        <v>1</v>
      </c>
      <c r="F54" s="4">
        <v>4773.0501602908571</v>
      </c>
      <c r="G54" s="4">
        <v>4773.0501602908571</v>
      </c>
      <c r="H54" s="4">
        <v>1166.730757365757</v>
      </c>
      <c r="I54" s="4">
        <v>1.8093366094651515E-84</v>
      </c>
    </row>
    <row r="55" spans="2:204" x14ac:dyDescent="0.3">
      <c r="D55" t="str">
        <v>facebook</v>
      </c>
      <c r="E55">
        <v>1</v>
      </c>
      <c r="F55" s="4">
        <v>2225.6879084117786</v>
      </c>
      <c r="G55" s="4">
        <v>2225.6879084117786</v>
      </c>
      <c r="H55" s="4">
        <v>544.05012556642419</v>
      </c>
      <c r="I55" s="4">
        <v>1.8827216433941476E-58</v>
      </c>
    </row>
    <row r="56" spans="2:204" x14ac:dyDescent="0.3">
      <c r="D56" t="str">
        <v>newspaper</v>
      </c>
      <c r="E56">
        <v>1</v>
      </c>
      <c r="F56" s="4">
        <v>0.12775271822077439</v>
      </c>
      <c r="G56" s="4">
        <v>0.12775271822077439</v>
      </c>
      <c r="H56" s="4">
        <v>3.1228045103170537E-2</v>
      </c>
      <c r="I56" s="4">
        <v>0.8599150500805729</v>
      </c>
    </row>
    <row r="57" spans="2:204" x14ac:dyDescent="0.3">
      <c r="D57" t="str">
        <v>Residuals</v>
      </c>
      <c r="E57">
        <v>196</v>
      </c>
      <c r="F57" s="4">
        <v>801.82837857914944</v>
      </c>
      <c r="G57" s="4">
        <v>4.0909611151997423</v>
      </c>
      <c r="H57" s="4" t="str">
        <v/>
      </c>
      <c r="I57" s="4" t="str">
        <v/>
      </c>
    </row>
    <row r="60" spans="2:204" x14ac:dyDescent="0.3">
      <c r="B60" t="s">
        <v>205</v>
      </c>
      <c r="D60" t="str" cm="1">
        <f t="array" ref="D60:D71">_xll.RScript.Evaluate(B60)</f>
        <v>coefficients</v>
      </c>
      <c r="E60" cm="1">
        <f t="array" ref="E60:H60">TRANSPOSE(_xll.RScript.Evaluate($B$60&amp;"$"&amp;D60))</f>
        <v>3.52666724335129</v>
      </c>
      <c r="F60">
        <v>4.5764645455397587E-2</v>
      </c>
      <c r="G60">
        <v>0.18853001691820453</v>
      </c>
      <c r="H60">
        <v>-1.0374930424762801E-3</v>
      </c>
    </row>
    <row r="61" spans="2:204" x14ac:dyDescent="0.3">
      <c r="D61" t="str">
        <v>residuals</v>
      </c>
      <c r="E61" cm="1">
        <f t="array" ref="E61:GV61">TRANSPOSE(_xll.RScript.Evaluate($B$60&amp;"$"&amp;D61))</f>
        <v>1.8912307083417985</v>
      </c>
      <c r="F61">
        <v>-2.3254257850732456</v>
      </c>
      <c r="G61">
        <v>-3.6092049359930347</v>
      </c>
      <c r="H61">
        <v>1.0826045859730475</v>
      </c>
      <c r="I61">
        <v>-0.34640622819754735</v>
      </c>
      <c r="J61">
        <v>-6.3340171608430156</v>
      </c>
      <c r="K61">
        <v>8.4288058123576898E-2</v>
      </c>
      <c r="L61">
        <v>1.2924562013972558</v>
      </c>
      <c r="M61">
        <v>1.2871909645660962</v>
      </c>
      <c r="N61">
        <v>-2.3410184675216215</v>
      </c>
      <c r="O61">
        <v>1.8812409593293737</v>
      </c>
      <c r="P61">
        <v>0.13784498087967001</v>
      </c>
      <c r="Q61">
        <v>-1.6525448803531986</v>
      </c>
      <c r="R61">
        <v>1.0484394239601564</v>
      </c>
      <c r="S61">
        <v>0.67876033972671024</v>
      </c>
      <c r="T61">
        <v>1.8968405802054513</v>
      </c>
      <c r="U61">
        <v>-0.38838809243922756</v>
      </c>
      <c r="V61">
        <v>1.410051409441186</v>
      </c>
      <c r="W61">
        <v>1.6179815290574386</v>
      </c>
      <c r="X61">
        <v>0.52071248127208003</v>
      </c>
      <c r="Y61">
        <v>-0.12092073250112967</v>
      </c>
      <c r="Z61">
        <v>-2.6886458404265388</v>
      </c>
      <c r="AA61">
        <v>-1.066980364275949</v>
      </c>
      <c r="AB61">
        <v>-1.2551194741577496</v>
      </c>
      <c r="AC61">
        <v>1.8641773538127073</v>
      </c>
      <c r="AD61">
        <v>-4.3320463254826391</v>
      </c>
      <c r="AE61">
        <v>1.2582853915300937E-2</v>
      </c>
      <c r="AF61">
        <v>-1.3820081221940175</v>
      </c>
      <c r="AG61">
        <v>-0.61264563188756171</v>
      </c>
      <c r="AH61">
        <v>1.6271713281975342</v>
      </c>
      <c r="AI61">
        <v>-0.28072056323469152</v>
      </c>
      <c r="AJ61">
        <v>0.66468851482683178</v>
      </c>
      <c r="AK61">
        <v>2.3533402298075061</v>
      </c>
      <c r="AL61">
        <v>-1.7571219514372296</v>
      </c>
      <c r="AM61">
        <v>2.3102033823454504</v>
      </c>
      <c r="AN61">
        <v>-5.0481914182164944</v>
      </c>
      <c r="AO61">
        <v>2.3929193792279997</v>
      </c>
      <c r="AP61">
        <v>-1.1081733464348966</v>
      </c>
      <c r="AQ61">
        <v>0.22958275858537136</v>
      </c>
      <c r="AR61">
        <v>1.262867527503448</v>
      </c>
      <c r="AS61">
        <v>0.26680239442664339</v>
      </c>
      <c r="AT61">
        <v>-0.2351798392667776</v>
      </c>
      <c r="AU61">
        <v>-1.0749639075863362</v>
      </c>
      <c r="AV61">
        <v>-1.2766282079672591</v>
      </c>
      <c r="AW61">
        <v>-0.46545594773822929</v>
      </c>
      <c r="AX61">
        <v>-0.31382776622535208</v>
      </c>
      <c r="AY61">
        <v>2.0719359207811205</v>
      </c>
      <c r="AZ61">
        <v>1.7728441259652423</v>
      </c>
      <c r="BA61">
        <v>-1.7563442176965682</v>
      </c>
      <c r="BB61">
        <v>1.8382012747135468</v>
      </c>
      <c r="BC61">
        <v>-1.4774535895495249</v>
      </c>
      <c r="BD61">
        <v>1.6322244472281837</v>
      </c>
      <c r="BE61">
        <v>2.324429247582585</v>
      </c>
      <c r="BF61">
        <v>1.5063605164287601</v>
      </c>
      <c r="BG61">
        <v>-0.20931609415352703</v>
      </c>
      <c r="BH61">
        <v>2.8888672755015419</v>
      </c>
      <c r="BI61">
        <v>-3.6332550536722117</v>
      </c>
      <c r="BJ61">
        <v>0.51049437502922013</v>
      </c>
      <c r="BK61">
        <v>2.2823376205214316</v>
      </c>
      <c r="BL61">
        <v>0.31981562315557743</v>
      </c>
      <c r="BM61">
        <v>2.8294132991392766</v>
      </c>
      <c r="BN61">
        <v>1.5711935040735852</v>
      </c>
      <c r="BO61">
        <v>-1.3011128749303462</v>
      </c>
      <c r="BP61">
        <v>0.94716957965904547</v>
      </c>
      <c r="BQ61">
        <v>1.226717323399654</v>
      </c>
      <c r="BR61">
        <v>1.7411456166204964</v>
      </c>
      <c r="BS61">
        <v>0.58076204064141745</v>
      </c>
      <c r="BT61">
        <v>1.6355912427875952</v>
      </c>
      <c r="BU61">
        <v>-9.1895090825020898E-2</v>
      </c>
      <c r="BV61">
        <v>1.4293050766278865</v>
      </c>
      <c r="BW61">
        <v>0.62460262010124745</v>
      </c>
      <c r="BX61">
        <v>2.1276742164649272</v>
      </c>
      <c r="BY61">
        <v>-1.8802185722940283</v>
      </c>
      <c r="BZ61">
        <v>1.3164215332894567</v>
      </c>
      <c r="CA61">
        <v>-0.3951743603671769</v>
      </c>
      <c r="CB61">
        <v>-3.789986086780547</v>
      </c>
      <c r="CC61">
        <v>2.9068931513127398</v>
      </c>
      <c r="CD61">
        <v>0.46571732663941806</v>
      </c>
      <c r="CE61">
        <v>-4.2159762314083151</v>
      </c>
      <c r="CF61">
        <v>1.5896360600705925</v>
      </c>
      <c r="CG61">
        <v>0.42489163305524874</v>
      </c>
      <c r="CH61">
        <v>-2.8175291109132199</v>
      </c>
      <c r="CI61">
        <v>1.3459104098280936</v>
      </c>
      <c r="CJ61">
        <v>-0.98621054298785882</v>
      </c>
      <c r="CK61">
        <v>1.1023624357993329</v>
      </c>
      <c r="CL61">
        <v>2.2310532184204618E-2</v>
      </c>
      <c r="CM61">
        <v>0.4815511268672989</v>
      </c>
      <c r="CN61">
        <v>0.4874583024401693</v>
      </c>
      <c r="CO61">
        <v>1.4264747936790316</v>
      </c>
      <c r="CP61">
        <v>-0.26670612812274946</v>
      </c>
      <c r="CQ61">
        <v>1.4409244179318224</v>
      </c>
      <c r="CR61">
        <v>3.3644208186487505</v>
      </c>
      <c r="CS61">
        <v>0.29232460517614323</v>
      </c>
      <c r="CT61">
        <v>1.1669114582854867</v>
      </c>
      <c r="CU61">
        <v>1.2214513751268177</v>
      </c>
      <c r="CV61">
        <v>0.70209465000707305</v>
      </c>
      <c r="CW61">
        <v>-1.1228605940508971</v>
      </c>
      <c r="CX61">
        <v>0.19550661298770888</v>
      </c>
      <c r="CY61">
        <v>1.5376713242959732</v>
      </c>
      <c r="CZ61">
        <v>0.31157974815764244</v>
      </c>
      <c r="DA61">
        <v>-2.6111501255673559</v>
      </c>
      <c r="DB61">
        <v>0.66901578169893738</v>
      </c>
      <c r="DC61">
        <v>-3.4129126149920204</v>
      </c>
      <c r="DD61">
        <v>-7.465369927369378E-2</v>
      </c>
      <c r="DE61">
        <v>0.47866945907471625</v>
      </c>
      <c r="DF61">
        <v>1.5163023920912106</v>
      </c>
      <c r="DG61">
        <v>1.2887734217003319</v>
      </c>
      <c r="DH61">
        <v>1.9097970178591597</v>
      </c>
      <c r="DI61">
        <v>2.0552899082339851</v>
      </c>
      <c r="DJ61">
        <v>0.12848272543915976</v>
      </c>
      <c r="DK61">
        <v>-1.6318489141410653</v>
      </c>
      <c r="DL61">
        <v>0.7916700235976093</v>
      </c>
      <c r="DM61">
        <v>0.26326817614659048</v>
      </c>
      <c r="DN61">
        <v>-0.60453147584551514</v>
      </c>
      <c r="DO61">
        <v>-0.84611511105364678</v>
      </c>
      <c r="DP61">
        <v>-0.38362674235011196</v>
      </c>
      <c r="DQ61">
        <v>0.26550307572757381</v>
      </c>
      <c r="DR61">
        <v>3.395067121490754</v>
      </c>
      <c r="DS61">
        <v>0.4006878257753852</v>
      </c>
      <c r="DT61">
        <v>-0.26408120056581436</v>
      </c>
      <c r="DU61">
        <v>1.3078727434169184</v>
      </c>
      <c r="DV61">
        <v>-1.0056917061661439</v>
      </c>
      <c r="DW61">
        <v>-2.4317485207314395</v>
      </c>
      <c r="DX61">
        <v>0.14065092400556986</v>
      </c>
      <c r="DY61">
        <v>0.29470432298469296</v>
      </c>
      <c r="DZ61">
        <v>1.7671805003942871</v>
      </c>
      <c r="EA61">
        <v>-4.7726089370164448</v>
      </c>
      <c r="EB61">
        <v>2.6403972012101784</v>
      </c>
      <c r="EC61">
        <v>2.9334100625524862</v>
      </c>
      <c r="ED61">
        <v>2.179072210213397</v>
      </c>
      <c r="EE61">
        <v>-10.593224522123455</v>
      </c>
      <c r="EF61">
        <v>-3.4533578309605972</v>
      </c>
      <c r="EG61">
        <v>-3.2989801392848568</v>
      </c>
      <c r="EH61">
        <v>0.39969231468003719</v>
      </c>
      <c r="EI61">
        <v>-1.2441646754637969</v>
      </c>
      <c r="EJ61">
        <v>-2.8816966190996114</v>
      </c>
      <c r="EK61">
        <v>-2.3441835211590414</v>
      </c>
      <c r="EL61">
        <v>-6.1502381882405005E-2</v>
      </c>
      <c r="EM61">
        <v>-0.20211354582268926</v>
      </c>
      <c r="EN61">
        <v>1.2294284175607304</v>
      </c>
      <c r="EO61">
        <v>1.6924308321034478</v>
      </c>
      <c r="EP61">
        <v>0.96116481712421564</v>
      </c>
      <c r="EQ61">
        <v>1.0201568787010629</v>
      </c>
      <c r="ER61">
        <v>1.9622368561601022</v>
      </c>
      <c r="ES61">
        <v>1.5703991600330882</v>
      </c>
      <c r="ET61">
        <v>0.70975353406320441</v>
      </c>
      <c r="EU61">
        <v>-2.5130684128004672</v>
      </c>
      <c r="EV61">
        <v>2.5669667622930912</v>
      </c>
      <c r="EW61">
        <v>-1.6360312936352299</v>
      </c>
      <c r="EX61">
        <v>0.32727467864358201</v>
      </c>
      <c r="EY61">
        <v>-2.7206464096571179</v>
      </c>
      <c r="EZ61">
        <v>1.9085547593917886</v>
      </c>
      <c r="FA61">
        <v>0.28799963467563189</v>
      </c>
      <c r="FB61">
        <v>0.93131841609554522</v>
      </c>
      <c r="FC61">
        <v>0.11805964913559668</v>
      </c>
      <c r="FD61">
        <v>-2.5290706820827209</v>
      </c>
      <c r="FE61">
        <v>-0.10182229802170423</v>
      </c>
      <c r="FF61">
        <v>0.10282656031264256</v>
      </c>
      <c r="FG61">
        <v>-3.7010383920592567</v>
      </c>
      <c r="FH61">
        <v>0.60102212644733233</v>
      </c>
      <c r="FI61">
        <v>0.2234004236028308</v>
      </c>
      <c r="FJ61">
        <v>-0.31097482039754742</v>
      </c>
      <c r="FK61">
        <v>-5.6138469106112254E-2</v>
      </c>
      <c r="FL61">
        <v>0.77803670940897918</v>
      </c>
      <c r="FM61">
        <v>0.99804647627970822</v>
      </c>
      <c r="FN61">
        <v>-2.7884656515240622</v>
      </c>
      <c r="FO61">
        <v>-3.3892743714216347</v>
      </c>
      <c r="FP61">
        <v>-1.39589612710351</v>
      </c>
      <c r="FQ61">
        <v>-0.1033713606900532</v>
      </c>
      <c r="FR61">
        <v>-3.529867555548079</v>
      </c>
      <c r="FS61">
        <v>1.2060240402013189</v>
      </c>
      <c r="FT61">
        <v>0.1700715237007035</v>
      </c>
      <c r="FU61">
        <v>-9.2308544628244837E-3</v>
      </c>
      <c r="FV61">
        <v>-0.32512664798870722</v>
      </c>
      <c r="FW61">
        <v>-2.6932289008863504</v>
      </c>
      <c r="FX61">
        <v>2.655755622979572</v>
      </c>
      <c r="FY61">
        <v>0.26475275670278714</v>
      </c>
      <c r="FZ61">
        <v>-0.55445568340189377</v>
      </c>
      <c r="GA61">
        <v>-5.0531966649277269</v>
      </c>
      <c r="GB61">
        <v>0.25853406179074123</v>
      </c>
      <c r="GC61">
        <v>-0.10463963941134435</v>
      </c>
      <c r="GD61">
        <v>-2.0737190201498881</v>
      </c>
      <c r="GE61">
        <v>2.5743960034500257</v>
      </c>
      <c r="GF61">
        <v>2.4802798446422969</v>
      </c>
      <c r="GG61">
        <v>-1.1262251461473411</v>
      </c>
      <c r="GH61">
        <v>2.1563872953667191</v>
      </c>
      <c r="GI61">
        <v>0.7303522426971174</v>
      </c>
      <c r="GJ61">
        <v>0.26826932620165422</v>
      </c>
      <c r="GK61">
        <v>-3.2931677767308032</v>
      </c>
      <c r="GL61">
        <v>0.77805107160998688</v>
      </c>
      <c r="GM61">
        <v>-2.0269909207673487</v>
      </c>
      <c r="GN61">
        <v>1.7711768090355831</v>
      </c>
      <c r="GO61">
        <v>1.7205245273824326</v>
      </c>
      <c r="GP61">
        <v>1.3356504395623183</v>
      </c>
      <c r="GQ61">
        <v>0.96563947420122054</v>
      </c>
      <c r="GR61">
        <v>2.6755890186398559</v>
      </c>
      <c r="GS61">
        <v>1.8416251672643873</v>
      </c>
      <c r="GT61">
        <v>1.6895019681313378E-2</v>
      </c>
      <c r="GU61">
        <v>2.0792142098846105</v>
      </c>
      <c r="GV61">
        <v>-2.1278346428210488</v>
      </c>
    </row>
    <row r="62" spans="2:204" x14ac:dyDescent="0.3">
      <c r="D62" t="str">
        <v>effects</v>
      </c>
      <c r="E62" cm="1">
        <f t="array" ref="E62:GV62">TRANSPOSE(_xll.RScript.Evaluate($B$60&amp;"$"&amp;D62))</f>
        <v>-237.96971614052077</v>
      </c>
      <c r="F62">
        <v>69.087264819870072</v>
      </c>
      <c r="G62">
        <v>-47.177196911344559</v>
      </c>
      <c r="H62">
        <v>0.35742512253725867</v>
      </c>
      <c r="I62">
        <v>-0.86097036813490857</v>
      </c>
      <c r="J62">
        <v>-5.934606832465998</v>
      </c>
      <c r="K62">
        <v>0.31987539754223515</v>
      </c>
      <c r="L62">
        <v>1.2306896943598882</v>
      </c>
      <c r="M62">
        <v>1.1594264315907039</v>
      </c>
      <c r="N62">
        <v>-2.8842577822195303</v>
      </c>
      <c r="O62">
        <v>1.6220732598005547</v>
      </c>
      <c r="P62">
        <v>1.4976799882608333E-2</v>
      </c>
      <c r="Q62">
        <v>-1.4870371795468145</v>
      </c>
      <c r="R62">
        <v>0.83334163335655331</v>
      </c>
      <c r="S62">
        <v>0.56249291081639319</v>
      </c>
      <c r="T62">
        <v>2.0295275577753511</v>
      </c>
      <c r="U62">
        <v>-0.46938216643134889</v>
      </c>
      <c r="V62">
        <v>1.2338993851260822</v>
      </c>
      <c r="W62">
        <v>1.6364977257098052</v>
      </c>
      <c r="X62">
        <v>0.45598568538759121</v>
      </c>
      <c r="Y62">
        <v>-0.38445836152836238</v>
      </c>
      <c r="Z62">
        <v>-3.2644549301007233</v>
      </c>
      <c r="AA62">
        <v>-1.155548962647599</v>
      </c>
      <c r="AB62">
        <v>-1.6172552369643654</v>
      </c>
      <c r="AC62">
        <v>1.7556401757315521</v>
      </c>
      <c r="AD62">
        <v>-4.9656698133528554</v>
      </c>
      <c r="AE62">
        <v>7.7275325900464917E-2</v>
      </c>
      <c r="AF62">
        <v>-1.7555130584868512</v>
      </c>
      <c r="AG62">
        <v>-0.81820279913130312</v>
      </c>
      <c r="AH62">
        <v>1.4729682913238935</v>
      </c>
      <c r="AI62">
        <v>-0.62607655255378969</v>
      </c>
      <c r="AJ62">
        <v>0.46823405851215072</v>
      </c>
      <c r="AK62">
        <v>1.9391227235979511</v>
      </c>
      <c r="AL62">
        <v>-2.0269096126541482</v>
      </c>
      <c r="AM62">
        <v>1.9881043643221208</v>
      </c>
      <c r="AN62">
        <v>-5.6766799438300763</v>
      </c>
      <c r="AO62">
        <v>2.5218724804053814</v>
      </c>
      <c r="AP62">
        <v>-0.70003605266737268</v>
      </c>
      <c r="AQ62">
        <v>0.33652283787600273</v>
      </c>
      <c r="AR62">
        <v>1.2449566175513735</v>
      </c>
      <c r="AS62">
        <v>2.4434352315825934E-2</v>
      </c>
      <c r="AT62">
        <v>-0.26458074537627596</v>
      </c>
      <c r="AU62">
        <v>-1.2651093555146526</v>
      </c>
      <c r="AV62">
        <v>-1.7512174795503754</v>
      </c>
      <c r="AW62">
        <v>-0.37698162980724642</v>
      </c>
      <c r="AX62">
        <v>-0.50313900301252878</v>
      </c>
      <c r="AY62">
        <v>1.7964125731869773</v>
      </c>
      <c r="AZ62">
        <v>1.8551375435415158</v>
      </c>
      <c r="BA62">
        <v>-2.2315540740965059</v>
      </c>
      <c r="BB62">
        <v>1.6308832984803232</v>
      </c>
      <c r="BC62">
        <v>-2.0659394449116846</v>
      </c>
      <c r="BD62">
        <v>1.4617511326446306</v>
      </c>
      <c r="BE62">
        <v>2.3672425201288285</v>
      </c>
      <c r="BF62">
        <v>1.6121190421359686</v>
      </c>
      <c r="BG62">
        <v>-0.38154503986712512</v>
      </c>
      <c r="BH62">
        <v>3.0166324833521534</v>
      </c>
      <c r="BI62">
        <v>-3.4628449505936865</v>
      </c>
      <c r="BJ62">
        <v>0.39280744571175974</v>
      </c>
      <c r="BK62">
        <v>2.4822814173742249</v>
      </c>
      <c r="BL62">
        <v>0.27979981802010762</v>
      </c>
      <c r="BM62">
        <v>2.537068990517982</v>
      </c>
      <c r="BN62">
        <v>1.4902266839683125</v>
      </c>
      <c r="BO62">
        <v>-1.7121164654465399</v>
      </c>
      <c r="BP62">
        <v>1.1061760173663842</v>
      </c>
      <c r="BQ62">
        <v>1.4850485134871465</v>
      </c>
      <c r="BR62">
        <v>1.6325674905007672</v>
      </c>
      <c r="BS62">
        <v>0.80419292341615278</v>
      </c>
      <c r="BT62">
        <v>1.4552230134461206</v>
      </c>
      <c r="BU62">
        <v>-0.22193641208152531</v>
      </c>
      <c r="BV62">
        <v>1.5602638297125528</v>
      </c>
      <c r="BW62">
        <v>0.5061640773421946</v>
      </c>
      <c r="BX62">
        <v>1.909909335408162</v>
      </c>
      <c r="BY62">
        <v>-1.5691140222977809</v>
      </c>
      <c r="BZ62">
        <v>0.9133532907202806</v>
      </c>
      <c r="CA62">
        <v>-0.54184245193571035</v>
      </c>
      <c r="CB62">
        <v>-3.5551556492864593</v>
      </c>
      <c r="CC62">
        <v>2.6569276091193452</v>
      </c>
      <c r="CD62">
        <v>0.54999411900926787</v>
      </c>
      <c r="CE62">
        <v>-3.8812678852107423</v>
      </c>
      <c r="CF62">
        <v>1.2789770717970146</v>
      </c>
      <c r="CG62">
        <v>0.52378019282339727</v>
      </c>
      <c r="CH62">
        <v>-3.469360430099087</v>
      </c>
      <c r="CI62">
        <v>1.2926616689916335</v>
      </c>
      <c r="CJ62">
        <v>-0.6125016483399065</v>
      </c>
      <c r="CK62">
        <v>1.1967218893891249</v>
      </c>
      <c r="CL62">
        <v>-0.40981188464880086</v>
      </c>
      <c r="CM62">
        <v>0.6201592111217562</v>
      </c>
      <c r="CN62">
        <v>0.60513112907934052</v>
      </c>
      <c r="CO62">
        <v>1.2766548360450174</v>
      </c>
      <c r="CP62">
        <v>2.726475778731581E-2</v>
      </c>
      <c r="CQ62">
        <v>1.103725444835381</v>
      </c>
      <c r="CR62">
        <v>3.0610861148371553</v>
      </c>
      <c r="CS62">
        <v>0.1098070470237873</v>
      </c>
      <c r="CT62">
        <v>0.92415037069479289</v>
      </c>
      <c r="CU62">
        <v>1.0866255640360603</v>
      </c>
      <c r="CV62">
        <v>0.60818910856082109</v>
      </c>
      <c r="CW62">
        <v>-1.5845343443563493</v>
      </c>
      <c r="CX62">
        <v>4.8654072385929947E-4</v>
      </c>
      <c r="CY62">
        <v>1.4128516425197404</v>
      </c>
      <c r="CZ62">
        <v>0.47454954225009027</v>
      </c>
      <c r="DA62">
        <v>-3.2803097343551664</v>
      </c>
      <c r="DB62">
        <v>0.22574623499387814</v>
      </c>
      <c r="DC62">
        <v>-3.9687381073353758</v>
      </c>
      <c r="DD62">
        <v>-0.32557286754099074</v>
      </c>
      <c r="DE62">
        <v>0.49020460872242305</v>
      </c>
      <c r="DF62">
        <v>1.7045196464142847</v>
      </c>
      <c r="DG62">
        <v>1.1728705258828707</v>
      </c>
      <c r="DH62">
        <v>1.5140313809241337</v>
      </c>
      <c r="DI62">
        <v>1.7901906462856243</v>
      </c>
      <c r="DJ62">
        <v>-2.2225458746485335E-2</v>
      </c>
      <c r="DK62">
        <v>-2.2653100431761439</v>
      </c>
      <c r="DL62">
        <v>0.79000111381628124</v>
      </c>
      <c r="DM62">
        <v>6.4998701265868222E-2</v>
      </c>
      <c r="DN62">
        <v>-0.8052968643748607</v>
      </c>
      <c r="DO62">
        <v>-0.44494553924395297</v>
      </c>
      <c r="DP62">
        <v>-0.25859232574693325</v>
      </c>
      <c r="DQ62">
        <v>1.964329710880772E-2</v>
      </c>
      <c r="DR62">
        <v>3.067120570773513</v>
      </c>
      <c r="DS62">
        <v>0.36160618463008121</v>
      </c>
      <c r="DT62">
        <v>-0.25184124613647418</v>
      </c>
      <c r="DU62">
        <v>1.1957316443267492</v>
      </c>
      <c r="DV62">
        <v>-1.0051664109990992</v>
      </c>
      <c r="DW62">
        <v>-2.9993072990604754</v>
      </c>
      <c r="DX62">
        <v>0.33518603884521408</v>
      </c>
      <c r="DY62">
        <v>8.5189566813787948E-3</v>
      </c>
      <c r="DZ62">
        <v>1.5692159079484811</v>
      </c>
      <c r="EA62">
        <v>-4.4496136737573693</v>
      </c>
      <c r="EB62">
        <v>2.3141157838035245</v>
      </c>
      <c r="EC62">
        <v>3.2449450402330555</v>
      </c>
      <c r="ED62">
        <v>1.9647151154347469</v>
      </c>
      <c r="EE62">
        <v>-10.076073891255168</v>
      </c>
      <c r="EF62">
        <v>-4.1965197126876284</v>
      </c>
      <c r="EG62">
        <v>-2.9878449942549721</v>
      </c>
      <c r="EH62">
        <v>0.26949821853519856</v>
      </c>
      <c r="EI62">
        <v>-1.0391624345795751</v>
      </c>
      <c r="EJ62">
        <v>-2.3184781102382597</v>
      </c>
      <c r="EK62">
        <v>-1.884684624901759</v>
      </c>
      <c r="EL62">
        <v>-0.4284266203443195</v>
      </c>
      <c r="EM62">
        <v>-5.0200056932205556E-2</v>
      </c>
      <c r="EN62">
        <v>1.52047448208026</v>
      </c>
      <c r="EO62">
        <v>1.6634367926432394</v>
      </c>
      <c r="EP62">
        <v>0.78822426039049609</v>
      </c>
      <c r="EQ62">
        <v>0.91246620991527172</v>
      </c>
      <c r="ER62">
        <v>1.5911218997083354</v>
      </c>
      <c r="ES62">
        <v>1.3567880921437045</v>
      </c>
      <c r="ET62">
        <v>0.31006232710704301</v>
      </c>
      <c r="EU62">
        <v>-2.9951712041619705</v>
      </c>
      <c r="EV62">
        <v>2.6716017679096709</v>
      </c>
      <c r="EW62">
        <v>-1.1863116849311974</v>
      </c>
      <c r="EX62">
        <v>0.47397198131508222</v>
      </c>
      <c r="EY62">
        <v>-3.2732517928888178</v>
      </c>
      <c r="EZ62">
        <v>1.4979861200712128</v>
      </c>
      <c r="FA62">
        <v>0.14227644872168846</v>
      </c>
      <c r="FB62">
        <v>1.0273579401077817</v>
      </c>
      <c r="FC62">
        <v>-2.9955558500958733E-2</v>
      </c>
      <c r="FD62">
        <v>-2.5000709568133477</v>
      </c>
      <c r="FE62">
        <v>0.14839726267724324</v>
      </c>
      <c r="FF62">
        <v>-0.38622329929175775</v>
      </c>
      <c r="FG62">
        <v>-3.398542621393482</v>
      </c>
      <c r="FH62">
        <v>0.40465159028812825</v>
      </c>
      <c r="FI62">
        <v>-3.567516547474528E-2</v>
      </c>
      <c r="FJ62">
        <v>-0.17710607010391843</v>
      </c>
      <c r="FK62">
        <v>-0.32314087299735705</v>
      </c>
      <c r="FL62">
        <v>0.95914404502507666</v>
      </c>
      <c r="FM62">
        <v>0.88019819231249985</v>
      </c>
      <c r="FN62">
        <v>-3.6364320558822874</v>
      </c>
      <c r="FO62">
        <v>-2.9903108979882549</v>
      </c>
      <c r="FP62">
        <v>-1.898535662645255</v>
      </c>
      <c r="FQ62">
        <v>-0.45083731681886008</v>
      </c>
      <c r="FR62">
        <v>-4.0236922990987498</v>
      </c>
      <c r="FS62">
        <v>1.101486574910221</v>
      </c>
      <c r="FT62">
        <v>-9.2632138906409672E-2</v>
      </c>
      <c r="FU62">
        <v>9.6396005112533031E-2</v>
      </c>
      <c r="FV62">
        <v>-0.69875723068057072</v>
      </c>
      <c r="FW62">
        <v>-3.230182710271114</v>
      </c>
      <c r="FX62">
        <v>2.7082952036683081</v>
      </c>
      <c r="FY62">
        <v>0.12511472665613382</v>
      </c>
      <c r="FZ62">
        <v>-1.009346418494226</v>
      </c>
      <c r="GA62">
        <v>-5.7496871137638612</v>
      </c>
      <c r="GB62">
        <v>-7.8264323684288026E-2</v>
      </c>
      <c r="GC62">
        <v>-0.51837538009844863</v>
      </c>
      <c r="GD62">
        <v>-2.6260860581850558</v>
      </c>
      <c r="GE62">
        <v>2.3090192175831943</v>
      </c>
      <c r="GF62">
        <v>2.2884552987824254</v>
      </c>
      <c r="GG62">
        <v>-1.4717578007067409</v>
      </c>
      <c r="GH62">
        <v>2.3603468137425505</v>
      </c>
      <c r="GI62">
        <v>0.26460660480903153</v>
      </c>
      <c r="GJ62">
        <v>0.2133614126523852</v>
      </c>
      <c r="GK62">
        <v>-3.7209050954658127</v>
      </c>
      <c r="GL62">
        <v>0.7182778319897779</v>
      </c>
      <c r="GM62">
        <v>-1.5412273447945206</v>
      </c>
      <c r="GN62">
        <v>1.6568389750825241</v>
      </c>
      <c r="GO62">
        <v>1.4891636402387363</v>
      </c>
      <c r="GP62">
        <v>1.6179476537969373</v>
      </c>
      <c r="GQ62">
        <v>1.1559587558730453</v>
      </c>
      <c r="GR62">
        <v>2.4713446822522154</v>
      </c>
      <c r="GS62">
        <v>1.5811608862867386</v>
      </c>
      <c r="GT62">
        <v>-0.30750212087339068</v>
      </c>
      <c r="GU62">
        <v>1.8995091607578767</v>
      </c>
      <c r="GV62">
        <v>-2.5726516103515911</v>
      </c>
    </row>
    <row r="63" spans="2:204" x14ac:dyDescent="0.3">
      <c r="D63" t="str">
        <v>rank</v>
      </c>
      <c r="E63" cm="1">
        <f t="array" ref="E63">TRANSPOSE(_xll.RScript.Evaluate($B$60&amp;"$"&amp;D63))</f>
        <v>4</v>
      </c>
    </row>
    <row r="64" spans="2:204" x14ac:dyDescent="0.3">
      <c r="D64" t="str">
        <v>fitted.values</v>
      </c>
      <c r="E64" cm="1">
        <f t="array" ref="E64:GV64">TRANSPOSE(_xll.RScript.Evaluate($B$60&amp;"$"&amp;D64))</f>
        <v>24.628769291658202</v>
      </c>
      <c r="F64">
        <v>14.805425785073247</v>
      </c>
      <c r="G64">
        <v>14.769204935993034</v>
      </c>
      <c r="H64">
        <v>21.117395414026952</v>
      </c>
      <c r="I64">
        <v>15.826406228197548</v>
      </c>
      <c r="J64">
        <v>14.974017160843015</v>
      </c>
      <c r="K64">
        <v>14.075711941876424</v>
      </c>
      <c r="L64">
        <v>14.547543798602742</v>
      </c>
      <c r="M64">
        <v>4.4728090354339036</v>
      </c>
      <c r="N64">
        <v>15.06101846752162</v>
      </c>
      <c r="O64">
        <v>8.4387590406706252</v>
      </c>
      <c r="P64">
        <v>20.742155019120329</v>
      </c>
      <c r="Q64">
        <v>12.692544880353198</v>
      </c>
      <c r="R64">
        <v>10.591560576039843</v>
      </c>
      <c r="S64">
        <v>22.121239660273289</v>
      </c>
      <c r="T64">
        <v>24.983159419794546</v>
      </c>
      <c r="U64">
        <v>15.388388092439227</v>
      </c>
      <c r="V64">
        <v>27.869948590558813</v>
      </c>
      <c r="W64">
        <v>11.942018470942562</v>
      </c>
      <c r="X64">
        <v>16.999287518727918</v>
      </c>
      <c r="Y64">
        <v>21.720920732501128</v>
      </c>
      <c r="Z64">
        <v>17.688645840426538</v>
      </c>
      <c r="AA64">
        <v>7.7869803642759488</v>
      </c>
      <c r="AB64">
        <v>19.855119474157746</v>
      </c>
      <c r="AC64">
        <v>9.7758226461872919</v>
      </c>
      <c r="AD64">
        <v>18.732046325482639</v>
      </c>
      <c r="AE64">
        <v>17.987417146084699</v>
      </c>
      <c r="AF64">
        <v>20.462008122194014</v>
      </c>
      <c r="AG64">
        <v>23.292645631887559</v>
      </c>
      <c r="AH64">
        <v>10.972828671802466</v>
      </c>
      <c r="AI64">
        <v>25.960720563234688</v>
      </c>
      <c r="AJ64">
        <v>13.615311485173168</v>
      </c>
      <c r="AK64">
        <v>9.1666597701924939</v>
      </c>
      <c r="AL64">
        <v>22.63712195143723</v>
      </c>
      <c r="AM64">
        <v>9.0897966176545495</v>
      </c>
      <c r="AN64">
        <v>20.408191418216493</v>
      </c>
      <c r="AO64">
        <v>28.087080620771996</v>
      </c>
      <c r="AP64">
        <v>18.748173346434893</v>
      </c>
      <c r="AQ64">
        <v>11.890417241414628</v>
      </c>
      <c r="AR64">
        <v>24.537132472496552</v>
      </c>
      <c r="AS64">
        <v>19.653197605573357</v>
      </c>
      <c r="AT64">
        <v>20.755179839266777</v>
      </c>
      <c r="AU64">
        <v>25.914963907586337</v>
      </c>
      <c r="AV64">
        <v>16.75662820796726</v>
      </c>
      <c r="AW64">
        <v>10.665455947738229</v>
      </c>
      <c r="AX64">
        <v>18.19382776622535</v>
      </c>
      <c r="AY64">
        <v>10.648064079218878</v>
      </c>
      <c r="AZ64">
        <v>26.067155874034757</v>
      </c>
      <c r="BA64">
        <v>19.51634421769657</v>
      </c>
      <c r="BB64">
        <v>9.8017987252864529</v>
      </c>
      <c r="BC64">
        <v>15.157453589549524</v>
      </c>
      <c r="BD64">
        <v>11.207775552771814</v>
      </c>
      <c r="BE64">
        <v>24.795570752417415</v>
      </c>
      <c r="BF64">
        <v>23.933639483571238</v>
      </c>
      <c r="BG64">
        <v>24.449316094153524</v>
      </c>
      <c r="BH64">
        <v>25.551132724498455</v>
      </c>
      <c r="BI64">
        <v>10.233255053672211</v>
      </c>
      <c r="BJ64">
        <v>15.329505624970778</v>
      </c>
      <c r="BK64">
        <v>26.277662379478567</v>
      </c>
      <c r="BL64">
        <v>21.760184376844421</v>
      </c>
      <c r="BM64">
        <v>6.8905867008607222</v>
      </c>
      <c r="BN64">
        <v>27.468806495926415</v>
      </c>
      <c r="BO64">
        <v>20.141112874930347</v>
      </c>
      <c r="BP64">
        <v>15.852830420340956</v>
      </c>
      <c r="BQ64">
        <v>20.373282676600343</v>
      </c>
      <c r="BR64">
        <v>9.4188543833795038</v>
      </c>
      <c r="BS64">
        <v>10.819237959358583</v>
      </c>
      <c r="BT64">
        <v>14.444408757212404</v>
      </c>
      <c r="BU64">
        <v>22.771895090825016</v>
      </c>
      <c r="BV64">
        <v>25.330694923372114</v>
      </c>
      <c r="BW64">
        <v>21.335397379898755</v>
      </c>
      <c r="BX64">
        <v>12.752325783535072</v>
      </c>
      <c r="BY64">
        <v>12.440218572294029</v>
      </c>
      <c r="BZ64">
        <v>11.883578466710542</v>
      </c>
      <c r="CA64">
        <v>20.795174360367177</v>
      </c>
      <c r="CB64">
        <v>14.229986086780546</v>
      </c>
      <c r="CC64">
        <v>5.3731068486872591</v>
      </c>
      <c r="CD64">
        <v>16.574282673360582</v>
      </c>
      <c r="CE64">
        <v>10.575976231408315</v>
      </c>
      <c r="CF64">
        <v>11.610363939929407</v>
      </c>
      <c r="CG64">
        <v>13.735108366944752</v>
      </c>
      <c r="CH64">
        <v>17.577529110913218</v>
      </c>
      <c r="CI64">
        <v>12.214089590171907</v>
      </c>
      <c r="CJ64">
        <v>17.306210542987859</v>
      </c>
      <c r="CK64">
        <v>24.937637564200667</v>
      </c>
      <c r="CL64">
        <v>18.217689467815795</v>
      </c>
      <c r="CM64">
        <v>13.9184488731327</v>
      </c>
      <c r="CN64">
        <v>18.712541697559828</v>
      </c>
      <c r="CO64">
        <v>14.05352520632097</v>
      </c>
      <c r="CP64">
        <v>20.306706128122748</v>
      </c>
      <c r="CQ64">
        <v>11.999075582068176</v>
      </c>
      <c r="CR64">
        <v>5.3955791813512493</v>
      </c>
      <c r="CS64">
        <v>22.987675394823853</v>
      </c>
      <c r="CT64">
        <v>25.47308854171451</v>
      </c>
      <c r="CU64">
        <v>12.578548624873182</v>
      </c>
      <c r="CV64">
        <v>19.577905349992925</v>
      </c>
      <c r="CW64">
        <v>15.162860594050896</v>
      </c>
      <c r="CX64">
        <v>18.404493387012288</v>
      </c>
      <c r="CY64">
        <v>28.942328675704022</v>
      </c>
      <c r="CZ64">
        <v>20.328420251842356</v>
      </c>
      <c r="DA64">
        <v>16.651150125567355</v>
      </c>
      <c r="DB64">
        <v>27.89098421830106</v>
      </c>
      <c r="DC64">
        <v>21.172912614992022</v>
      </c>
      <c r="DD64">
        <v>17.71465369927369</v>
      </c>
      <c r="DE64">
        <v>24.361330540925284</v>
      </c>
      <c r="DF64">
        <v>21.523697607908787</v>
      </c>
      <c r="DG64">
        <v>7.3512265782996682</v>
      </c>
      <c r="DH64">
        <v>8.5302029821408389</v>
      </c>
      <c r="DI64">
        <v>4.3047100917660144</v>
      </c>
      <c r="DJ64">
        <v>23.631517274560842</v>
      </c>
      <c r="DK64">
        <v>17.711848914141065</v>
      </c>
      <c r="DL64">
        <v>25.368329976402389</v>
      </c>
      <c r="DM64">
        <v>16.656731823853409</v>
      </c>
      <c r="DN64">
        <v>19.684531475845514</v>
      </c>
      <c r="DO64">
        <v>18.366115111053645</v>
      </c>
      <c r="DP64">
        <v>15.503626742350111</v>
      </c>
      <c r="DQ64">
        <v>14.374496924272425</v>
      </c>
      <c r="DR64">
        <v>7.884932878509245</v>
      </c>
      <c r="DS64">
        <v>18.679312174224613</v>
      </c>
      <c r="DT64">
        <v>8.1840812005658137</v>
      </c>
      <c r="DU64">
        <v>17.292127256583079</v>
      </c>
      <c r="DV64">
        <v>9.4056917061661451</v>
      </c>
      <c r="DW64">
        <v>16.351748520731441</v>
      </c>
      <c r="DX64">
        <v>18.099349075994429</v>
      </c>
      <c r="DY64">
        <v>23.345295677015304</v>
      </c>
      <c r="DZ64">
        <v>10.952819499605711</v>
      </c>
      <c r="EA64">
        <v>12.692608937016445</v>
      </c>
      <c r="EB64">
        <v>7.9196027987898221</v>
      </c>
      <c r="EC64">
        <v>26.706589937447511</v>
      </c>
      <c r="ED64">
        <v>9.4609277897866022</v>
      </c>
      <c r="EE64">
        <v>12.513224522123455</v>
      </c>
      <c r="EF64">
        <v>18.693357830960597</v>
      </c>
      <c r="EG64">
        <v>10.138980139284858</v>
      </c>
      <c r="EH64">
        <v>23.120307685319961</v>
      </c>
      <c r="EI64">
        <v>14.204164675463797</v>
      </c>
      <c r="EJ64">
        <v>16.801696619099612</v>
      </c>
      <c r="EK64">
        <v>13.744183521159041</v>
      </c>
      <c r="EL64">
        <v>25.021502381882406</v>
      </c>
      <c r="EM64">
        <v>11.722113545822689</v>
      </c>
      <c r="EN64">
        <v>23.61057158243927</v>
      </c>
      <c r="EO64">
        <v>11.387569167896553</v>
      </c>
      <c r="EP64">
        <v>22.078835182875782</v>
      </c>
      <c r="EQ64">
        <v>23.099843121298939</v>
      </c>
      <c r="ER64">
        <v>10.517763143839899</v>
      </c>
      <c r="ES64">
        <v>12.109600839966912</v>
      </c>
      <c r="ET64">
        <v>11.650246465936796</v>
      </c>
      <c r="EU64">
        <v>18.353068412800464</v>
      </c>
      <c r="EV64">
        <v>27.913033237706905</v>
      </c>
      <c r="EW64">
        <v>14.716031293635229</v>
      </c>
      <c r="EX64">
        <v>11.792725321356418</v>
      </c>
      <c r="EY64">
        <v>22.040646409657118</v>
      </c>
      <c r="EZ64">
        <v>12.011445240608211</v>
      </c>
      <c r="FA64">
        <v>19.63200036532437</v>
      </c>
      <c r="FB64">
        <v>21.868681583904454</v>
      </c>
      <c r="FC64">
        <v>18.601940350864403</v>
      </c>
      <c r="FD64">
        <v>6.3690706820827208</v>
      </c>
      <c r="FE64">
        <v>18.461822298021705</v>
      </c>
      <c r="FF64">
        <v>12.017173439687356</v>
      </c>
      <c r="FG64">
        <v>12.461038392059256</v>
      </c>
      <c r="FH64">
        <v>14.878977873552667</v>
      </c>
      <c r="FI64">
        <v>17.056599576397172</v>
      </c>
      <c r="FJ64">
        <v>16.270974820397548</v>
      </c>
      <c r="FK64">
        <v>17.936138469106112</v>
      </c>
      <c r="FL64">
        <v>20.821963290591018</v>
      </c>
      <c r="FM64">
        <v>13.281953523720292</v>
      </c>
      <c r="FN64">
        <v>17.068465651524061</v>
      </c>
      <c r="FO64">
        <v>12.989274371421635</v>
      </c>
      <c r="FP64">
        <v>16.035896127103509</v>
      </c>
      <c r="FQ64">
        <v>20.623371360690054</v>
      </c>
      <c r="FR64">
        <v>21.52986755554808</v>
      </c>
      <c r="FS64">
        <v>8.8739759597986811</v>
      </c>
      <c r="FT64">
        <v>17.229928476299296</v>
      </c>
      <c r="FU64">
        <v>9.1292308544628238</v>
      </c>
      <c r="FV64">
        <v>14.365126647988706</v>
      </c>
      <c r="FW64">
        <v>16.493228900886351</v>
      </c>
      <c r="FX64">
        <v>29.744244377020426</v>
      </c>
      <c r="FY64">
        <v>23.975247243297211</v>
      </c>
      <c r="FZ64">
        <v>14.594455683401893</v>
      </c>
      <c r="GA64">
        <v>19.213196664927729</v>
      </c>
      <c r="GB64">
        <v>14.861465938209259</v>
      </c>
      <c r="GC64">
        <v>12.704639639411344</v>
      </c>
      <c r="GD64">
        <v>16.713719020149888</v>
      </c>
      <c r="GE64">
        <v>7.8656039965499733</v>
      </c>
      <c r="GF64">
        <v>28.959720155357701</v>
      </c>
      <c r="GG64">
        <v>22.246225146147342</v>
      </c>
      <c r="GH64">
        <v>24.963612704633281</v>
      </c>
      <c r="GI64">
        <v>11.629647757302884</v>
      </c>
      <c r="GJ64">
        <v>20.491730673798347</v>
      </c>
      <c r="GK64">
        <v>22.373167776730803</v>
      </c>
      <c r="GL64">
        <v>7.2619489283900123</v>
      </c>
      <c r="GM64">
        <v>14.986990920767349</v>
      </c>
      <c r="GN64">
        <v>10.108823190964419</v>
      </c>
      <c r="GO64">
        <v>5.359475472617568</v>
      </c>
      <c r="GP64">
        <v>22.184349560437681</v>
      </c>
      <c r="GQ64">
        <v>19.79436052579878</v>
      </c>
      <c r="GR64">
        <v>6.4444109813601429</v>
      </c>
      <c r="GS64">
        <v>9.7983748327356111</v>
      </c>
      <c r="GT64">
        <v>15.343104980318685</v>
      </c>
      <c r="GU64">
        <v>28.520785790115387</v>
      </c>
      <c r="GV64">
        <v>18.207834642821048</v>
      </c>
    </row>
    <row r="65" spans="2:205" x14ac:dyDescent="0.3">
      <c r="D65" t="str">
        <v>assign</v>
      </c>
      <c r="E65" cm="1">
        <f t="array" ref="E65:H65">TRANSPOSE(_xll.RScript.Evaluate($B$60&amp;"$"&amp;D65))</f>
        <v>0</v>
      </c>
      <c r="F65">
        <v>1</v>
      </c>
      <c r="G65">
        <v>2</v>
      </c>
      <c r="H65">
        <v>3</v>
      </c>
    </row>
    <row r="66" spans="2:205" x14ac:dyDescent="0.3">
      <c r="D66" t="str">
        <v>qr</v>
      </c>
      <c r="E66" t="str" cm="1">
        <f t="array" ref="E66:I66">TRANSPOSE(_xll.RScript.Evaluate($B$60&amp;"$"&amp;D66))</f>
        <v>qr</v>
      </c>
      <c r="F66" t="str">
        <v>qraux</v>
      </c>
      <c r="G66" t="str">
        <v>pivot</v>
      </c>
      <c r="H66" t="str">
        <v>tol</v>
      </c>
      <c r="I66" t="str">
        <v>rank</v>
      </c>
    </row>
    <row r="67" spans="2:205" x14ac:dyDescent="0.3">
      <c r="D67" t="str">
        <v>df.residual</v>
      </c>
      <c r="E67" cm="1">
        <f t="array" ref="E67">TRANSPOSE(_xll.RScript.Evaluate($B$60&amp;"$"&amp;D67))</f>
        <v>196</v>
      </c>
    </row>
    <row r="68" spans="2:205" x14ac:dyDescent="0.3">
      <c r="D68" t="str">
        <v>xlevels</v>
      </c>
      <c r="E68" t="str" cm="1">
        <f t="array" ref="E68">TRANSPOSE(_xll.RScript.Evaluate($B$60&amp;"$"&amp;D68))</f>
        <v>List of 0 objects.</v>
      </c>
    </row>
    <row r="69" spans="2:205" x14ac:dyDescent="0.3">
      <c r="D69" t="str">
        <v>call</v>
      </c>
      <c r="E69" t="str" cm="1">
        <f t="array" ref="E69">TRANSPOSE(_xll.RScript.Evaluate($B$60&amp;"$"&amp;D69))</f>
        <v>lm(formula = sales ~ youtube + facebook + newspaper, data = marketing)</v>
      </c>
    </row>
    <row r="70" spans="2:205" x14ac:dyDescent="0.3">
      <c r="D70" t="str">
        <v>terms</v>
      </c>
      <c r="E70" t="str" cm="1">
        <f t="array" ref="E70">TRANSPOSE(_xll.RScript.Evaluate($B$60&amp;"$"&amp;D70))</f>
        <v>sales ~ youtube + facebook + newspaper</v>
      </c>
    </row>
    <row r="71" spans="2:205" x14ac:dyDescent="0.3">
      <c r="D71" t="str">
        <v>model</v>
      </c>
      <c r="E71" t="str" cm="1">
        <f t="array" ref="E71:GW75">TRANSPOSE(_xll.RScript.Evaluate($B$60&amp;"$"&amp;D71))</f>
        <v>Index</v>
      </c>
      <c r="F71" t="str">
        <v>1</v>
      </c>
      <c r="G71" t="str">
        <v>2</v>
      </c>
      <c r="H71" t="str">
        <v>3</v>
      </c>
      <c r="I71" t="str">
        <v>4</v>
      </c>
      <c r="J71" t="str">
        <v>5</v>
      </c>
      <c r="K71" t="str">
        <v>6</v>
      </c>
      <c r="L71" t="str">
        <v>7</v>
      </c>
      <c r="M71" t="str">
        <v>8</v>
      </c>
      <c r="N71" t="str">
        <v>9</v>
      </c>
      <c r="O71" t="str">
        <v>10</v>
      </c>
      <c r="P71" t="str">
        <v>11</v>
      </c>
      <c r="Q71" t="str">
        <v>12</v>
      </c>
      <c r="R71" t="str">
        <v>13</v>
      </c>
      <c r="S71" t="str">
        <v>14</v>
      </c>
      <c r="T71" t="str">
        <v>15</v>
      </c>
      <c r="U71" t="str">
        <v>16</v>
      </c>
      <c r="V71" t="str">
        <v>17</v>
      </c>
      <c r="W71" t="str">
        <v>18</v>
      </c>
      <c r="X71" t="str">
        <v>19</v>
      </c>
      <c r="Y71" t="str">
        <v>20</v>
      </c>
      <c r="Z71" t="str">
        <v>21</v>
      </c>
      <c r="AA71" t="str">
        <v>22</v>
      </c>
      <c r="AB71" t="str">
        <v>23</v>
      </c>
      <c r="AC71" t="str">
        <v>24</v>
      </c>
      <c r="AD71" t="str">
        <v>25</v>
      </c>
      <c r="AE71" t="str">
        <v>26</v>
      </c>
      <c r="AF71" t="str">
        <v>27</v>
      </c>
      <c r="AG71" t="str">
        <v>28</v>
      </c>
      <c r="AH71" t="str">
        <v>29</v>
      </c>
      <c r="AI71" t="str">
        <v>30</v>
      </c>
      <c r="AJ71" t="str">
        <v>31</v>
      </c>
      <c r="AK71" t="str">
        <v>32</v>
      </c>
      <c r="AL71" t="str">
        <v>33</v>
      </c>
      <c r="AM71" t="str">
        <v>34</v>
      </c>
      <c r="AN71" t="str">
        <v>35</v>
      </c>
      <c r="AO71" t="str">
        <v>36</v>
      </c>
      <c r="AP71" t="str">
        <v>37</v>
      </c>
      <c r="AQ71" t="str">
        <v>38</v>
      </c>
      <c r="AR71" t="str">
        <v>39</v>
      </c>
      <c r="AS71" t="str">
        <v>40</v>
      </c>
      <c r="AT71" t="str">
        <v>41</v>
      </c>
      <c r="AU71" t="str">
        <v>42</v>
      </c>
      <c r="AV71" t="str">
        <v>43</v>
      </c>
      <c r="AW71" t="str">
        <v>44</v>
      </c>
      <c r="AX71" t="str">
        <v>45</v>
      </c>
      <c r="AY71" t="str">
        <v>46</v>
      </c>
      <c r="AZ71" t="str">
        <v>47</v>
      </c>
      <c r="BA71" t="str">
        <v>48</v>
      </c>
      <c r="BB71" t="str">
        <v>49</v>
      </c>
      <c r="BC71" t="str">
        <v>50</v>
      </c>
      <c r="BD71" t="str">
        <v>51</v>
      </c>
      <c r="BE71" t="str">
        <v>52</v>
      </c>
      <c r="BF71" t="str">
        <v>53</v>
      </c>
      <c r="BG71" t="str">
        <v>54</v>
      </c>
      <c r="BH71" t="str">
        <v>55</v>
      </c>
      <c r="BI71" t="str">
        <v>56</v>
      </c>
      <c r="BJ71" t="str">
        <v>57</v>
      </c>
      <c r="BK71" t="str">
        <v>58</v>
      </c>
      <c r="BL71" t="str">
        <v>59</v>
      </c>
      <c r="BM71" t="str">
        <v>60</v>
      </c>
      <c r="BN71" t="str">
        <v>61</v>
      </c>
      <c r="BO71" t="str">
        <v>62</v>
      </c>
      <c r="BP71" t="str">
        <v>63</v>
      </c>
      <c r="BQ71" t="str">
        <v>64</v>
      </c>
      <c r="BR71" t="str">
        <v>65</v>
      </c>
      <c r="BS71" t="str">
        <v>66</v>
      </c>
      <c r="BT71" t="str">
        <v>67</v>
      </c>
      <c r="BU71" t="str">
        <v>68</v>
      </c>
      <c r="BV71" t="str">
        <v>69</v>
      </c>
      <c r="BW71" t="str">
        <v>70</v>
      </c>
      <c r="BX71" t="str">
        <v>71</v>
      </c>
      <c r="BY71" t="str">
        <v>72</v>
      </c>
      <c r="BZ71" t="str">
        <v>73</v>
      </c>
      <c r="CA71" t="str">
        <v>74</v>
      </c>
      <c r="CB71" t="str">
        <v>75</v>
      </c>
      <c r="CC71" t="str">
        <v>76</v>
      </c>
      <c r="CD71" t="str">
        <v>77</v>
      </c>
      <c r="CE71" t="str">
        <v>78</v>
      </c>
      <c r="CF71" t="str">
        <v>79</v>
      </c>
      <c r="CG71" t="str">
        <v>80</v>
      </c>
      <c r="CH71" t="str">
        <v>81</v>
      </c>
      <c r="CI71" t="str">
        <v>82</v>
      </c>
      <c r="CJ71" t="str">
        <v>83</v>
      </c>
      <c r="CK71" t="str">
        <v>84</v>
      </c>
      <c r="CL71" t="str">
        <v>85</v>
      </c>
      <c r="CM71" t="str">
        <v>86</v>
      </c>
      <c r="CN71" t="str">
        <v>87</v>
      </c>
      <c r="CO71" t="str">
        <v>88</v>
      </c>
      <c r="CP71" t="str">
        <v>89</v>
      </c>
      <c r="CQ71" t="str">
        <v>90</v>
      </c>
      <c r="CR71" t="str">
        <v>91</v>
      </c>
      <c r="CS71" t="str">
        <v>92</v>
      </c>
      <c r="CT71" t="str">
        <v>93</v>
      </c>
      <c r="CU71" t="str">
        <v>94</v>
      </c>
      <c r="CV71" t="str">
        <v>95</v>
      </c>
      <c r="CW71" t="str">
        <v>96</v>
      </c>
      <c r="CX71" t="str">
        <v>97</v>
      </c>
      <c r="CY71" t="str">
        <v>98</v>
      </c>
      <c r="CZ71" t="str">
        <v>99</v>
      </c>
      <c r="DA71" t="str">
        <v>100</v>
      </c>
      <c r="DB71" t="str">
        <v>101</v>
      </c>
      <c r="DC71" t="str">
        <v>102</v>
      </c>
      <c r="DD71" t="str">
        <v>103</v>
      </c>
      <c r="DE71" t="str">
        <v>104</v>
      </c>
      <c r="DF71" t="str">
        <v>105</v>
      </c>
      <c r="DG71" t="str">
        <v>106</v>
      </c>
      <c r="DH71" t="str">
        <v>107</v>
      </c>
      <c r="DI71" t="str">
        <v>108</v>
      </c>
      <c r="DJ71" t="str">
        <v>109</v>
      </c>
      <c r="DK71" t="str">
        <v>110</v>
      </c>
      <c r="DL71" t="str">
        <v>111</v>
      </c>
      <c r="DM71" t="str">
        <v>112</v>
      </c>
      <c r="DN71" t="str">
        <v>113</v>
      </c>
      <c r="DO71" t="str">
        <v>114</v>
      </c>
      <c r="DP71" t="str">
        <v>115</v>
      </c>
      <c r="DQ71" t="str">
        <v>116</v>
      </c>
      <c r="DR71" t="str">
        <v>117</v>
      </c>
      <c r="DS71" t="str">
        <v>118</v>
      </c>
      <c r="DT71" t="str">
        <v>119</v>
      </c>
      <c r="DU71" t="str">
        <v>120</v>
      </c>
      <c r="DV71" t="str">
        <v>121</v>
      </c>
      <c r="DW71" t="str">
        <v>122</v>
      </c>
      <c r="DX71" t="str">
        <v>123</v>
      </c>
      <c r="DY71" t="str">
        <v>124</v>
      </c>
      <c r="DZ71" t="str">
        <v>125</v>
      </c>
      <c r="EA71" t="str">
        <v>126</v>
      </c>
      <c r="EB71" t="str">
        <v>127</v>
      </c>
      <c r="EC71" t="str">
        <v>128</v>
      </c>
      <c r="ED71" t="str">
        <v>129</v>
      </c>
      <c r="EE71" t="str">
        <v>130</v>
      </c>
      <c r="EF71" t="str">
        <v>131</v>
      </c>
      <c r="EG71" t="str">
        <v>132</v>
      </c>
      <c r="EH71" t="str">
        <v>133</v>
      </c>
      <c r="EI71" t="str">
        <v>134</v>
      </c>
      <c r="EJ71" t="str">
        <v>135</v>
      </c>
      <c r="EK71" t="str">
        <v>136</v>
      </c>
      <c r="EL71" t="str">
        <v>137</v>
      </c>
      <c r="EM71" t="str">
        <v>138</v>
      </c>
      <c r="EN71" t="str">
        <v>139</v>
      </c>
      <c r="EO71" t="str">
        <v>140</v>
      </c>
      <c r="EP71" t="str">
        <v>141</v>
      </c>
      <c r="EQ71" t="str">
        <v>142</v>
      </c>
      <c r="ER71" t="str">
        <v>143</v>
      </c>
      <c r="ES71" t="str">
        <v>144</v>
      </c>
      <c r="ET71" t="str">
        <v>145</v>
      </c>
      <c r="EU71" t="str">
        <v>146</v>
      </c>
      <c r="EV71" t="str">
        <v>147</v>
      </c>
      <c r="EW71" t="str">
        <v>148</v>
      </c>
      <c r="EX71" t="str">
        <v>149</v>
      </c>
      <c r="EY71" t="str">
        <v>150</v>
      </c>
      <c r="EZ71" t="str">
        <v>151</v>
      </c>
      <c r="FA71" t="str">
        <v>152</v>
      </c>
      <c r="FB71" t="str">
        <v>153</v>
      </c>
      <c r="FC71" t="str">
        <v>154</v>
      </c>
      <c r="FD71" t="str">
        <v>155</v>
      </c>
      <c r="FE71" t="str">
        <v>156</v>
      </c>
      <c r="FF71" t="str">
        <v>157</v>
      </c>
      <c r="FG71" t="str">
        <v>158</v>
      </c>
      <c r="FH71" t="str">
        <v>159</v>
      </c>
      <c r="FI71" t="str">
        <v>160</v>
      </c>
      <c r="FJ71" t="str">
        <v>161</v>
      </c>
      <c r="FK71" t="str">
        <v>162</v>
      </c>
      <c r="FL71" t="str">
        <v>163</v>
      </c>
      <c r="FM71" t="str">
        <v>164</v>
      </c>
      <c r="FN71" t="str">
        <v>165</v>
      </c>
      <c r="FO71" t="str">
        <v>166</v>
      </c>
      <c r="FP71" t="str">
        <v>167</v>
      </c>
      <c r="FQ71" t="str">
        <v>168</v>
      </c>
      <c r="FR71" t="str">
        <v>169</v>
      </c>
      <c r="FS71" t="str">
        <v>170</v>
      </c>
      <c r="FT71" t="str">
        <v>171</v>
      </c>
      <c r="FU71" t="str">
        <v>172</v>
      </c>
      <c r="FV71" t="str">
        <v>173</v>
      </c>
      <c r="FW71" t="str">
        <v>174</v>
      </c>
      <c r="FX71" t="str">
        <v>175</v>
      </c>
      <c r="FY71" t="str">
        <v>176</v>
      </c>
      <c r="FZ71" t="str">
        <v>177</v>
      </c>
      <c r="GA71" t="str">
        <v>178</v>
      </c>
      <c r="GB71" t="str">
        <v>179</v>
      </c>
      <c r="GC71" t="str">
        <v>180</v>
      </c>
      <c r="GD71" t="str">
        <v>181</v>
      </c>
      <c r="GE71" t="str">
        <v>182</v>
      </c>
      <c r="GF71" t="str">
        <v>183</v>
      </c>
      <c r="GG71" t="str">
        <v>184</v>
      </c>
      <c r="GH71" t="str">
        <v>185</v>
      </c>
      <c r="GI71" t="str">
        <v>186</v>
      </c>
      <c r="GJ71" t="str">
        <v>187</v>
      </c>
      <c r="GK71" t="str">
        <v>188</v>
      </c>
      <c r="GL71" t="str">
        <v>189</v>
      </c>
      <c r="GM71" t="str">
        <v>190</v>
      </c>
      <c r="GN71" t="str">
        <v>191</v>
      </c>
      <c r="GO71" t="str">
        <v>192</v>
      </c>
      <c r="GP71" t="str">
        <v>193</v>
      </c>
      <c r="GQ71" t="str">
        <v>194</v>
      </c>
      <c r="GR71" t="str">
        <v>195</v>
      </c>
      <c r="GS71" t="str">
        <v>196</v>
      </c>
      <c r="GT71" t="str">
        <v>197</v>
      </c>
      <c r="GU71" t="str">
        <v>198</v>
      </c>
      <c r="GV71" t="str">
        <v>199</v>
      </c>
      <c r="GW71" t="str">
        <v>200</v>
      </c>
    </row>
    <row r="72" spans="2:205" x14ac:dyDescent="0.3">
      <c r="E72" t="str">
        <v>sales</v>
      </c>
      <c r="F72">
        <v>26.52</v>
      </c>
      <c r="G72">
        <v>12.48</v>
      </c>
      <c r="H72">
        <v>11.16</v>
      </c>
      <c r="I72">
        <v>22.2</v>
      </c>
      <c r="J72">
        <v>15.48</v>
      </c>
      <c r="K72">
        <v>8.64</v>
      </c>
      <c r="L72">
        <v>14.16</v>
      </c>
      <c r="M72">
        <v>15.839999999999998</v>
      </c>
      <c r="N72">
        <v>5.76</v>
      </c>
      <c r="O72">
        <v>12.719999999999999</v>
      </c>
      <c r="P72">
        <v>10.319999999999999</v>
      </c>
      <c r="Q72">
        <v>20.88</v>
      </c>
      <c r="R72">
        <v>11.04</v>
      </c>
      <c r="S72">
        <v>11.639999999999999</v>
      </c>
      <c r="T72">
        <v>22.8</v>
      </c>
      <c r="U72">
        <v>26.88</v>
      </c>
      <c r="V72">
        <v>15</v>
      </c>
      <c r="W72">
        <v>29.279999999999998</v>
      </c>
      <c r="X72">
        <v>13.56</v>
      </c>
      <c r="Y72">
        <v>17.52</v>
      </c>
      <c r="Z72">
        <v>21.599999999999998</v>
      </c>
      <c r="AA72">
        <v>15</v>
      </c>
      <c r="AB72">
        <v>6.72</v>
      </c>
      <c r="AC72">
        <v>18.599999999999998</v>
      </c>
      <c r="AD72">
        <v>11.639999999999999</v>
      </c>
      <c r="AE72">
        <v>14.399999999999999</v>
      </c>
      <c r="AF72">
        <v>18</v>
      </c>
      <c r="AG72">
        <v>19.079999999999998</v>
      </c>
      <c r="AH72">
        <v>22.679999999999996</v>
      </c>
      <c r="AI72">
        <v>12.6</v>
      </c>
      <c r="AJ72">
        <v>25.679999999999996</v>
      </c>
      <c r="AK72">
        <v>14.28</v>
      </c>
      <c r="AL72">
        <v>11.52</v>
      </c>
      <c r="AM72">
        <v>20.88</v>
      </c>
      <c r="AN72">
        <v>11.4</v>
      </c>
      <c r="AO72">
        <v>15.36</v>
      </c>
      <c r="AP72">
        <v>30.479999999999997</v>
      </c>
      <c r="AQ72">
        <v>17.639999999999997</v>
      </c>
      <c r="AR72">
        <v>12.12</v>
      </c>
      <c r="AS72">
        <v>25.8</v>
      </c>
      <c r="AT72">
        <v>19.920000000000002</v>
      </c>
      <c r="AU72">
        <v>20.52</v>
      </c>
      <c r="AV72">
        <v>24.84</v>
      </c>
      <c r="AW72">
        <v>15.48</v>
      </c>
      <c r="AX72">
        <v>10.199999999999999</v>
      </c>
      <c r="AY72">
        <v>17.88</v>
      </c>
      <c r="AZ72">
        <v>12.719999999999999</v>
      </c>
      <c r="BA72">
        <v>27.84</v>
      </c>
      <c r="BB72">
        <v>17.760000000000002</v>
      </c>
      <c r="BC72">
        <v>11.639999999999999</v>
      </c>
      <c r="BD72">
        <v>13.68</v>
      </c>
      <c r="BE72">
        <v>12.839999999999998</v>
      </c>
      <c r="BF72">
        <v>27.12</v>
      </c>
      <c r="BG72">
        <v>25.439999999999998</v>
      </c>
      <c r="BH72">
        <v>24.24</v>
      </c>
      <c r="BI72">
        <v>28.439999999999998</v>
      </c>
      <c r="BJ72">
        <v>6.6</v>
      </c>
      <c r="BK72">
        <v>15.839999999999998</v>
      </c>
      <c r="BL72">
        <v>28.56</v>
      </c>
      <c r="BM72">
        <v>22.08</v>
      </c>
      <c r="BN72">
        <v>9.7199999999999989</v>
      </c>
      <c r="BO72">
        <v>29.04</v>
      </c>
      <c r="BP72">
        <v>18.84</v>
      </c>
      <c r="BQ72">
        <v>16.8</v>
      </c>
      <c r="BR72">
        <v>21.599999999999998</v>
      </c>
      <c r="BS72">
        <v>11.16</v>
      </c>
      <c r="BT72">
        <v>11.4</v>
      </c>
      <c r="BU72">
        <v>16.079999999999998</v>
      </c>
      <c r="BV72">
        <v>22.679999999999996</v>
      </c>
      <c r="BW72">
        <v>26.76</v>
      </c>
      <c r="BX72">
        <v>21.96</v>
      </c>
      <c r="BY72">
        <v>14.879999999999999</v>
      </c>
      <c r="BZ72">
        <v>10.56</v>
      </c>
      <c r="CA72">
        <v>13.2</v>
      </c>
      <c r="CB72">
        <v>20.399999999999999</v>
      </c>
      <c r="CC72">
        <v>10.44</v>
      </c>
      <c r="CD72">
        <v>8.2799999999999994</v>
      </c>
      <c r="CE72">
        <v>17.04</v>
      </c>
      <c r="CF72">
        <v>6.3599999999999994</v>
      </c>
      <c r="CG72">
        <v>13.2</v>
      </c>
      <c r="CH72">
        <v>14.16</v>
      </c>
      <c r="CI72">
        <v>14.76</v>
      </c>
      <c r="CJ72">
        <v>13.56</v>
      </c>
      <c r="CK72">
        <v>16.32</v>
      </c>
      <c r="CL72">
        <v>26.04</v>
      </c>
      <c r="CM72">
        <v>18.239999999999998</v>
      </c>
      <c r="CN72">
        <v>14.399999999999999</v>
      </c>
      <c r="CO72">
        <v>19.2</v>
      </c>
      <c r="CP72">
        <v>15.48</v>
      </c>
      <c r="CQ72">
        <v>20.04</v>
      </c>
      <c r="CR72">
        <v>13.44</v>
      </c>
      <c r="CS72">
        <v>8.76</v>
      </c>
      <c r="CT72">
        <v>23.279999999999998</v>
      </c>
      <c r="CU72">
        <v>26.639999999999997</v>
      </c>
      <c r="CV72">
        <v>13.799999999999999</v>
      </c>
      <c r="CW72">
        <v>20.279999999999998</v>
      </c>
      <c r="CX72">
        <v>14.04</v>
      </c>
      <c r="CY72">
        <v>18.599999999999998</v>
      </c>
      <c r="CZ72">
        <v>30.479999999999997</v>
      </c>
      <c r="DA72">
        <v>20.639999999999997</v>
      </c>
      <c r="DB72">
        <v>14.04</v>
      </c>
      <c r="DC72">
        <v>28.56</v>
      </c>
      <c r="DD72">
        <v>17.760000000000002</v>
      </c>
      <c r="DE72">
        <v>17.639999999999997</v>
      </c>
      <c r="DF72">
        <v>24.84</v>
      </c>
      <c r="DG72">
        <v>23.04</v>
      </c>
      <c r="DH72">
        <v>8.64</v>
      </c>
      <c r="DI72">
        <v>10.44</v>
      </c>
      <c r="DJ72">
        <v>6.3599999999999994</v>
      </c>
      <c r="DK72">
        <v>23.76</v>
      </c>
      <c r="DL72">
        <v>16.079999999999998</v>
      </c>
      <c r="DM72">
        <v>26.16</v>
      </c>
      <c r="DN72">
        <v>16.919999999999998</v>
      </c>
      <c r="DO72">
        <v>19.079999999999998</v>
      </c>
      <c r="DP72">
        <v>17.52</v>
      </c>
      <c r="DQ72">
        <v>15.12</v>
      </c>
      <c r="DR72">
        <v>14.639999999999999</v>
      </c>
      <c r="DS72">
        <v>11.28</v>
      </c>
      <c r="DT72">
        <v>19.079999999999998</v>
      </c>
      <c r="DU72">
        <v>7.919999999999999</v>
      </c>
      <c r="DV72">
        <v>18.599999999999998</v>
      </c>
      <c r="DW72">
        <v>8.4</v>
      </c>
      <c r="DX72">
        <v>13.92</v>
      </c>
      <c r="DY72">
        <v>18.239999999999998</v>
      </c>
      <c r="DZ72">
        <v>23.639999999999997</v>
      </c>
      <c r="EA72">
        <v>12.719999999999999</v>
      </c>
      <c r="EB72">
        <v>7.919999999999999</v>
      </c>
      <c r="EC72">
        <v>10.56</v>
      </c>
      <c r="ED72">
        <v>29.639999999999997</v>
      </c>
      <c r="EE72">
        <v>11.639999999999999</v>
      </c>
      <c r="EF72">
        <v>1.92</v>
      </c>
      <c r="EG72">
        <v>15.239999999999998</v>
      </c>
      <c r="EH72">
        <v>6.84</v>
      </c>
      <c r="EI72">
        <v>23.52</v>
      </c>
      <c r="EJ72">
        <v>12.96</v>
      </c>
      <c r="EK72">
        <v>13.92</v>
      </c>
      <c r="EL72">
        <v>11.4</v>
      </c>
      <c r="EM72">
        <v>24.96</v>
      </c>
      <c r="EN72">
        <v>11.52</v>
      </c>
      <c r="EO72">
        <v>24.84</v>
      </c>
      <c r="EP72">
        <v>13.08</v>
      </c>
      <c r="EQ72">
        <v>23.04</v>
      </c>
      <c r="ER72">
        <v>24.12</v>
      </c>
      <c r="ES72">
        <v>12.48</v>
      </c>
      <c r="ET72">
        <v>13.68</v>
      </c>
      <c r="EU72">
        <v>12.360000000000001</v>
      </c>
      <c r="EV72">
        <v>15.839999999999998</v>
      </c>
      <c r="EW72">
        <v>30.479999999999997</v>
      </c>
      <c r="EX72">
        <v>13.08</v>
      </c>
      <c r="EY72">
        <v>12.12</v>
      </c>
      <c r="EZ72">
        <v>19.32</v>
      </c>
      <c r="FA72">
        <v>13.92</v>
      </c>
      <c r="FB72">
        <v>19.920000000000002</v>
      </c>
      <c r="FC72">
        <v>22.8</v>
      </c>
      <c r="FD72">
        <v>18.72</v>
      </c>
      <c r="FE72">
        <v>3.84</v>
      </c>
      <c r="FF72">
        <v>18.36</v>
      </c>
      <c r="FG72">
        <v>12.12</v>
      </c>
      <c r="FH72">
        <v>8.76</v>
      </c>
      <c r="FI72">
        <v>15.48</v>
      </c>
      <c r="FJ72">
        <v>17.28</v>
      </c>
      <c r="FK72">
        <v>15.96</v>
      </c>
      <c r="FL72">
        <v>17.88</v>
      </c>
      <c r="FM72">
        <v>21.599999999999998</v>
      </c>
      <c r="FN72">
        <v>14.28</v>
      </c>
      <c r="FO72">
        <v>14.28</v>
      </c>
      <c r="FP72">
        <v>9.6</v>
      </c>
      <c r="FQ72">
        <v>14.639999999999999</v>
      </c>
      <c r="FR72">
        <v>20.52</v>
      </c>
      <c r="FS72">
        <v>18</v>
      </c>
      <c r="FT72">
        <v>10.08</v>
      </c>
      <c r="FU72">
        <v>17.399999999999999</v>
      </c>
      <c r="FV72">
        <v>9.1199999999999992</v>
      </c>
      <c r="FW72">
        <v>14.04</v>
      </c>
      <c r="FX72">
        <v>13.799999999999999</v>
      </c>
      <c r="FY72">
        <v>32.4</v>
      </c>
      <c r="FZ72">
        <v>24.24</v>
      </c>
      <c r="GA72">
        <v>14.04</v>
      </c>
      <c r="GB72">
        <v>14.16</v>
      </c>
      <c r="GC72">
        <v>15.12</v>
      </c>
      <c r="GD72">
        <v>12.6</v>
      </c>
      <c r="GE72">
        <v>14.639999999999999</v>
      </c>
      <c r="GF72">
        <v>10.44</v>
      </c>
      <c r="GG72">
        <v>31.439999999999998</v>
      </c>
      <c r="GH72">
        <v>21.12</v>
      </c>
      <c r="GI72">
        <v>27.12</v>
      </c>
      <c r="GJ72">
        <v>12.360000000000001</v>
      </c>
      <c r="GK72">
        <v>20.76</v>
      </c>
      <c r="GL72">
        <v>19.079999999999998</v>
      </c>
      <c r="GM72">
        <v>8.0399999999999991</v>
      </c>
      <c r="GN72">
        <v>12.96</v>
      </c>
      <c r="GO72">
        <v>11.88</v>
      </c>
      <c r="GP72">
        <v>7.08</v>
      </c>
      <c r="GQ72">
        <v>23.52</v>
      </c>
      <c r="GR72">
        <v>20.76</v>
      </c>
      <c r="GS72">
        <v>9.1199999999999992</v>
      </c>
      <c r="GT72">
        <v>11.639999999999999</v>
      </c>
      <c r="GU72">
        <v>15.36</v>
      </c>
      <c r="GV72">
        <v>30.599999999999998</v>
      </c>
      <c r="GW72">
        <v>16.079999999999998</v>
      </c>
    </row>
    <row r="73" spans="2:205" x14ac:dyDescent="0.3">
      <c r="E73" t="str">
        <v>youtube</v>
      </c>
      <c r="F73">
        <v>276.12</v>
      </c>
      <c r="G73">
        <v>53.4</v>
      </c>
      <c r="H73">
        <v>20.639999999999997</v>
      </c>
      <c r="I73">
        <v>181.79999999999998</v>
      </c>
      <c r="J73">
        <v>216.96</v>
      </c>
      <c r="K73">
        <v>10.44</v>
      </c>
      <c r="L73">
        <v>69</v>
      </c>
      <c r="M73">
        <v>144.24</v>
      </c>
      <c r="N73">
        <v>10.319999999999999</v>
      </c>
      <c r="O73">
        <v>239.76</v>
      </c>
      <c r="P73">
        <v>79.319999999999993</v>
      </c>
      <c r="Q73">
        <v>257.64</v>
      </c>
      <c r="R73">
        <v>28.56</v>
      </c>
      <c r="S73">
        <v>117</v>
      </c>
      <c r="T73">
        <v>244.92</v>
      </c>
      <c r="U73">
        <v>234.48</v>
      </c>
      <c r="V73">
        <v>81.36</v>
      </c>
      <c r="W73">
        <v>337.67999999999995</v>
      </c>
      <c r="X73">
        <v>83.04</v>
      </c>
      <c r="Y73">
        <v>176.76000000000002</v>
      </c>
      <c r="Z73">
        <v>262.08</v>
      </c>
      <c r="AA73">
        <v>284.88</v>
      </c>
      <c r="AB73">
        <v>15.839999999999998</v>
      </c>
      <c r="AC73">
        <v>273.95999999999998</v>
      </c>
      <c r="AD73">
        <v>74.759999999999991</v>
      </c>
      <c r="AE73">
        <v>315.47999999999996</v>
      </c>
      <c r="AF73">
        <v>171.48</v>
      </c>
      <c r="AG73">
        <v>288.12</v>
      </c>
      <c r="AH73">
        <v>298.56</v>
      </c>
      <c r="AI73">
        <v>84.719999999999985</v>
      </c>
      <c r="AJ73">
        <v>351.47999999999996</v>
      </c>
      <c r="AK73">
        <v>135.47999999999999</v>
      </c>
      <c r="AL73">
        <v>116.64</v>
      </c>
      <c r="AM73">
        <v>318.72000000000003</v>
      </c>
      <c r="AN73">
        <v>114.84</v>
      </c>
      <c r="AO73">
        <v>348.84</v>
      </c>
      <c r="AP73">
        <v>320.27999999999997</v>
      </c>
      <c r="AQ73">
        <v>89.64</v>
      </c>
      <c r="AR73">
        <v>51.72</v>
      </c>
      <c r="AS73">
        <v>273.59999999999997</v>
      </c>
      <c r="AT73">
        <v>243</v>
      </c>
      <c r="AU73">
        <v>212.4</v>
      </c>
      <c r="AV73">
        <v>352.32</v>
      </c>
      <c r="AW73">
        <v>248.28</v>
      </c>
      <c r="AX73">
        <v>30.12</v>
      </c>
      <c r="AY73">
        <v>210.11999999999998</v>
      </c>
      <c r="AZ73">
        <v>107.64</v>
      </c>
      <c r="BA73">
        <v>287.88</v>
      </c>
      <c r="BB73">
        <v>272.64</v>
      </c>
      <c r="BC73">
        <v>80.28</v>
      </c>
      <c r="BD73">
        <v>239.76</v>
      </c>
      <c r="BE73">
        <v>120.48</v>
      </c>
      <c r="BF73">
        <v>259.68</v>
      </c>
      <c r="BG73">
        <v>219.11999999999998</v>
      </c>
      <c r="BH73">
        <v>315.23999999999995</v>
      </c>
      <c r="BI73">
        <v>238.68</v>
      </c>
      <c r="BJ73">
        <v>8.76</v>
      </c>
      <c r="BK73">
        <v>163.43999999999997</v>
      </c>
      <c r="BL73">
        <v>252.96</v>
      </c>
      <c r="BM73">
        <v>252.83999999999997</v>
      </c>
      <c r="BN73">
        <v>64.2</v>
      </c>
      <c r="BO73">
        <v>313.56</v>
      </c>
      <c r="BP73">
        <v>287.16000000000003</v>
      </c>
      <c r="BQ73">
        <v>123.24</v>
      </c>
      <c r="BR73">
        <v>157.32</v>
      </c>
      <c r="BS73">
        <v>82.8</v>
      </c>
      <c r="BT73">
        <v>37.799999999999997</v>
      </c>
      <c r="BU73">
        <v>167.16</v>
      </c>
      <c r="BV73">
        <v>284.88</v>
      </c>
      <c r="BW73">
        <v>260.16000000000003</v>
      </c>
      <c r="BX73">
        <v>238.92</v>
      </c>
      <c r="BY73">
        <v>131.76</v>
      </c>
      <c r="BZ73">
        <v>32.159999999999997</v>
      </c>
      <c r="CA73">
        <v>155.28</v>
      </c>
      <c r="CB73">
        <v>256.08</v>
      </c>
      <c r="CC73">
        <v>20.279999999999998</v>
      </c>
      <c r="CD73">
        <v>33</v>
      </c>
      <c r="CE73">
        <v>144.6</v>
      </c>
      <c r="CF73">
        <v>6.48</v>
      </c>
      <c r="CG73">
        <v>139.19999999999999</v>
      </c>
      <c r="CH73">
        <v>91.68</v>
      </c>
      <c r="CI73">
        <v>287.76</v>
      </c>
      <c r="CJ73">
        <v>90.36</v>
      </c>
      <c r="CK73">
        <v>82.08</v>
      </c>
      <c r="CL73">
        <v>256.2</v>
      </c>
      <c r="CM73">
        <v>231.83999999999997</v>
      </c>
      <c r="CN73">
        <v>91.559999999999988</v>
      </c>
      <c r="CO73">
        <v>132.84</v>
      </c>
      <c r="CP73">
        <v>105.96</v>
      </c>
      <c r="CQ73">
        <v>131.76</v>
      </c>
      <c r="CR73">
        <v>161.16</v>
      </c>
      <c r="CS73">
        <v>34.32</v>
      </c>
      <c r="CT73">
        <v>261.23999999999995</v>
      </c>
      <c r="CU73">
        <v>301.08</v>
      </c>
      <c r="CV73">
        <v>128.88</v>
      </c>
      <c r="CW73">
        <v>195.96</v>
      </c>
      <c r="CX73">
        <v>237.11999999999998</v>
      </c>
      <c r="CY73">
        <v>221.88</v>
      </c>
      <c r="CZ73">
        <v>347.64</v>
      </c>
      <c r="DA73">
        <v>162.23999999999998</v>
      </c>
      <c r="DB73">
        <v>266.88</v>
      </c>
      <c r="DC73">
        <v>355.67999999999995</v>
      </c>
      <c r="DD73">
        <v>336.23999999999995</v>
      </c>
      <c r="DE73">
        <v>225.48</v>
      </c>
      <c r="DF73">
        <v>285.83999999999997</v>
      </c>
      <c r="DG73">
        <v>165.48</v>
      </c>
      <c r="DH73">
        <v>30</v>
      </c>
      <c r="DI73">
        <v>108.48</v>
      </c>
      <c r="DJ73">
        <v>15.719999999999999</v>
      </c>
      <c r="DK73">
        <v>306.48</v>
      </c>
      <c r="DL73">
        <v>270.95999999999998</v>
      </c>
      <c r="DM73">
        <v>290.03999999999996</v>
      </c>
      <c r="DN73">
        <v>210.83999999999997</v>
      </c>
      <c r="DO73">
        <v>251.51999999999998</v>
      </c>
      <c r="DP73">
        <v>93.84</v>
      </c>
      <c r="DQ73">
        <v>90.11999999999999</v>
      </c>
      <c r="DR73">
        <v>167.04</v>
      </c>
      <c r="DS73">
        <v>91.68</v>
      </c>
      <c r="DT73">
        <v>150.84</v>
      </c>
      <c r="DU73">
        <v>23.279999999999998</v>
      </c>
      <c r="DV73">
        <v>169.56</v>
      </c>
      <c r="DW73">
        <v>22.56</v>
      </c>
      <c r="DX73">
        <v>268.8</v>
      </c>
      <c r="DY73">
        <v>147.72</v>
      </c>
      <c r="DZ73">
        <v>275.39999999999998</v>
      </c>
      <c r="EA73">
        <v>104.64</v>
      </c>
      <c r="EB73">
        <v>9.36</v>
      </c>
      <c r="EC73">
        <v>96.24</v>
      </c>
      <c r="ED73">
        <v>264.36</v>
      </c>
      <c r="EE73">
        <v>71.52</v>
      </c>
      <c r="EF73">
        <v>0.84</v>
      </c>
      <c r="EG73">
        <v>318.23999999999995</v>
      </c>
      <c r="EH73">
        <v>10.08</v>
      </c>
      <c r="EI73">
        <v>263.76</v>
      </c>
      <c r="EJ73">
        <v>44.279999999999994</v>
      </c>
      <c r="EK73">
        <v>57.959999999999994</v>
      </c>
      <c r="EL73">
        <v>30.72</v>
      </c>
      <c r="EM73">
        <v>328.44</v>
      </c>
      <c r="EN73">
        <v>51.6</v>
      </c>
      <c r="EO73">
        <v>221.88</v>
      </c>
      <c r="EP73">
        <v>88.08</v>
      </c>
      <c r="EQ73">
        <v>232.43999999999997</v>
      </c>
      <c r="ER73">
        <v>264.59999999999997</v>
      </c>
      <c r="ES73">
        <v>125.51999999999998</v>
      </c>
      <c r="ET73">
        <v>115.44</v>
      </c>
      <c r="EU73">
        <v>168.36</v>
      </c>
      <c r="EV73">
        <v>288.12</v>
      </c>
      <c r="EW73">
        <v>291.83999999999997</v>
      </c>
      <c r="EX73">
        <v>45.6</v>
      </c>
      <c r="EY73">
        <v>53.64</v>
      </c>
      <c r="EZ73">
        <v>336.84</v>
      </c>
      <c r="FA73">
        <v>145.19999999999999</v>
      </c>
      <c r="FB73">
        <v>237.11999999999998</v>
      </c>
      <c r="FC73">
        <v>205.56</v>
      </c>
      <c r="FD73">
        <v>225.36</v>
      </c>
      <c r="FE73">
        <v>4.919999999999999</v>
      </c>
      <c r="FF73">
        <v>112.68</v>
      </c>
      <c r="FG73">
        <v>179.76000000000002</v>
      </c>
      <c r="FH73">
        <v>14.04</v>
      </c>
      <c r="FI73">
        <v>158.04</v>
      </c>
      <c r="FJ73">
        <v>207</v>
      </c>
      <c r="FK73">
        <v>102.84</v>
      </c>
      <c r="FL73">
        <v>226.08</v>
      </c>
      <c r="FM73">
        <v>196.2</v>
      </c>
      <c r="FN73">
        <v>140.63999999999999</v>
      </c>
      <c r="FO73">
        <v>281.39999999999998</v>
      </c>
      <c r="FP73">
        <v>21.479999999999997</v>
      </c>
      <c r="FQ73">
        <v>248.16</v>
      </c>
      <c r="FR73">
        <v>258.48</v>
      </c>
      <c r="FS73">
        <v>341.16</v>
      </c>
      <c r="FT73">
        <v>60</v>
      </c>
      <c r="FU73">
        <v>197.4</v>
      </c>
      <c r="FV73">
        <v>23.52</v>
      </c>
      <c r="FW73">
        <v>202.08</v>
      </c>
      <c r="FX73">
        <v>266.88</v>
      </c>
      <c r="FY73">
        <v>332.28</v>
      </c>
      <c r="FZ73">
        <v>298.08</v>
      </c>
      <c r="GA73">
        <v>204.23999999999998</v>
      </c>
      <c r="GB73">
        <v>332.03999999999996</v>
      </c>
      <c r="GC73">
        <v>198.72</v>
      </c>
      <c r="GD73">
        <v>187.92</v>
      </c>
      <c r="GE73">
        <v>262.2</v>
      </c>
      <c r="GF73">
        <v>67.44</v>
      </c>
      <c r="GG73">
        <v>345.12</v>
      </c>
      <c r="GH73">
        <v>304.56</v>
      </c>
      <c r="GI73">
        <v>246</v>
      </c>
      <c r="GJ73">
        <v>167.4</v>
      </c>
      <c r="GK73">
        <v>229.32</v>
      </c>
      <c r="GL73">
        <v>343.2</v>
      </c>
      <c r="GM73">
        <v>22.439999999999998</v>
      </c>
      <c r="GN73">
        <v>47.4</v>
      </c>
      <c r="GO73">
        <v>90.6</v>
      </c>
      <c r="GP73">
        <v>20.639999999999997</v>
      </c>
      <c r="GQ73">
        <v>200.16</v>
      </c>
      <c r="GR73">
        <v>179.64</v>
      </c>
      <c r="GS73">
        <v>45.84</v>
      </c>
      <c r="GT73">
        <v>113.04</v>
      </c>
      <c r="GU73">
        <v>212.4</v>
      </c>
      <c r="GV73">
        <v>340.32</v>
      </c>
      <c r="GW73">
        <v>278.52</v>
      </c>
    </row>
    <row r="74" spans="2:205" x14ac:dyDescent="0.3">
      <c r="E74" t="str">
        <v>facebook</v>
      </c>
      <c r="F74">
        <v>45.359999999999992</v>
      </c>
      <c r="G74">
        <v>47.16</v>
      </c>
      <c r="H74">
        <v>55.08</v>
      </c>
      <c r="I74">
        <v>49.559999999999995</v>
      </c>
      <c r="J74">
        <v>12.96</v>
      </c>
      <c r="K74">
        <v>58.679999999999993</v>
      </c>
      <c r="L74">
        <v>39.359999999999992</v>
      </c>
      <c r="M74">
        <v>23.52</v>
      </c>
      <c r="N74">
        <v>2.52</v>
      </c>
      <c r="O74">
        <v>3.12</v>
      </c>
      <c r="P74">
        <v>6.96</v>
      </c>
      <c r="Q74">
        <v>28.799999999999997</v>
      </c>
      <c r="R74">
        <v>42.12</v>
      </c>
      <c r="S74">
        <v>9.1199999999999992</v>
      </c>
      <c r="T74">
        <v>39.479999999999997</v>
      </c>
      <c r="U74">
        <v>57.24</v>
      </c>
      <c r="V74">
        <v>43.92</v>
      </c>
      <c r="W74">
        <v>47.52</v>
      </c>
      <c r="X74">
        <v>24.599999999999998</v>
      </c>
      <c r="Y74">
        <v>28.679999999999996</v>
      </c>
      <c r="Z74">
        <v>33.239999999999995</v>
      </c>
      <c r="AA74">
        <v>6.1199999999999992</v>
      </c>
      <c r="AB74">
        <v>19.079999999999998</v>
      </c>
      <c r="AC74">
        <v>20.279999999999998</v>
      </c>
      <c r="AD74">
        <v>15.12</v>
      </c>
      <c r="AE74">
        <v>4.2</v>
      </c>
      <c r="AF74">
        <v>35.159999999999997</v>
      </c>
      <c r="AG74">
        <v>20.04</v>
      </c>
      <c r="AH74">
        <v>32.520000000000003</v>
      </c>
      <c r="AI74">
        <v>19.2</v>
      </c>
      <c r="AJ74">
        <v>33.96</v>
      </c>
      <c r="AK74">
        <v>20.88</v>
      </c>
      <c r="AL74">
        <v>1.7999999999999998</v>
      </c>
      <c r="AM74">
        <v>24</v>
      </c>
      <c r="AN74">
        <v>1.68</v>
      </c>
      <c r="AO74">
        <v>4.919999999999999</v>
      </c>
      <c r="AP74">
        <v>52.559999999999995</v>
      </c>
      <c r="AQ74">
        <v>59.279999999999994</v>
      </c>
      <c r="AR74">
        <v>32.04</v>
      </c>
      <c r="AS74">
        <v>45.24</v>
      </c>
      <c r="AT74">
        <v>26.76</v>
      </c>
      <c r="AU74">
        <v>40.08</v>
      </c>
      <c r="AV74">
        <v>33.239999999999995</v>
      </c>
      <c r="AW74">
        <v>10.08</v>
      </c>
      <c r="AX74">
        <v>30.839999999999996</v>
      </c>
      <c r="AY74">
        <v>27</v>
      </c>
      <c r="AZ74">
        <v>11.88</v>
      </c>
      <c r="BA74">
        <v>49.8</v>
      </c>
      <c r="BB74">
        <v>18.96</v>
      </c>
      <c r="BC74">
        <v>14.04</v>
      </c>
      <c r="BD74">
        <v>3.7199999999999998</v>
      </c>
      <c r="BE74">
        <v>11.52</v>
      </c>
      <c r="BF74">
        <v>50.04</v>
      </c>
      <c r="BG74">
        <v>55.440000000000005</v>
      </c>
      <c r="BH74">
        <v>34.56</v>
      </c>
      <c r="BI74">
        <v>59.279999999999994</v>
      </c>
      <c r="BJ74">
        <v>33.72</v>
      </c>
      <c r="BK74">
        <v>23.04</v>
      </c>
      <c r="BL74">
        <v>59.519999999999996</v>
      </c>
      <c r="BM74">
        <v>35.4</v>
      </c>
      <c r="BN74">
        <v>2.4</v>
      </c>
      <c r="BO74">
        <v>51.24</v>
      </c>
      <c r="BP74">
        <v>18.599999999999998</v>
      </c>
      <c r="BQ74">
        <v>35.520000000000003</v>
      </c>
      <c r="BR74">
        <v>51.359999999999992</v>
      </c>
      <c r="BS74">
        <v>11.16</v>
      </c>
      <c r="BT74">
        <v>29.52</v>
      </c>
      <c r="BU74">
        <v>17.399999999999999</v>
      </c>
      <c r="BV74">
        <v>33</v>
      </c>
      <c r="BW74">
        <v>52.68</v>
      </c>
      <c r="BX74">
        <v>36.72</v>
      </c>
      <c r="BY74">
        <v>17.16</v>
      </c>
      <c r="BZ74">
        <v>39.6</v>
      </c>
      <c r="CA74">
        <v>6.84</v>
      </c>
      <c r="CB74">
        <v>29.52</v>
      </c>
      <c r="CC74">
        <v>52.440000000000005</v>
      </c>
      <c r="CD74">
        <v>1.92</v>
      </c>
      <c r="CE74">
        <v>34.199999999999996</v>
      </c>
      <c r="CF74">
        <v>35.879999999999995</v>
      </c>
      <c r="CG74">
        <v>9.24</v>
      </c>
      <c r="CH74">
        <v>32.04</v>
      </c>
      <c r="CI74">
        <v>4.919999999999999</v>
      </c>
      <c r="CJ74">
        <v>24.36</v>
      </c>
      <c r="CK74">
        <v>53.4</v>
      </c>
      <c r="CL74">
        <v>51.6</v>
      </c>
      <c r="CM74">
        <v>22.08</v>
      </c>
      <c r="CN74">
        <v>33</v>
      </c>
      <c r="CO74">
        <v>48.72</v>
      </c>
      <c r="CP74">
        <v>30.599999999999998</v>
      </c>
      <c r="CQ74">
        <v>57.359999999999992</v>
      </c>
      <c r="CR74">
        <v>5.88</v>
      </c>
      <c r="CS74">
        <v>1.7999999999999998</v>
      </c>
      <c r="CT74">
        <v>40.199999999999996</v>
      </c>
      <c r="CU74">
        <v>43.8</v>
      </c>
      <c r="CV74">
        <v>16.8</v>
      </c>
      <c r="CW74">
        <v>37.92</v>
      </c>
      <c r="CX74">
        <v>4.2</v>
      </c>
      <c r="CY74">
        <v>25.2</v>
      </c>
      <c r="CZ74">
        <v>50.76</v>
      </c>
      <c r="DA74">
        <v>50.04</v>
      </c>
      <c r="DB74">
        <v>5.1599999999999993</v>
      </c>
      <c r="DC74">
        <v>43.559999999999995</v>
      </c>
      <c r="DD74">
        <v>12.12</v>
      </c>
      <c r="DE74">
        <v>20.639999999999997</v>
      </c>
      <c r="DF74">
        <v>41.16</v>
      </c>
      <c r="DG74">
        <v>55.68</v>
      </c>
      <c r="DH74">
        <v>13.2</v>
      </c>
      <c r="DI74">
        <v>0.36</v>
      </c>
      <c r="DJ74">
        <v>0.48</v>
      </c>
      <c r="DK74">
        <v>32.279999999999994</v>
      </c>
      <c r="DL74">
        <v>9.8399999999999981</v>
      </c>
      <c r="DM74">
        <v>45.6</v>
      </c>
      <c r="DN74">
        <v>18.48</v>
      </c>
      <c r="DO74">
        <v>24.720000000000002</v>
      </c>
      <c r="DP74">
        <v>56.16</v>
      </c>
      <c r="DQ74">
        <v>42</v>
      </c>
      <c r="DR74">
        <v>17.16</v>
      </c>
      <c r="DS74">
        <v>0.96</v>
      </c>
      <c r="DT74">
        <v>44.279999999999994</v>
      </c>
      <c r="DU74">
        <v>19.2</v>
      </c>
      <c r="DV74">
        <v>32.159999999999997</v>
      </c>
      <c r="DW74">
        <v>26.04</v>
      </c>
      <c r="DX74">
        <v>2.88</v>
      </c>
      <c r="DY74">
        <v>41.52</v>
      </c>
      <c r="DZ74">
        <v>38.76</v>
      </c>
      <c r="EA74">
        <v>14.16</v>
      </c>
      <c r="EB74">
        <v>46.68</v>
      </c>
      <c r="EC74">
        <v>0</v>
      </c>
      <c r="ED74">
        <v>58.8</v>
      </c>
      <c r="EE74">
        <v>14.399999999999999</v>
      </c>
      <c r="EF74">
        <v>47.52</v>
      </c>
      <c r="EG74">
        <v>3.48</v>
      </c>
      <c r="EH74">
        <v>32.64</v>
      </c>
      <c r="EI74">
        <v>40.199999999999996</v>
      </c>
      <c r="EJ74">
        <v>46.32</v>
      </c>
      <c r="EK74">
        <v>56.4</v>
      </c>
      <c r="EL74">
        <v>46.8</v>
      </c>
      <c r="EM74">
        <v>34.68</v>
      </c>
      <c r="EN74">
        <v>31.08</v>
      </c>
      <c r="EO74">
        <v>52.68</v>
      </c>
      <c r="EP74">
        <v>20.399999999999999</v>
      </c>
      <c r="EQ74">
        <v>42.48</v>
      </c>
      <c r="ER74">
        <v>39.840000000000003</v>
      </c>
      <c r="ES74">
        <v>6.84</v>
      </c>
      <c r="ET74">
        <v>17.760000000000002</v>
      </c>
      <c r="EU74">
        <v>2.2799999999999998</v>
      </c>
      <c r="EV74">
        <v>8.76</v>
      </c>
      <c r="EW74">
        <v>58.8</v>
      </c>
      <c r="EX74">
        <v>48.359999999999992</v>
      </c>
      <c r="EY74">
        <v>30.96</v>
      </c>
      <c r="EZ74">
        <v>16.68</v>
      </c>
      <c r="FA74">
        <v>10.08</v>
      </c>
      <c r="FB74">
        <v>27.96</v>
      </c>
      <c r="FC74">
        <v>47.64</v>
      </c>
      <c r="FD74">
        <v>25.32</v>
      </c>
      <c r="FE74">
        <v>13.92</v>
      </c>
      <c r="FF74">
        <v>52.199999999999996</v>
      </c>
      <c r="FG74">
        <v>1.56</v>
      </c>
      <c r="FH74">
        <v>44.279999999999994</v>
      </c>
      <c r="FI74">
        <v>22.08</v>
      </c>
      <c r="FJ74">
        <v>21.720000000000002</v>
      </c>
      <c r="FK74">
        <v>42.959999999999994</v>
      </c>
      <c r="FL74">
        <v>21.720000000000002</v>
      </c>
      <c r="FM74">
        <v>44.16</v>
      </c>
      <c r="FN74">
        <v>17.639999999999997</v>
      </c>
      <c r="FO74">
        <v>4.08</v>
      </c>
      <c r="FP74">
        <v>45.12</v>
      </c>
      <c r="FQ74">
        <v>6.24</v>
      </c>
      <c r="FR74">
        <v>28.32</v>
      </c>
      <c r="FS74">
        <v>12.719999999999999</v>
      </c>
      <c r="FT74">
        <v>13.92</v>
      </c>
      <c r="FU74">
        <v>25.08</v>
      </c>
      <c r="FV74">
        <v>24.12</v>
      </c>
      <c r="FW74">
        <v>8.52</v>
      </c>
      <c r="FX74">
        <v>4.08</v>
      </c>
      <c r="FY74">
        <v>58.679999999999993</v>
      </c>
      <c r="FZ74">
        <v>36.239999999999995</v>
      </c>
      <c r="GA74">
        <v>9.36</v>
      </c>
      <c r="GB74">
        <v>2.76</v>
      </c>
      <c r="GC74">
        <v>12</v>
      </c>
      <c r="GD74">
        <v>3.12</v>
      </c>
      <c r="GE74">
        <v>6.48</v>
      </c>
      <c r="GF74">
        <v>6.84</v>
      </c>
      <c r="GG74">
        <v>51.6</v>
      </c>
      <c r="GH74">
        <v>25.56</v>
      </c>
      <c r="GI74">
        <v>54.12</v>
      </c>
      <c r="GJ74">
        <v>2.52</v>
      </c>
      <c r="GK74">
        <v>34.44</v>
      </c>
      <c r="GL74">
        <v>16.68</v>
      </c>
      <c r="GM74">
        <v>14.52</v>
      </c>
      <c r="GN74">
        <v>49.32</v>
      </c>
      <c r="GO74">
        <v>12.96</v>
      </c>
      <c r="GP74">
        <v>4.919999999999999</v>
      </c>
      <c r="GQ74">
        <v>50.4</v>
      </c>
      <c r="GR74">
        <v>42.72</v>
      </c>
      <c r="GS74">
        <v>4.4400000000000004</v>
      </c>
      <c r="GT74">
        <v>5.88</v>
      </c>
      <c r="GU74">
        <v>11.16</v>
      </c>
      <c r="GV74">
        <v>50.4</v>
      </c>
      <c r="GW74">
        <v>10.319999999999999</v>
      </c>
    </row>
    <row r="75" spans="2:205" x14ac:dyDescent="0.3">
      <c r="E75" t="str">
        <v>newspaper</v>
      </c>
      <c r="F75">
        <v>83.04</v>
      </c>
      <c r="G75">
        <v>54.12</v>
      </c>
      <c r="H75">
        <v>83.16</v>
      </c>
      <c r="I75">
        <v>70.2</v>
      </c>
      <c r="J75">
        <v>70.08</v>
      </c>
      <c r="K75">
        <v>90</v>
      </c>
      <c r="L75">
        <v>28.2</v>
      </c>
      <c r="M75">
        <v>13.92</v>
      </c>
      <c r="N75">
        <v>1.2</v>
      </c>
      <c r="O75">
        <v>25.439999999999998</v>
      </c>
      <c r="P75">
        <v>29.04</v>
      </c>
      <c r="Q75">
        <v>4.8</v>
      </c>
      <c r="R75">
        <v>79.08</v>
      </c>
      <c r="S75">
        <v>8.64</v>
      </c>
      <c r="T75">
        <v>55.199999999999996</v>
      </c>
      <c r="U75">
        <v>63.48</v>
      </c>
      <c r="V75">
        <v>136.79999999999998</v>
      </c>
      <c r="W75">
        <v>66.959999999999994</v>
      </c>
      <c r="X75">
        <v>21.96</v>
      </c>
      <c r="Y75">
        <v>22.92</v>
      </c>
      <c r="Z75">
        <v>64.08</v>
      </c>
      <c r="AA75">
        <v>28.2</v>
      </c>
      <c r="AB75">
        <v>59.519999999999996</v>
      </c>
      <c r="AC75">
        <v>31.439999999999998</v>
      </c>
      <c r="AD75">
        <v>21.96</v>
      </c>
      <c r="AE75">
        <v>23.4</v>
      </c>
      <c r="AF75">
        <v>15.12</v>
      </c>
      <c r="AG75">
        <v>27.479999999999997</v>
      </c>
      <c r="AH75">
        <v>27.479999999999997</v>
      </c>
      <c r="AI75">
        <v>48.959999999999994</v>
      </c>
      <c r="AJ75">
        <v>51.84</v>
      </c>
      <c r="AK75">
        <v>46.32</v>
      </c>
      <c r="AL75">
        <v>36</v>
      </c>
      <c r="AM75">
        <v>0.36</v>
      </c>
      <c r="AN75">
        <v>8.8800000000000008</v>
      </c>
      <c r="AO75">
        <v>10.199999999999999</v>
      </c>
      <c r="AP75">
        <v>6</v>
      </c>
      <c r="AQ75">
        <v>54.84</v>
      </c>
      <c r="AR75">
        <v>42.12</v>
      </c>
      <c r="AS75">
        <v>38.4</v>
      </c>
      <c r="AT75">
        <v>37.92</v>
      </c>
      <c r="AU75">
        <v>46.440000000000005</v>
      </c>
      <c r="AV75">
        <v>2.16</v>
      </c>
      <c r="AW75">
        <v>31.679999999999996</v>
      </c>
      <c r="AX75">
        <v>51.959999999999994</v>
      </c>
      <c r="AY75">
        <v>37.799999999999997</v>
      </c>
      <c r="AZ75">
        <v>42.84</v>
      </c>
      <c r="BA75">
        <v>22.2</v>
      </c>
      <c r="BB75">
        <v>59.879999999999995</v>
      </c>
      <c r="BC75">
        <v>44.16</v>
      </c>
      <c r="BD75">
        <v>41.52</v>
      </c>
      <c r="BE75">
        <v>4.32</v>
      </c>
      <c r="BF75">
        <v>47.52</v>
      </c>
      <c r="BG75">
        <v>70.44</v>
      </c>
      <c r="BH75">
        <v>19.079999999999998</v>
      </c>
      <c r="BI75">
        <v>72</v>
      </c>
      <c r="BJ75">
        <v>49.68</v>
      </c>
      <c r="BK75">
        <v>19.920000000000002</v>
      </c>
      <c r="BL75">
        <v>45.24</v>
      </c>
      <c r="BM75">
        <v>11.16</v>
      </c>
      <c r="BN75">
        <v>25.679999999999996</v>
      </c>
      <c r="BO75">
        <v>65.64</v>
      </c>
      <c r="BP75">
        <v>32.76</v>
      </c>
      <c r="BQ75">
        <v>10.08</v>
      </c>
      <c r="BR75">
        <v>34.68</v>
      </c>
      <c r="BS75">
        <v>1.08</v>
      </c>
      <c r="BT75">
        <v>2.64</v>
      </c>
      <c r="BU75">
        <v>12.239999999999998</v>
      </c>
      <c r="BV75">
        <v>13.2</v>
      </c>
      <c r="BW75">
        <v>32.64</v>
      </c>
      <c r="BX75">
        <v>46.440000000000005</v>
      </c>
      <c r="BY75">
        <v>38.04</v>
      </c>
      <c r="BZ75">
        <v>23.16</v>
      </c>
      <c r="CA75">
        <v>37.56</v>
      </c>
      <c r="CB75">
        <v>15.719999999999999</v>
      </c>
      <c r="CC75">
        <v>107.28</v>
      </c>
      <c r="CD75">
        <v>24.84</v>
      </c>
      <c r="CE75">
        <v>17.04</v>
      </c>
      <c r="CF75">
        <v>11.28</v>
      </c>
      <c r="CG75">
        <v>27.720000000000002</v>
      </c>
      <c r="CH75">
        <v>26.76</v>
      </c>
      <c r="CI75">
        <v>44.279999999999994</v>
      </c>
      <c r="CJ75">
        <v>39</v>
      </c>
      <c r="CK75">
        <v>42.72</v>
      </c>
      <c r="CL75">
        <v>40.559999999999995</v>
      </c>
      <c r="CM75">
        <v>78.84</v>
      </c>
      <c r="CN75">
        <v>19.2</v>
      </c>
      <c r="CO75">
        <v>75.84</v>
      </c>
      <c r="CP75">
        <v>88.08</v>
      </c>
      <c r="CQ75">
        <v>61.679999999999993</v>
      </c>
      <c r="CR75">
        <v>11.16</v>
      </c>
      <c r="CS75">
        <v>39.6</v>
      </c>
      <c r="CT75">
        <v>70.8</v>
      </c>
      <c r="CU75">
        <v>86.759999999999991</v>
      </c>
      <c r="CV75">
        <v>13.08</v>
      </c>
      <c r="CW75">
        <v>63.48</v>
      </c>
      <c r="CX75">
        <v>7.08</v>
      </c>
      <c r="CY75">
        <v>26.4</v>
      </c>
      <c r="CZ75">
        <v>61.44</v>
      </c>
      <c r="DA75">
        <v>55.08</v>
      </c>
      <c r="DB75">
        <v>59.759999999999991</v>
      </c>
      <c r="DC75">
        <v>121.08</v>
      </c>
      <c r="DD75">
        <v>25.679999999999996</v>
      </c>
      <c r="DE75">
        <v>21.479999999999997</v>
      </c>
      <c r="DF75">
        <v>6.3599999999999994</v>
      </c>
      <c r="DG75">
        <v>70.8</v>
      </c>
      <c r="DH75">
        <v>35.64</v>
      </c>
      <c r="DI75">
        <v>27.84</v>
      </c>
      <c r="DJ75">
        <v>30.72</v>
      </c>
      <c r="DK75">
        <v>6.6</v>
      </c>
      <c r="DL75">
        <v>67.8</v>
      </c>
      <c r="DM75">
        <v>27.84</v>
      </c>
      <c r="DN75">
        <v>2.88</v>
      </c>
      <c r="DO75">
        <v>12.839999999999998</v>
      </c>
      <c r="DP75">
        <v>41.4</v>
      </c>
      <c r="DQ75">
        <v>63.24</v>
      </c>
      <c r="DR75">
        <v>30.72</v>
      </c>
      <c r="DS75">
        <v>17.760000000000002</v>
      </c>
      <c r="DT75">
        <v>95.04</v>
      </c>
      <c r="DU75">
        <v>26.76</v>
      </c>
      <c r="DV75">
        <v>55.440000000000005</v>
      </c>
      <c r="DW75">
        <v>60.48</v>
      </c>
      <c r="DX75">
        <v>18.72</v>
      </c>
      <c r="DY75">
        <v>14.879999999999999</v>
      </c>
      <c r="DZ75">
        <v>89.04</v>
      </c>
      <c r="EA75">
        <v>31.08</v>
      </c>
      <c r="EB75">
        <v>60.72</v>
      </c>
      <c r="EC75">
        <v>11.04</v>
      </c>
      <c r="ED75">
        <v>3.84</v>
      </c>
      <c r="EE75">
        <v>51.72</v>
      </c>
      <c r="EF75">
        <v>10.44</v>
      </c>
      <c r="EG75">
        <v>51.6</v>
      </c>
      <c r="EH75">
        <v>2.52</v>
      </c>
      <c r="EI75">
        <v>54.12</v>
      </c>
      <c r="EJ75">
        <v>78.719999999999985</v>
      </c>
      <c r="EK75">
        <v>10.199999999999999</v>
      </c>
      <c r="EL75">
        <v>11.16</v>
      </c>
      <c r="EM75">
        <v>71.64</v>
      </c>
      <c r="EN75">
        <v>24.599999999999998</v>
      </c>
      <c r="EO75">
        <v>2.04</v>
      </c>
      <c r="EP75">
        <v>15.48</v>
      </c>
      <c r="EQ75">
        <v>90.719999999999985</v>
      </c>
      <c r="ER75">
        <v>45.48</v>
      </c>
      <c r="ES75">
        <v>41.279999999999994</v>
      </c>
      <c r="ET75">
        <v>46.68</v>
      </c>
      <c r="EU75">
        <v>10.799999999999999</v>
      </c>
      <c r="EV75">
        <v>10.44</v>
      </c>
      <c r="EW75">
        <v>53.16</v>
      </c>
      <c r="EX75">
        <v>14.28</v>
      </c>
      <c r="EY75">
        <v>24.720000000000002</v>
      </c>
      <c r="EZ75">
        <v>44.4</v>
      </c>
      <c r="FA75">
        <v>58.44</v>
      </c>
      <c r="FB75">
        <v>17.04</v>
      </c>
      <c r="FC75">
        <v>45.24</v>
      </c>
      <c r="FD75">
        <v>11.4</v>
      </c>
      <c r="FE75">
        <v>6.84</v>
      </c>
      <c r="FF75">
        <v>60.599999999999994</v>
      </c>
      <c r="FG75">
        <v>29.16</v>
      </c>
      <c r="FH75">
        <v>54.24</v>
      </c>
      <c r="FI75">
        <v>41.52</v>
      </c>
      <c r="FJ75">
        <v>36.839999999999996</v>
      </c>
      <c r="FK75">
        <v>59.16</v>
      </c>
      <c r="FL75">
        <v>30.72</v>
      </c>
      <c r="FM75">
        <v>8.8800000000000008</v>
      </c>
      <c r="FN75">
        <v>6.48</v>
      </c>
      <c r="FO75">
        <v>101.75999999999999</v>
      </c>
      <c r="FP75">
        <v>25.92</v>
      </c>
      <c r="FQ75">
        <v>23.279999999999998</v>
      </c>
      <c r="FR75">
        <v>69.12</v>
      </c>
      <c r="FS75">
        <v>7.68</v>
      </c>
      <c r="FT75">
        <v>22.08</v>
      </c>
      <c r="FU75">
        <v>56.879999999999995</v>
      </c>
      <c r="FV75">
        <v>20.399999999999999</v>
      </c>
      <c r="FW75">
        <v>15.36</v>
      </c>
      <c r="FX75">
        <v>15.719999999999999</v>
      </c>
      <c r="FY75">
        <v>50.16</v>
      </c>
      <c r="FZ75">
        <v>24.36</v>
      </c>
      <c r="GA75">
        <v>42.24</v>
      </c>
      <c r="GB75">
        <v>28.439999999999998</v>
      </c>
      <c r="GC75">
        <v>21.12</v>
      </c>
      <c r="GD75">
        <v>9.9600000000000009</v>
      </c>
      <c r="GE75">
        <v>32.879999999999995</v>
      </c>
      <c r="GF75">
        <v>35.64</v>
      </c>
      <c r="GG75">
        <v>86.16</v>
      </c>
      <c r="GH75">
        <v>36</v>
      </c>
      <c r="GI75">
        <v>23.52</v>
      </c>
      <c r="GJ75">
        <v>31.92</v>
      </c>
      <c r="GK75">
        <v>21.84</v>
      </c>
      <c r="GL75">
        <v>4.4400000000000004</v>
      </c>
      <c r="GM75">
        <v>28.08</v>
      </c>
      <c r="GN75">
        <v>6.96</v>
      </c>
      <c r="GO75">
        <v>7.1999999999999993</v>
      </c>
      <c r="GP75">
        <v>37.92</v>
      </c>
      <c r="GQ75">
        <v>4.32</v>
      </c>
      <c r="GR75">
        <v>7.1999999999999993</v>
      </c>
      <c r="GS75">
        <v>16.559999999999999</v>
      </c>
      <c r="GT75">
        <v>9.7199999999999989</v>
      </c>
      <c r="GU75">
        <v>7.68</v>
      </c>
      <c r="GV75">
        <v>79.44</v>
      </c>
      <c r="GW75">
        <v>10.44</v>
      </c>
    </row>
    <row r="77" spans="2:205" x14ac:dyDescent="0.3">
      <c r="B77" t="s">
        <v>207</v>
      </c>
      <c r="D77" t="str" cm="1">
        <f t="array" ref="D77">_xll.RScript.Evaluate(B77)</f>
        <v>xl</v>
      </c>
      <c r="E77" t="str" cm="1">
        <f t="array" ref="E77">_xll.RScript.Evaluate(D77)</f>
        <v>List of 0 objects.</v>
      </c>
    </row>
    <row r="80" spans="2:205" x14ac:dyDescent="0.3">
      <c r="B80" t="s">
        <v>395</v>
      </c>
      <c r="D80" t="str" cm="1">
        <f t="array" ref="D80">_xll.RScript.Evaluate(B80)</f>
        <v xml:space="preserve">Exception: Error in Model.Accuracy(mmodel) : 
  could not find function "Model.Accuracy"
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0AED-E833-4983-AD55-AF86AB70222B}">
  <dimension ref="B2:N48"/>
  <sheetViews>
    <sheetView workbookViewId="0">
      <selection activeCell="D14" sqref="D14"/>
    </sheetView>
  </sheetViews>
  <sheetFormatPr defaultRowHeight="14.4" x14ac:dyDescent="0.3"/>
  <cols>
    <col min="2" max="2" width="56.88671875" customWidth="1"/>
    <col min="4" max="4" width="11.88671875" customWidth="1"/>
    <col min="5" max="5" width="10.21875" bestFit="1" customWidth="1"/>
    <col min="6" max="6" width="9.21875" bestFit="1" customWidth="1"/>
    <col min="7" max="7" width="12.33203125" customWidth="1"/>
    <col min="8" max="8" width="21.5546875" bestFit="1" customWidth="1"/>
  </cols>
  <sheetData>
    <row r="2" spans="2:14" x14ac:dyDescent="0.3">
      <c r="B2" t="s">
        <v>275</v>
      </c>
      <c r="D2" t="str" cm="1">
        <f t="array" ref="D2">_xll.RScript.Evaluate(B2)</f>
        <v>OK</v>
      </c>
    </row>
    <row r="3" spans="2:14" x14ac:dyDescent="0.3">
      <c r="B3" t="s">
        <v>276</v>
      </c>
      <c r="D3" t="str" cm="1">
        <f t="array" ref="D3">_xll.RScript.Evaluate(B3)</f>
        <v>x1</v>
      </c>
    </row>
    <row r="4" spans="2:14" x14ac:dyDescent="0.3">
      <c r="B4" t="s">
        <v>277</v>
      </c>
      <c r="D4" t="str" cm="1">
        <f t="array" ref="D4">_xll.RScript.Evaluate(B4)</f>
        <v>x2</v>
      </c>
    </row>
    <row r="5" spans="2:14" x14ac:dyDescent="0.3">
      <c r="B5" t="s">
        <v>278</v>
      </c>
      <c r="D5" t="str" cm="1">
        <f t="array" ref="D5">_xll.RScript.Evaluate(B5)</f>
        <v>x3</v>
      </c>
    </row>
    <row r="6" spans="2:14" x14ac:dyDescent="0.3">
      <c r="B6" t="s">
        <v>279</v>
      </c>
      <c r="D6" t="str" cm="1">
        <f t="array" ref="D6">_xll.RScript.Evaluate(B6)</f>
        <v>x4</v>
      </c>
    </row>
    <row r="7" spans="2:14" x14ac:dyDescent="0.3">
      <c r="B7" t="s">
        <v>280</v>
      </c>
      <c r="D7" t="str" cm="1">
        <f t="array" ref="D7">_xll.RScript.Evaluate(B7)</f>
        <v>x5</v>
      </c>
    </row>
    <row r="8" spans="2:14" x14ac:dyDescent="0.3">
      <c r="B8" t="s">
        <v>281</v>
      </c>
      <c r="D8" t="str" cm="1">
        <f t="array" ref="D8">_xll.RScript.Evaluate(B8)</f>
        <v>y</v>
      </c>
    </row>
    <row r="9" spans="2:14" x14ac:dyDescent="0.3">
      <c r="B9" t="s">
        <v>282</v>
      </c>
      <c r="D9" t="str" cm="1">
        <f t="array" ref="D9">_xll.RScript.Evaluate(B9)</f>
        <v>data</v>
      </c>
    </row>
    <row r="11" spans="2:14" x14ac:dyDescent="0.3">
      <c r="B11" t="s">
        <v>283</v>
      </c>
      <c r="D11" t="str" cm="1">
        <f t="array" ref="D11">_xll.RScript.Evaluate(B11)</f>
        <v>model</v>
      </c>
    </row>
    <row r="12" spans="2:14" x14ac:dyDescent="0.3">
      <c r="B12" t="s">
        <v>284</v>
      </c>
      <c r="D12" t="str" cm="1">
        <f t="array" ref="D12:N12">TRANSPOSE(_xll.RScript.Evaluate(B12))</f>
        <v>call</v>
      </c>
      <c r="E12" t="str">
        <v>terms</v>
      </c>
      <c r="F12" t="str">
        <v>residuals</v>
      </c>
      <c r="G12" t="str">
        <v>coefficients</v>
      </c>
      <c r="H12" t="str">
        <v>aliased</v>
      </c>
      <c r="I12" t="str">
        <v>sigma</v>
      </c>
      <c r="J12" t="str">
        <v>df</v>
      </c>
      <c r="K12" t="str">
        <v>r.squared</v>
      </c>
      <c r="L12" t="str">
        <v>adj.r.squared</v>
      </c>
      <c r="M12" t="str">
        <v>fstatistic</v>
      </c>
      <c r="N12" t="str">
        <v>cov.unscaled</v>
      </c>
    </row>
    <row r="13" spans="2:14" x14ac:dyDescent="0.3">
      <c r="D13" t="s">
        <v>9</v>
      </c>
      <c r="E13" t="s">
        <v>10</v>
      </c>
      <c r="F13" t="s">
        <v>11</v>
      </c>
      <c r="G13" t="s">
        <v>12</v>
      </c>
    </row>
    <row r="14" spans="2:14" x14ac:dyDescent="0.3">
      <c r="B14" t="s">
        <v>285</v>
      </c>
      <c r="C14" t="s">
        <v>13</v>
      </c>
      <c r="D14" s="5" cm="1">
        <f t="array" ref="D14:G19">_xll.RScript.Evaluate(B14)</f>
        <v>-1.158450344697305E-2</v>
      </c>
      <c r="E14" s="5">
        <v>3.2039303829238974E-2</v>
      </c>
      <c r="F14" s="5">
        <v>-0.36157163428754235</v>
      </c>
      <c r="G14" s="22">
        <v>0.71774900712150003</v>
      </c>
    </row>
    <row r="15" spans="2:14" x14ac:dyDescent="0.3">
      <c r="C15" t="s">
        <v>259</v>
      </c>
      <c r="D15" s="5">
        <v>0.10656343031992324</v>
      </c>
      <c r="E15" s="5">
        <v>3.413044712041715E-2</v>
      </c>
      <c r="F15" s="5">
        <v>3.1222395049192313</v>
      </c>
      <c r="G15" s="22">
        <v>1.8466825186445892E-3</v>
      </c>
    </row>
    <row r="16" spans="2:14" x14ac:dyDescent="0.3">
      <c r="C16" t="s">
        <v>260</v>
      </c>
      <c r="D16" s="5">
        <v>-0.17723211117283053</v>
      </c>
      <c r="E16" s="5">
        <v>3.3698960781654026E-2</v>
      </c>
      <c r="F16" s="5">
        <v>-5.2592752732397923</v>
      </c>
      <c r="G16" s="22">
        <v>1.7707868323089812E-7</v>
      </c>
    </row>
    <row r="17" spans="2:10" x14ac:dyDescent="0.3">
      <c r="C17" t="s">
        <v>286</v>
      </c>
      <c r="D17" s="5">
        <v>0.11174223401800552</v>
      </c>
      <c r="E17" s="5">
        <v>3.3804152287195501E-2</v>
      </c>
      <c r="F17" s="5">
        <v>3.3055771690015661</v>
      </c>
      <c r="G17" s="22">
        <v>9.8170424283124873E-4</v>
      </c>
    </row>
    <row r="18" spans="2:10" x14ac:dyDescent="0.3">
      <c r="C18" t="s">
        <v>287</v>
      </c>
      <c r="D18" s="5">
        <v>9.9325176791624128E-2</v>
      </c>
      <c r="E18" s="5">
        <v>3.2947393019484968E-2</v>
      </c>
      <c r="F18" s="5">
        <v>3.0146596646624997</v>
      </c>
      <c r="G18" s="22">
        <v>2.6379899030250327E-3</v>
      </c>
    </row>
    <row r="19" spans="2:10" x14ac:dyDescent="0.3">
      <c r="C19" t="s">
        <v>288</v>
      </c>
      <c r="D19" s="5">
        <v>-0.24870659021178729</v>
      </c>
      <c r="E19" s="5">
        <v>3.3226725112955012E-2</v>
      </c>
      <c r="F19" s="5">
        <v>-7.4851370204648076</v>
      </c>
      <c r="G19" s="22">
        <v>1.5720398778360295E-13</v>
      </c>
    </row>
    <row r="21" spans="2:10" x14ac:dyDescent="0.3">
      <c r="B21" t="s">
        <v>242</v>
      </c>
      <c r="D21" t="str" cm="1">
        <f t="array" ref="D21">_xll.RScript.Evaluate(B21)</f>
        <v>mod_summary</v>
      </c>
    </row>
    <row r="22" spans="2:10" x14ac:dyDescent="0.3">
      <c r="B22" t="s">
        <v>243</v>
      </c>
      <c r="D22" t="str" cm="1">
        <f t="array" ref="D22:D32">_xll.RScript.Evaluate(B22)</f>
        <v>call</v>
      </c>
    </row>
    <row r="23" spans="2:10" x14ac:dyDescent="0.3">
      <c r="D23" t="str">
        <v>terms</v>
      </c>
    </row>
    <row r="24" spans="2:10" x14ac:dyDescent="0.3">
      <c r="D24" t="str">
        <v>residuals</v>
      </c>
      <c r="G24" t="s">
        <v>272</v>
      </c>
      <c r="I24" t="str" cm="1">
        <f t="array" ref="I24">_xll.RScript.Evaluate(G24)</f>
        <v>s</v>
      </c>
    </row>
    <row r="25" spans="2:10" x14ac:dyDescent="0.3">
      <c r="D25" t="str">
        <v>coefficients</v>
      </c>
      <c r="G25" t="str" cm="1">
        <f t="array" ref="G25">_xll.RScript.Evaluate(G24)</f>
        <v>s</v>
      </c>
    </row>
    <row r="26" spans="2:10" x14ac:dyDescent="0.3">
      <c r="D26" t="str">
        <v>aliased</v>
      </c>
      <c r="G26" t="s">
        <v>227</v>
      </c>
      <c r="I26" t="str" cm="1">
        <f t="array" ref="I26:I31">_xll.RScript.Evaluate(G26)</f>
        <v>Min.</v>
      </c>
      <c r="J26" cm="1">
        <f t="array" ref="J26:J31">_xll.RScript.Evaluate(G25)</f>
        <v>-2.9106420579144032</v>
      </c>
    </row>
    <row r="27" spans="2:10" x14ac:dyDescent="0.3">
      <c r="D27" t="str">
        <v>sigma</v>
      </c>
      <c r="I27" t="str">
        <v>1st Qu.</v>
      </c>
      <c r="J27">
        <v>-0.68188932249285306</v>
      </c>
    </row>
    <row r="28" spans="2:10" x14ac:dyDescent="0.3">
      <c r="D28" t="str">
        <v>df</v>
      </c>
      <c r="I28" t="str">
        <v>Median</v>
      </c>
      <c r="J28">
        <v>-2.7410896861566843E-2</v>
      </c>
    </row>
    <row r="29" spans="2:10" x14ac:dyDescent="0.3">
      <c r="D29" t="str">
        <v>r.squared</v>
      </c>
      <c r="I29" t="str">
        <v>Mean</v>
      </c>
      <c r="J29">
        <v>-4.5501796774871654E-18</v>
      </c>
    </row>
    <row r="30" spans="2:10" x14ac:dyDescent="0.3">
      <c r="D30" t="str">
        <v>adj.r.squared</v>
      </c>
      <c r="I30" t="str">
        <v>3rd Qu.</v>
      </c>
      <c r="J30">
        <v>0.71969929179490011</v>
      </c>
    </row>
    <row r="31" spans="2:10" x14ac:dyDescent="0.3">
      <c r="D31" t="str">
        <v>fstatistic</v>
      </c>
      <c r="I31" t="str">
        <v>Max.</v>
      </c>
      <c r="J31">
        <v>3.8373641845829378</v>
      </c>
    </row>
    <row r="32" spans="2:10" x14ac:dyDescent="0.3">
      <c r="D32" t="str">
        <v>cov.unscaled</v>
      </c>
    </row>
    <row r="35" spans="2:10" x14ac:dyDescent="0.3">
      <c r="B35" t="s">
        <v>289</v>
      </c>
      <c r="D35" t="str" cm="1">
        <f t="array" ref="D35:J41">_xll.RScript.Evaluate(B35)</f>
        <v>Index</v>
      </c>
      <c r="E35" t="str">
        <v>Est.</v>
      </c>
      <c r="F35" t="str">
        <v>s.e.</v>
      </c>
      <c r="G35" t="str">
        <v>t</v>
      </c>
      <c r="H35" t="str">
        <v>P(&gt;|t|)</v>
      </c>
      <c r="I35" t="str">
        <v>lower 95% ci</v>
      </c>
      <c r="J35" t="str">
        <v>upper 95% ci</v>
      </c>
    </row>
    <row r="36" spans="2:10" x14ac:dyDescent="0.3">
      <c r="D36" t="str">
        <v>(Intercept)</v>
      </c>
      <c r="E36" t="str">
        <v>-0.01</v>
      </c>
      <c r="F36" t="str">
        <v>0.03</v>
      </c>
      <c r="G36" t="str">
        <v>-0.36</v>
      </c>
      <c r="H36" t="str">
        <v>0.72</v>
      </c>
      <c r="I36" t="str">
        <v>-0.07</v>
      </c>
      <c r="J36" t="str">
        <v>0.05</v>
      </c>
    </row>
    <row r="37" spans="2:10" x14ac:dyDescent="0.3">
      <c r="D37" t="str">
        <v>x1</v>
      </c>
      <c r="E37" t="str">
        <v>0.11</v>
      </c>
      <c r="F37" t="str">
        <v>0.03</v>
      </c>
      <c r="G37" t="str">
        <v>3.12</v>
      </c>
      <c r="H37" t="str">
        <v>0.002</v>
      </c>
      <c r="I37" t="str">
        <v>0.04</v>
      </c>
      <c r="J37" t="str">
        <v>0.17</v>
      </c>
    </row>
    <row r="38" spans="2:10" x14ac:dyDescent="0.3">
      <c r="D38" t="str">
        <v>x2</v>
      </c>
      <c r="E38" t="str">
        <v>-0.18</v>
      </c>
      <c r="F38" t="str">
        <v>0.03</v>
      </c>
      <c r="G38" t="str">
        <v>-5.26</v>
      </c>
      <c r="H38" t="str">
        <v>&lt;0.001</v>
      </c>
      <c r="I38" t="str">
        <v>-0.24</v>
      </c>
      <c r="J38" t="str">
        <v>-0.11</v>
      </c>
    </row>
    <row r="39" spans="2:10" x14ac:dyDescent="0.3">
      <c r="D39" t="str">
        <v>x3</v>
      </c>
      <c r="E39" t="str">
        <v>0.11</v>
      </c>
      <c r="F39" t="str">
        <v>0.03</v>
      </c>
      <c r="G39" t="str">
        <v>3.31</v>
      </c>
      <c r="H39" t="str">
        <v>&lt;0.001</v>
      </c>
      <c r="I39" t="str">
        <v>0.05</v>
      </c>
      <c r="J39" t="str">
        <v>0.18</v>
      </c>
    </row>
    <row r="40" spans="2:10" x14ac:dyDescent="0.3">
      <c r="D40" t="str">
        <v>x4</v>
      </c>
      <c r="E40" t="str">
        <v>0.10</v>
      </c>
      <c r="F40" t="str">
        <v>0.03</v>
      </c>
      <c r="G40" t="str">
        <v>3.01</v>
      </c>
      <c r="H40" t="str">
        <v>0.003</v>
      </c>
      <c r="I40" t="str">
        <v>0.03</v>
      </c>
      <c r="J40" t="str">
        <v>0.16</v>
      </c>
    </row>
    <row r="41" spans="2:10" x14ac:dyDescent="0.3">
      <c r="D41" t="str">
        <v>x5</v>
      </c>
      <c r="E41" t="str">
        <v>-0.25</v>
      </c>
      <c r="F41" t="str">
        <v>0.03</v>
      </c>
      <c r="G41" t="str">
        <v>-7.49</v>
      </c>
      <c r="H41" t="str">
        <v>&lt;0.001</v>
      </c>
      <c r="I41" t="str">
        <v>-0.31</v>
      </c>
      <c r="J41" t="str">
        <v>-0.18</v>
      </c>
    </row>
    <row r="43" spans="2:10" x14ac:dyDescent="0.3">
      <c r="B43" t="s">
        <v>290</v>
      </c>
      <c r="D43" s="12" cm="1">
        <f t="array" ref="D43:E48">_xll.RScript.Evaluate(B43)</f>
        <v>-7.445694135831063E-2</v>
      </c>
      <c r="E43" s="12">
        <v>5.1287934464364526E-2</v>
      </c>
    </row>
    <row r="44" spans="2:10" x14ac:dyDescent="0.3">
      <c r="D44" s="12">
        <v>3.9587430188912032E-2</v>
      </c>
      <c r="E44" s="12">
        <v>0.17353943045093445</v>
      </c>
    </row>
    <row r="45" spans="2:10" x14ac:dyDescent="0.3">
      <c r="D45" s="12">
        <v>-0.24336138260498913</v>
      </c>
      <c r="E45" s="12">
        <v>-0.11110283974067192</v>
      </c>
    </row>
    <row r="46" spans="2:10" x14ac:dyDescent="0.3">
      <c r="D46" s="12">
        <v>4.540653967365739E-2</v>
      </c>
      <c r="E46" s="12">
        <v>0.17807792836235364</v>
      </c>
    </row>
    <row r="47" spans="2:10" x14ac:dyDescent="0.3">
      <c r="D47" s="12">
        <v>3.4670746938888802E-2</v>
      </c>
      <c r="E47" s="12">
        <v>0.16397960664435945</v>
      </c>
    </row>
    <row r="48" spans="2:10" x14ac:dyDescent="0.3">
      <c r="D48" s="12">
        <v>-0.31390916835753613</v>
      </c>
      <c r="E48" s="12">
        <v>-0.18350401206603845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D9B6-F500-486D-9D20-21F6C0A5A381}">
  <dimension ref="B2:DB56"/>
  <sheetViews>
    <sheetView topLeftCell="A47" workbookViewId="0">
      <selection activeCell="D22" sqref="D22"/>
    </sheetView>
  </sheetViews>
  <sheetFormatPr defaultRowHeight="14.4" x14ac:dyDescent="0.3"/>
  <cols>
    <col min="2" max="2" width="36.77734375" customWidth="1"/>
  </cols>
  <sheetData>
    <row r="2" spans="2:4" x14ac:dyDescent="0.3">
      <c r="B2" t="s">
        <v>291</v>
      </c>
      <c r="D2" t="str" cm="1">
        <f t="array" ref="D2">_xll.RScript.Evaluate(B2)</f>
        <v>OK</v>
      </c>
    </row>
    <row r="3" spans="2:4" x14ac:dyDescent="0.3">
      <c r="B3" t="s">
        <v>292</v>
      </c>
      <c r="D3" t="str" cm="1">
        <f t="array" ref="D3">_xll.RScript.Evaluate(B3)</f>
        <v>N</v>
      </c>
    </row>
    <row r="4" spans="2:4" x14ac:dyDescent="0.3">
      <c r="B4" t="s">
        <v>293</v>
      </c>
      <c r="D4" t="str" cm="1">
        <f t="array" ref="D4">_xll.RScript.Evaluate(B4)</f>
        <v xml:space="preserve">Exception: Error in rnorm(N, mean = 3, sd = 2) : could not find function "rnorm"
</v>
      </c>
    </row>
    <row r="5" spans="2:4" x14ac:dyDescent="0.3">
      <c r="B5" t="s">
        <v>294</v>
      </c>
      <c r="D5" t="str" cm="1">
        <f t="array" ref="D5">_xll.RScript.Evaluate(B5)</f>
        <v xml:space="preserve">Exception: Error: object 'x' not found
</v>
      </c>
    </row>
    <row r="6" spans="2:4" x14ac:dyDescent="0.3">
      <c r="B6" t="s">
        <v>295</v>
      </c>
      <c r="D6" t="str" cm="1">
        <f t="array" ref="D6">_xll.RScript.Evaluate(B6)</f>
        <v xml:space="preserve">Exception: Error in sd(x) : could not find function "sd"
</v>
      </c>
    </row>
    <row r="8" spans="2:4" ht="86.4" x14ac:dyDescent="0.3">
      <c r="B8" s="6" t="s">
        <v>296</v>
      </c>
      <c r="D8" t="str" cm="1">
        <f t="array" ref="D8">_xll.RScript.Evaluate(B8)</f>
        <v>LL1</v>
      </c>
    </row>
    <row r="11" spans="2:4" x14ac:dyDescent="0.3">
      <c r="B11" t="s">
        <v>298</v>
      </c>
      <c r="D11" t="str" cm="1">
        <f t="array" ref="D11">_xll.RScript.Evaluate(B11)</f>
        <v xml:space="preserve">Exception: Error: object 'LL1' not found
</v>
      </c>
    </row>
    <row r="22" spans="2:4" x14ac:dyDescent="0.3">
      <c r="B22" t="s">
        <v>299</v>
      </c>
      <c r="D22" t="str" cm="1">
        <f t="array" ref="D22">_xll.RScript.Evaluate(B22)</f>
        <v xml:space="preserve">Exception: Error: object 'LL1' not found
</v>
      </c>
    </row>
    <row r="36" spans="2:105" x14ac:dyDescent="0.3">
      <c r="B36" t="s">
        <v>300</v>
      </c>
      <c r="D36" t="str" cm="1">
        <f t="array" ref="D36">_xll.RScript.Evaluate(B36)</f>
        <v>x</v>
      </c>
    </row>
    <row r="37" spans="2:105" x14ac:dyDescent="0.3">
      <c r="B37" t="s">
        <v>301</v>
      </c>
      <c r="D37" t="str" cm="1">
        <f t="array" ref="D37">_xll.RScript.Evaluate(B37)</f>
        <v>y</v>
      </c>
    </row>
    <row r="39" spans="2:105" x14ac:dyDescent="0.3">
      <c r="B39" t="s">
        <v>302</v>
      </c>
      <c r="C39" t="str" cm="1">
        <f t="array" ref="C39">_xll.RScript.Evaluate(B39)</f>
        <v>fit</v>
      </c>
      <c r="E39" t="str" cm="1">
        <f t="array" ref="E39:E50">_xll.RScript.Evaluate(C39)</f>
        <v>coefficients</v>
      </c>
      <c r="F39" cm="1">
        <f t="array" ref="F39:G39">TRANSPOSE(_xll.RScript.Evaluate($C$39&amp;"$"&amp;E39))</f>
        <v>2.914762388895205</v>
      </c>
      <c r="G39">
        <v>4.9741712328539398</v>
      </c>
    </row>
    <row r="40" spans="2:105" x14ac:dyDescent="0.3">
      <c r="E40" t="str">
        <v>residuals</v>
      </c>
      <c r="F40" cm="1">
        <f t="array" ref="F40:DA40">TRANSPOSE(_xll.RScript.Evaluate($C$39&amp;"$"&amp;E40))</f>
        <v>0.78438152514699644</v>
      </c>
      <c r="G40">
        <v>1.1094571080081039</v>
      </c>
      <c r="H40">
        <v>-0.1302831211942227</v>
      </c>
      <c r="I40">
        <v>1.7796872911357484</v>
      </c>
      <c r="J40">
        <v>0.50390660936781406</v>
      </c>
      <c r="K40">
        <v>-0.77776345095562915</v>
      </c>
      <c r="L40">
        <v>-0.5926742631148445</v>
      </c>
      <c r="M40">
        <v>0.61196116311223603</v>
      </c>
      <c r="N40">
        <v>1.2599669567359382</v>
      </c>
      <c r="O40">
        <v>-3.913399674945181E-3</v>
      </c>
      <c r="P40">
        <v>0.38654266847982499</v>
      </c>
      <c r="Q40">
        <v>-0.32574467285948128</v>
      </c>
      <c r="R40">
        <v>-0.49081264370224109</v>
      </c>
      <c r="S40">
        <v>-1.1931307900763575</v>
      </c>
      <c r="T40">
        <v>-1.3802817936017373</v>
      </c>
      <c r="U40">
        <v>-1.053368845679586</v>
      </c>
      <c r="V40">
        <v>-0.23599870024829134</v>
      </c>
      <c r="W40">
        <v>0.65244131144008266</v>
      </c>
      <c r="X40">
        <v>-0.65138000068196733</v>
      </c>
      <c r="Y40">
        <v>1.3467932427293707</v>
      </c>
      <c r="Z40">
        <v>-1.4192164837214818</v>
      </c>
      <c r="AA40">
        <v>-1.7711892740325517</v>
      </c>
      <c r="AB40">
        <v>-1.232476598994054</v>
      </c>
      <c r="AC40">
        <v>-0.41014139889788437</v>
      </c>
      <c r="AD40">
        <v>0.13995195673889765</v>
      </c>
      <c r="AE40">
        <v>-0.44237056692427101</v>
      </c>
      <c r="AF40">
        <v>0.4480135265621572</v>
      </c>
      <c r="AG40">
        <v>1.09217677930854</v>
      </c>
      <c r="AH40">
        <v>-0.87284955108430951</v>
      </c>
      <c r="AI40">
        <v>2.1378159594691994</v>
      </c>
      <c r="AJ40">
        <v>0.10129782134322109</v>
      </c>
      <c r="AK40">
        <v>2.4269044858172322</v>
      </c>
      <c r="AL40">
        <v>0.25220018545984524</v>
      </c>
      <c r="AM40">
        <v>-0.37730751077045732</v>
      </c>
      <c r="AN40">
        <v>-0.37106112989925327</v>
      </c>
      <c r="AO40">
        <v>-0.39431240999473371</v>
      </c>
      <c r="AP40">
        <v>-0.23396335571838289</v>
      </c>
      <c r="AQ40">
        <v>0.71322854349815823</v>
      </c>
      <c r="AR40">
        <v>0.2206569245961178</v>
      </c>
      <c r="AS40">
        <v>-4.6783206718856177E-2</v>
      </c>
      <c r="AT40">
        <v>-0.66715106819491965</v>
      </c>
      <c r="AU40">
        <v>-1.2210966803343821</v>
      </c>
      <c r="AV40">
        <v>2.2130878627332207</v>
      </c>
      <c r="AW40">
        <v>0.47078476282717024</v>
      </c>
      <c r="AX40">
        <v>-0.12995903436424522</v>
      </c>
      <c r="AY40">
        <v>1.6482115675338471</v>
      </c>
      <c r="AZ40">
        <v>-7.6311155499263664E-2</v>
      </c>
      <c r="BA40">
        <v>1.3893266531717081</v>
      </c>
      <c r="BB40">
        <v>-0.89502114868974547</v>
      </c>
      <c r="BC40">
        <v>-2.3519687776441667</v>
      </c>
      <c r="BD40">
        <v>6.2431910067027759E-2</v>
      </c>
      <c r="BE40">
        <v>7.4025781909155874E-2</v>
      </c>
      <c r="BF40">
        <v>-1.102992811862066</v>
      </c>
      <c r="BG40">
        <v>1.5749042382892346</v>
      </c>
      <c r="BH40">
        <v>1.1707528258492803</v>
      </c>
      <c r="BI40">
        <v>-0.22601254803613546</v>
      </c>
      <c r="BJ40">
        <v>0.30674982988215543</v>
      </c>
      <c r="BK40">
        <v>1.0266716757778054</v>
      </c>
      <c r="BL40">
        <v>-2.4810473573639267</v>
      </c>
      <c r="BM40">
        <v>0.5083752722735162</v>
      </c>
      <c r="BN40">
        <v>-0.77980764056325724</v>
      </c>
      <c r="BO40">
        <v>0.73455112019037627</v>
      </c>
      <c r="BP40">
        <v>0.23703314611750192</v>
      </c>
      <c r="BQ40">
        <v>0.51003137154638067</v>
      </c>
      <c r="BR40">
        <v>0.44289534570783956</v>
      </c>
      <c r="BS40">
        <v>0.72151025075856046</v>
      </c>
      <c r="BT40">
        <v>-1.4031193972550446</v>
      </c>
      <c r="BU40">
        <v>-0.36594390755803508</v>
      </c>
      <c r="BV40">
        <v>1.1615284420784162</v>
      </c>
      <c r="BW40">
        <v>-8.8485038357192139E-2</v>
      </c>
      <c r="BX40">
        <v>4.0803535337094847E-2</v>
      </c>
      <c r="BY40">
        <v>0.44340416770714497</v>
      </c>
      <c r="BZ40">
        <v>-0.143020779043324</v>
      </c>
      <c r="CA40">
        <v>0.53201035046465706</v>
      </c>
      <c r="CB40">
        <v>-1.3918482831152712</v>
      </c>
      <c r="CC40">
        <v>0.14280770511707136</v>
      </c>
      <c r="CD40">
        <v>1.0766538927443354</v>
      </c>
      <c r="CE40">
        <v>0.65575183252077274</v>
      </c>
      <c r="CF40">
        <v>-0.38102040980839241</v>
      </c>
      <c r="CG40">
        <v>-1.5248797900887561</v>
      </c>
      <c r="CH40">
        <v>-2.4313147345210702</v>
      </c>
      <c r="CI40">
        <v>-0.7386318037566737</v>
      </c>
      <c r="CJ40">
        <v>1.6997226149958444</v>
      </c>
      <c r="CK40">
        <v>-0.48411805285691101</v>
      </c>
      <c r="CL40">
        <v>2.4593938992197133</v>
      </c>
      <c r="CM40">
        <v>-0.50905854150253949</v>
      </c>
      <c r="CN40">
        <v>0.33293718377462828</v>
      </c>
      <c r="CO40">
        <v>-0.55750276724605341</v>
      </c>
      <c r="CP40">
        <v>-1.4794430563979233</v>
      </c>
      <c r="CQ40">
        <v>0.85650074857224179</v>
      </c>
      <c r="CR40">
        <v>4.6029662471295946E-3</v>
      </c>
      <c r="CS40">
        <v>5.1379164210049108E-2</v>
      </c>
      <c r="CT40">
        <v>-2.3217365354648076</v>
      </c>
      <c r="CU40">
        <v>-2.238863178813614</v>
      </c>
      <c r="CV40">
        <v>0.1683480255898645</v>
      </c>
      <c r="CW40">
        <v>0.99105696213976868</v>
      </c>
      <c r="CX40">
        <v>1.4182754652855347</v>
      </c>
      <c r="CY40">
        <v>0.55766058175040212</v>
      </c>
      <c r="CZ40">
        <v>-1.8665462754204403</v>
      </c>
      <c r="DA40">
        <v>0.61235873096476257</v>
      </c>
    </row>
    <row r="41" spans="2:105" x14ac:dyDescent="0.3">
      <c r="E41" t="str">
        <v>effects</v>
      </c>
      <c r="F41" cm="1">
        <f t="array" ref="F41:DA41">TRANSPOSE(_xll.RScript.Evaluate($C$39&amp;"$"&amp;E41))</f>
        <v>-57.746228249691093</v>
      </c>
      <c r="G41">
        <v>14.491025723714973</v>
      </c>
      <c r="H41">
        <v>-7.9037526171863215E-2</v>
      </c>
      <c r="I41">
        <v>1.731530892337718</v>
      </c>
      <c r="J41">
        <v>0.36634015527978903</v>
      </c>
      <c r="K41">
        <v>-0.7194615108057596</v>
      </c>
      <c r="L41">
        <v>-0.58907855468296333</v>
      </c>
      <c r="M41">
        <v>0.43876611843123015</v>
      </c>
      <c r="N41">
        <v>1.2232533477380447</v>
      </c>
      <c r="O41">
        <v>4.7966658916054339E-3</v>
      </c>
      <c r="P41">
        <v>0.16631714343034121</v>
      </c>
      <c r="Q41">
        <v>-0.37539881791685176</v>
      </c>
      <c r="R41">
        <v>-0.58364203982743323</v>
      </c>
      <c r="S41">
        <v>-1.2237339488589125</v>
      </c>
      <c r="T41">
        <v>-1.36184279998138</v>
      </c>
      <c r="U41">
        <v>-1.0413965110669616</v>
      </c>
      <c r="V41">
        <v>-0.34824733271117936</v>
      </c>
      <c r="W41">
        <v>0.70312248092967633</v>
      </c>
      <c r="X41">
        <v>-0.8601021310293766</v>
      </c>
      <c r="Y41">
        <v>1.3382671341425199</v>
      </c>
      <c r="Z41">
        <v>-1.4192326689200596</v>
      </c>
      <c r="AA41">
        <v>-1.7744757049881448</v>
      </c>
      <c r="AB41">
        <v>-1.3730383997201976</v>
      </c>
      <c r="AC41">
        <v>-0.64506784371686487</v>
      </c>
      <c r="AD41">
        <v>6.4969613247167698E-2</v>
      </c>
      <c r="AE41">
        <v>-0.48797495700362947</v>
      </c>
      <c r="AF41">
        <v>0.22851383739536635</v>
      </c>
      <c r="AG41">
        <v>0.88572169888971608</v>
      </c>
      <c r="AH41">
        <v>-0.83379532899088304</v>
      </c>
      <c r="AI41">
        <v>2.0346792620649157</v>
      </c>
      <c r="AJ41">
        <v>5.1508568044712488E-3</v>
      </c>
      <c r="AK41">
        <v>2.2545833752725777</v>
      </c>
      <c r="AL41">
        <v>0.15388303392482339</v>
      </c>
      <c r="AM41">
        <v>-0.59349886615192871</v>
      </c>
      <c r="AN41">
        <v>-0.46272000174529693</v>
      </c>
      <c r="AO41">
        <v>-0.44027231657557858</v>
      </c>
      <c r="AP41">
        <v>-0.44887163039647859</v>
      </c>
      <c r="AQ41">
        <v>0.62255521659274615</v>
      </c>
      <c r="AR41">
        <v>6.2491799735409526E-2</v>
      </c>
      <c r="AS41">
        <v>-6.0470645174265925E-2</v>
      </c>
      <c r="AT41">
        <v>-0.63203292653101761</v>
      </c>
      <c r="AU41">
        <v>-1.330199345543313</v>
      </c>
      <c r="AV41">
        <v>2.2500368530387984</v>
      </c>
      <c r="AW41">
        <v>0.2992121495992166</v>
      </c>
      <c r="AX41">
        <v>-0.27486324356301517</v>
      </c>
      <c r="AY41">
        <v>1.5302073538058383</v>
      </c>
      <c r="AZ41">
        <v>-0.22546780212305451</v>
      </c>
      <c r="BA41">
        <v>1.3732781464896693</v>
      </c>
      <c r="BB41">
        <v>-0.88238322253888035</v>
      </c>
      <c r="BC41">
        <v>-2.6017411596120694</v>
      </c>
      <c r="BD41">
        <v>1.9250928940890977E-2</v>
      </c>
      <c r="BE41">
        <v>4.5782472674796959E-2</v>
      </c>
      <c r="BF41">
        <v>-1.1141047374460187</v>
      </c>
      <c r="BG41">
        <v>1.618413645530558</v>
      </c>
      <c r="BH41">
        <v>0.99568985832785506</v>
      </c>
      <c r="BI41">
        <v>-0.19231973800511826</v>
      </c>
      <c r="BJ41">
        <v>0.25133454806998079</v>
      </c>
      <c r="BK41">
        <v>1.0179621709755704</v>
      </c>
      <c r="BL41">
        <v>-2.4766291541591312</v>
      </c>
      <c r="BM41">
        <v>0.34134083182345609</v>
      </c>
      <c r="BN41">
        <v>-0.93163629253193747</v>
      </c>
      <c r="BO41">
        <v>0.7952404172854628</v>
      </c>
      <c r="BP41">
        <v>0.14193084943911022</v>
      </c>
      <c r="BQ41">
        <v>0.48525906971865307</v>
      </c>
      <c r="BR41">
        <v>0.48156181947020871</v>
      </c>
      <c r="BS41">
        <v>0.76645288082498997</v>
      </c>
      <c r="BT41">
        <v>-1.4124437067707221</v>
      </c>
      <c r="BU41">
        <v>-0.51489933083380257</v>
      </c>
      <c r="BV41">
        <v>1.170739012261754</v>
      </c>
      <c r="BW41">
        <v>-5.442227309629355E-2</v>
      </c>
      <c r="BX41">
        <v>1.8997751957560705E-3</v>
      </c>
      <c r="BY41">
        <v>0.40473583642157995</v>
      </c>
      <c r="BZ41">
        <v>-0.26869837974093003</v>
      </c>
      <c r="CA41">
        <v>0.49330596724443099</v>
      </c>
      <c r="CB41">
        <v>-1.3775720207163245</v>
      </c>
      <c r="CC41">
        <v>9.5645421540941022E-2</v>
      </c>
      <c r="CD41">
        <v>0.90568065800224651</v>
      </c>
      <c r="CE41">
        <v>0.4758081020285283</v>
      </c>
      <c r="CF41">
        <v>-0.60459132479939637</v>
      </c>
      <c r="CG41">
        <v>-1.5439753066172335</v>
      </c>
      <c r="CH41">
        <v>-2.4825001244592322</v>
      </c>
      <c r="CI41">
        <v>-0.71138664410755825</v>
      </c>
      <c r="CJ41">
        <v>1.6873812016621568</v>
      </c>
      <c r="CK41">
        <v>-0.47435238513553846</v>
      </c>
      <c r="CL41">
        <v>2.5191658149281242</v>
      </c>
      <c r="CM41">
        <v>-0.47562859680098724</v>
      </c>
      <c r="CN41">
        <v>0.13086799061653376</v>
      </c>
      <c r="CO41">
        <v>-0.54125244300696185</v>
      </c>
      <c r="CP41">
        <v>-1.6168767632826051</v>
      </c>
      <c r="CQ41">
        <v>0.85497536288657838</v>
      </c>
      <c r="CR41">
        <v>3.3380455529926856E-2</v>
      </c>
      <c r="CS41">
        <v>-0.19799418278933834</v>
      </c>
      <c r="CT41">
        <v>-2.5341132681222365</v>
      </c>
      <c r="CU41">
        <v>-2.4632564280282367</v>
      </c>
      <c r="CV41">
        <v>0.2114359238950867</v>
      </c>
      <c r="CW41">
        <v>0.7800328078610419</v>
      </c>
      <c r="CX41">
        <v>1.4046514826005438</v>
      </c>
      <c r="CY41">
        <v>0.39223323307134805</v>
      </c>
      <c r="CZ41">
        <v>-1.8598852358931715</v>
      </c>
      <c r="DA41">
        <v>0.40964030315384292</v>
      </c>
    </row>
    <row r="42" spans="2:105" x14ac:dyDescent="0.3">
      <c r="E42" t="str">
        <v>rank</v>
      </c>
      <c r="F42" cm="1">
        <f t="array" ref="F42">TRANSPOSE(_xll.RScript.Evaluate($C$39&amp;"$"&amp;E42))</f>
        <v>2</v>
      </c>
    </row>
    <row r="43" spans="2:105" x14ac:dyDescent="0.3">
      <c r="E43" t="str">
        <v>fitted.values</v>
      </c>
      <c r="F43" cm="1">
        <f t="array" ref="F43:DA43">TRANSPOSE(_xll.RScript.Evaluate($C$39&amp;"$"&amp;E43))</f>
        <v>5.9097807461032179</v>
      </c>
      <c r="G43">
        <v>3.8849442811709833</v>
      </c>
      <c r="H43">
        <v>7.7220936114964536</v>
      </c>
      <c r="I43">
        <v>6.1524779478953491</v>
      </c>
      <c r="J43">
        <v>4.7406408420904516</v>
      </c>
      <c r="K43">
        <v>7.8335174312231279</v>
      </c>
      <c r="L43">
        <v>6.9696740121836571</v>
      </c>
      <c r="M43">
        <v>4.1780445427866209</v>
      </c>
      <c r="N43">
        <v>6.3331662964413917</v>
      </c>
      <c r="O43">
        <v>7.0504327048345541</v>
      </c>
      <c r="P43">
        <v>3.4354057302650896</v>
      </c>
      <c r="Q43">
        <v>6.1288276578115548</v>
      </c>
      <c r="R43">
        <v>5.4470651724592534</v>
      </c>
      <c r="S43">
        <v>6.429653881861257</v>
      </c>
      <c r="T43">
        <v>7.2040581732622346</v>
      </c>
      <c r="U43">
        <v>7.10194584251719</v>
      </c>
      <c r="V43">
        <v>5.1404240643754973</v>
      </c>
      <c r="W43">
        <v>7.7131810019690601</v>
      </c>
      <c r="X43">
        <v>3.6170510656854979</v>
      </c>
      <c r="Y43">
        <v>6.7782634264132398</v>
      </c>
      <c r="Z43">
        <v>6.91264009767412</v>
      </c>
      <c r="AA43">
        <v>6.8610010030568533</v>
      </c>
      <c r="AB43">
        <v>4.6933425654623084</v>
      </c>
      <c r="AC43">
        <v>3.2032696024803768</v>
      </c>
      <c r="AD43">
        <v>5.7288805796352147</v>
      </c>
      <c r="AE43">
        <v>6.1927756592844414</v>
      </c>
      <c r="AF43">
        <v>3.4468671036932435</v>
      </c>
      <c r="AG43">
        <v>3.652849110989326</v>
      </c>
      <c r="AH43">
        <v>7.5295846971920559</v>
      </c>
      <c r="AI43">
        <v>5.2843068522755452</v>
      </c>
      <c r="AJ43">
        <v>5.3946788253966638</v>
      </c>
      <c r="AK43">
        <v>4.1918444743237195</v>
      </c>
      <c r="AL43">
        <v>5.3604103024890959</v>
      </c>
      <c r="AM43">
        <v>3.4991076305708129</v>
      </c>
      <c r="AN43">
        <v>5.4655484359488842</v>
      </c>
      <c r="AO43">
        <v>6.1871618456379061</v>
      </c>
      <c r="AP43">
        <v>3.5193682258796133</v>
      </c>
      <c r="AQ43">
        <v>5.4811107674127104</v>
      </c>
      <c r="AR43">
        <v>4.4153757739411468</v>
      </c>
      <c r="AS43">
        <v>6.6967630068005253</v>
      </c>
      <c r="AT43">
        <v>7.4674316833748611</v>
      </c>
      <c r="AU43">
        <v>5.1901007286877787</v>
      </c>
      <c r="AV43">
        <v>7.4963418550445526</v>
      </c>
      <c r="AW43">
        <v>4.2036636850588707</v>
      </c>
      <c r="AX43">
        <v>4.6247733940158655</v>
      </c>
      <c r="AY43">
        <v>5.0495400673886106</v>
      </c>
      <c r="AZ43">
        <v>4.5576249180722455</v>
      </c>
      <c r="BA43">
        <v>6.6594803575405495</v>
      </c>
      <c r="BB43">
        <v>7.1124559224847097</v>
      </c>
      <c r="BC43">
        <v>2.9688435653941281</v>
      </c>
      <c r="BD43">
        <v>6.2310427051060877</v>
      </c>
      <c r="BE43">
        <v>6.4669172874754706</v>
      </c>
      <c r="BF43">
        <v>6.7374318625193528</v>
      </c>
      <c r="BG43">
        <v>7.5999346783505564</v>
      </c>
      <c r="BH43">
        <v>4.148548947818794</v>
      </c>
      <c r="BI43">
        <v>7.4449248626279401</v>
      </c>
      <c r="BJ43">
        <v>6.0378559363908746</v>
      </c>
      <c r="BK43">
        <v>6.7753674928283223</v>
      </c>
      <c r="BL43">
        <v>6.9826616860640112</v>
      </c>
      <c r="BM43">
        <v>4.2753240894686737</v>
      </c>
      <c r="BN43">
        <v>4.5154323897197219</v>
      </c>
      <c r="BO43">
        <v>7.8712151947367079</v>
      </c>
      <c r="BP43">
        <v>5.4111747423683259</v>
      </c>
      <c r="BQ43">
        <v>6.521726526048373</v>
      </c>
      <c r="BR43">
        <v>7.5234619240909204</v>
      </c>
      <c r="BS43">
        <v>7.6225661056414626</v>
      </c>
      <c r="BT43">
        <v>6.7656593665505085</v>
      </c>
      <c r="BU43">
        <v>4.5608023525159691</v>
      </c>
      <c r="BV43">
        <v>7.0583359656849689</v>
      </c>
      <c r="BW43">
        <v>7.450766672246993</v>
      </c>
      <c r="BX43">
        <v>6.2985825279647027</v>
      </c>
      <c r="BY43">
        <v>6.3023000873966986</v>
      </c>
      <c r="BZ43">
        <v>4.928372795813404</v>
      </c>
      <c r="CA43">
        <v>6.3017308062467716</v>
      </c>
      <c r="CB43">
        <v>7.1383262107797396</v>
      </c>
      <c r="CC43">
        <v>6.1681756091166964</v>
      </c>
      <c r="CD43">
        <v>4.2131282221740767</v>
      </c>
      <c r="CE43">
        <v>4.0714788437405556</v>
      </c>
      <c r="CF43">
        <v>3.3825800649916977</v>
      </c>
      <c r="CG43">
        <v>6.6113662886139384</v>
      </c>
      <c r="CH43">
        <v>6.1046484048878913</v>
      </c>
      <c r="CI43">
        <v>7.3431126892107432</v>
      </c>
      <c r="CJ43">
        <v>6.7180175313171375</v>
      </c>
      <c r="CK43">
        <v>7.0671012807157725</v>
      </c>
      <c r="CL43">
        <v>7.8567292056867872</v>
      </c>
      <c r="CM43">
        <v>7.4407740652174637</v>
      </c>
      <c r="CN43">
        <v>3.7221048379485713</v>
      </c>
      <c r="CO43">
        <v>7.1694978026776583</v>
      </c>
      <c r="CP43">
        <v>4.7427369981297653</v>
      </c>
      <c r="CQ43">
        <v>6.8888089386299258</v>
      </c>
      <c r="CR43">
        <v>7.3673090710174609</v>
      </c>
      <c r="CS43">
        <v>2.97514456110693</v>
      </c>
      <c r="CT43">
        <v>3.5593427561278004</v>
      </c>
      <c r="CU43">
        <v>3.3695949262786877</v>
      </c>
      <c r="CV43">
        <v>7.5932788055352933</v>
      </c>
      <c r="CW43">
        <v>3.5807007604078245</v>
      </c>
      <c r="CX43">
        <v>6.6977650105568598</v>
      </c>
      <c r="CY43">
        <v>4.3007010091829132</v>
      </c>
      <c r="CZ43">
        <v>7.0180773843548181</v>
      </c>
      <c r="DA43">
        <v>3.7118530427756462</v>
      </c>
    </row>
    <row r="44" spans="2:105" x14ac:dyDescent="0.3">
      <c r="E44" t="str">
        <v>assign</v>
      </c>
      <c r="F44" cm="1">
        <f t="array" ref="F44:G44">TRANSPOSE(_xll.RScript.Evaluate($C$39&amp;"$"&amp;E44))</f>
        <v>0</v>
      </c>
      <c r="G44">
        <v>1</v>
      </c>
    </row>
    <row r="45" spans="2:105" x14ac:dyDescent="0.3">
      <c r="E45" t="str">
        <v>qr</v>
      </c>
      <c r="F45" t="str" cm="1">
        <f t="array" ref="F45:J45">TRANSPOSE(_xll.RScript.Evaluate($C$39&amp;"$"&amp;E45))</f>
        <v>qr</v>
      </c>
      <c r="G45" t="str">
        <v>qraux</v>
      </c>
      <c r="H45" t="str">
        <v>pivot</v>
      </c>
      <c r="I45" t="str">
        <v>tol</v>
      </c>
      <c r="J45" t="str">
        <v>rank</v>
      </c>
    </row>
    <row r="46" spans="2:105" x14ac:dyDescent="0.3">
      <c r="E46" t="str">
        <v>df.residual</v>
      </c>
      <c r="F46" cm="1">
        <f t="array" ref="F46">TRANSPOSE(_xll.RScript.Evaluate($C$39&amp;"$"&amp;E46))</f>
        <v>98</v>
      </c>
    </row>
    <row r="47" spans="2:105" x14ac:dyDescent="0.3">
      <c r="E47" t="str">
        <v>xlevels</v>
      </c>
      <c r="F47" t="str" cm="1">
        <f t="array" ref="F47">TRANSPOSE(_xll.RScript.Evaluate($C$39&amp;"$"&amp;E47))</f>
        <v>List of 0 objects.</v>
      </c>
    </row>
    <row r="48" spans="2:105" x14ac:dyDescent="0.3">
      <c r="E48" t="str">
        <v>call</v>
      </c>
      <c r="F48" t="str" cm="1">
        <f t="array" ref="F48">TRANSPOSE(_xll.RScript.Evaluate($C$39&amp;"$"&amp;E48))</f>
        <v>lm(formula = y ~ x)</v>
      </c>
    </row>
    <row r="49" spans="2:106" x14ac:dyDescent="0.3">
      <c r="E49" t="str">
        <v>terms</v>
      </c>
      <c r="F49" t="str" cm="1">
        <f t="array" ref="F49">TRANSPOSE(_xll.RScript.Evaluate($C$39&amp;"$"&amp;E49))</f>
        <v>y ~ x</v>
      </c>
    </row>
    <row r="50" spans="2:106" x14ac:dyDescent="0.3">
      <c r="E50" t="str">
        <v>model</v>
      </c>
      <c r="F50" t="str" cm="1">
        <f t="array" ref="F50:DB52">TRANSPOSE(_xll.RScript.Evaluate($C$39&amp;"$"&amp;E50))</f>
        <v>Index</v>
      </c>
      <c r="G50" t="str">
        <v>1</v>
      </c>
      <c r="H50" t="str">
        <v>2</v>
      </c>
      <c r="I50" t="str">
        <v>3</v>
      </c>
      <c r="J50" t="str">
        <v>4</v>
      </c>
      <c r="K50" t="str">
        <v>5</v>
      </c>
      <c r="L50" t="str">
        <v>6</v>
      </c>
      <c r="M50" t="str">
        <v>7</v>
      </c>
      <c r="N50" t="str">
        <v>8</v>
      </c>
      <c r="O50" t="str">
        <v>9</v>
      </c>
      <c r="P50" t="str">
        <v>10</v>
      </c>
      <c r="Q50" t="str">
        <v>11</v>
      </c>
      <c r="R50" t="str">
        <v>12</v>
      </c>
      <c r="S50" t="str">
        <v>13</v>
      </c>
      <c r="T50" t="str">
        <v>14</v>
      </c>
      <c r="U50" t="str">
        <v>15</v>
      </c>
      <c r="V50" t="str">
        <v>16</v>
      </c>
      <c r="W50" t="str">
        <v>17</v>
      </c>
      <c r="X50" t="str">
        <v>18</v>
      </c>
      <c r="Y50" t="str">
        <v>19</v>
      </c>
      <c r="Z50" t="str">
        <v>20</v>
      </c>
      <c r="AA50" t="str">
        <v>21</v>
      </c>
      <c r="AB50" t="str">
        <v>22</v>
      </c>
      <c r="AC50" t="str">
        <v>23</v>
      </c>
      <c r="AD50" t="str">
        <v>24</v>
      </c>
      <c r="AE50" t="str">
        <v>25</v>
      </c>
      <c r="AF50" t="str">
        <v>26</v>
      </c>
      <c r="AG50" t="str">
        <v>27</v>
      </c>
      <c r="AH50" t="str">
        <v>28</v>
      </c>
      <c r="AI50" t="str">
        <v>29</v>
      </c>
      <c r="AJ50" t="str">
        <v>30</v>
      </c>
      <c r="AK50" t="str">
        <v>31</v>
      </c>
      <c r="AL50" t="str">
        <v>32</v>
      </c>
      <c r="AM50" t="str">
        <v>33</v>
      </c>
      <c r="AN50" t="str">
        <v>34</v>
      </c>
      <c r="AO50" t="str">
        <v>35</v>
      </c>
      <c r="AP50" t="str">
        <v>36</v>
      </c>
      <c r="AQ50" t="str">
        <v>37</v>
      </c>
      <c r="AR50" t="str">
        <v>38</v>
      </c>
      <c r="AS50" t="str">
        <v>39</v>
      </c>
      <c r="AT50" t="str">
        <v>40</v>
      </c>
      <c r="AU50" t="str">
        <v>41</v>
      </c>
      <c r="AV50" t="str">
        <v>42</v>
      </c>
      <c r="AW50" t="str">
        <v>43</v>
      </c>
      <c r="AX50" t="str">
        <v>44</v>
      </c>
      <c r="AY50" t="str">
        <v>45</v>
      </c>
      <c r="AZ50" t="str">
        <v>46</v>
      </c>
      <c r="BA50" t="str">
        <v>47</v>
      </c>
      <c r="BB50" t="str">
        <v>48</v>
      </c>
      <c r="BC50" t="str">
        <v>49</v>
      </c>
      <c r="BD50" t="str">
        <v>50</v>
      </c>
      <c r="BE50" t="str">
        <v>51</v>
      </c>
      <c r="BF50" t="str">
        <v>52</v>
      </c>
      <c r="BG50" t="str">
        <v>53</v>
      </c>
      <c r="BH50" t="str">
        <v>54</v>
      </c>
      <c r="BI50" t="str">
        <v>55</v>
      </c>
      <c r="BJ50" t="str">
        <v>56</v>
      </c>
      <c r="BK50" t="str">
        <v>57</v>
      </c>
      <c r="BL50" t="str">
        <v>58</v>
      </c>
      <c r="BM50" t="str">
        <v>59</v>
      </c>
      <c r="BN50" t="str">
        <v>60</v>
      </c>
      <c r="BO50" t="str">
        <v>61</v>
      </c>
      <c r="BP50" t="str">
        <v>62</v>
      </c>
      <c r="BQ50" t="str">
        <v>63</v>
      </c>
      <c r="BR50" t="str">
        <v>64</v>
      </c>
      <c r="BS50" t="str">
        <v>65</v>
      </c>
      <c r="BT50" t="str">
        <v>66</v>
      </c>
      <c r="BU50" t="str">
        <v>67</v>
      </c>
      <c r="BV50" t="str">
        <v>68</v>
      </c>
      <c r="BW50" t="str">
        <v>69</v>
      </c>
      <c r="BX50" t="str">
        <v>70</v>
      </c>
      <c r="BY50" t="str">
        <v>71</v>
      </c>
      <c r="BZ50" t="str">
        <v>72</v>
      </c>
      <c r="CA50" t="str">
        <v>73</v>
      </c>
      <c r="CB50" t="str">
        <v>74</v>
      </c>
      <c r="CC50" t="str">
        <v>75</v>
      </c>
      <c r="CD50" t="str">
        <v>76</v>
      </c>
      <c r="CE50" t="str">
        <v>77</v>
      </c>
      <c r="CF50" t="str">
        <v>78</v>
      </c>
      <c r="CG50" t="str">
        <v>79</v>
      </c>
      <c r="CH50" t="str">
        <v>80</v>
      </c>
      <c r="CI50" t="str">
        <v>81</v>
      </c>
      <c r="CJ50" t="str">
        <v>82</v>
      </c>
      <c r="CK50" t="str">
        <v>83</v>
      </c>
      <c r="CL50" t="str">
        <v>84</v>
      </c>
      <c r="CM50" t="str">
        <v>85</v>
      </c>
      <c r="CN50" t="str">
        <v>86</v>
      </c>
      <c r="CO50" t="str">
        <v>87</v>
      </c>
      <c r="CP50" t="str">
        <v>88</v>
      </c>
      <c r="CQ50" t="str">
        <v>89</v>
      </c>
      <c r="CR50" t="str">
        <v>90</v>
      </c>
      <c r="CS50" t="str">
        <v>91</v>
      </c>
      <c r="CT50" t="str">
        <v>92</v>
      </c>
      <c r="CU50" t="str">
        <v>93</v>
      </c>
      <c r="CV50" t="str">
        <v>94</v>
      </c>
      <c r="CW50" t="str">
        <v>95</v>
      </c>
      <c r="CX50" t="str">
        <v>96</v>
      </c>
      <c r="CY50" t="str">
        <v>97</v>
      </c>
      <c r="CZ50" t="str">
        <v>98</v>
      </c>
      <c r="DA50" t="str">
        <v>99</v>
      </c>
      <c r="DB50" t="str">
        <v>100</v>
      </c>
    </row>
    <row r="51" spans="2:106" x14ac:dyDescent="0.3">
      <c r="F51" t="str">
        <v>y</v>
      </c>
      <c r="G51">
        <v>6.6941622712502147</v>
      </c>
      <c r="H51">
        <v>4.994401389179087</v>
      </c>
      <c r="I51">
        <v>7.5918104903022305</v>
      </c>
      <c r="J51">
        <v>7.9321652390310975</v>
      </c>
      <c r="K51">
        <v>5.2445474514582653</v>
      </c>
      <c r="L51">
        <v>7.0557539802674984</v>
      </c>
      <c r="M51">
        <v>6.3769997490688128</v>
      </c>
      <c r="N51">
        <v>4.7900057058988565</v>
      </c>
      <c r="O51">
        <v>7.5931332531773297</v>
      </c>
      <c r="P51">
        <v>7.0465193051596087</v>
      </c>
      <c r="Q51">
        <v>3.8219483987449143</v>
      </c>
      <c r="R51">
        <v>5.8030829849520735</v>
      </c>
      <c r="S51">
        <v>4.9562525287570125</v>
      </c>
      <c r="T51">
        <v>5.2365230917848997</v>
      </c>
      <c r="U51">
        <v>5.8237763796604973</v>
      </c>
      <c r="V51">
        <v>6.0485769968376042</v>
      </c>
      <c r="W51">
        <v>4.9044253641272055</v>
      </c>
      <c r="X51">
        <v>8.3656223134091423</v>
      </c>
      <c r="Y51">
        <v>2.9656710650035305</v>
      </c>
      <c r="Z51">
        <v>8.1250566691426105</v>
      </c>
      <c r="AA51">
        <v>5.493423613952638</v>
      </c>
      <c r="AB51">
        <v>5.0898117290243015</v>
      </c>
      <c r="AC51">
        <v>3.4608659664682544</v>
      </c>
      <c r="AD51">
        <v>2.7931282035824925</v>
      </c>
      <c r="AE51">
        <v>5.8688325363741125</v>
      </c>
      <c r="AF51">
        <v>5.7504050923601699</v>
      </c>
      <c r="AG51">
        <v>3.8948806302554004</v>
      </c>
      <c r="AH51">
        <v>4.7450258902978657</v>
      </c>
      <c r="AI51">
        <v>6.6567351461077466</v>
      </c>
      <c r="AJ51">
        <v>7.4221228117447451</v>
      </c>
      <c r="AK51">
        <v>5.4959766467398845</v>
      </c>
      <c r="AL51">
        <v>6.6187489601409517</v>
      </c>
      <c r="AM51">
        <v>5.6126104879489409</v>
      </c>
      <c r="AN51">
        <v>3.1218001198003558</v>
      </c>
      <c r="AO51">
        <v>5.094487306049631</v>
      </c>
      <c r="AP51">
        <v>5.7928494356431726</v>
      </c>
      <c r="AQ51">
        <v>3.2854048701612304</v>
      </c>
      <c r="AR51">
        <v>6.1943393109108689</v>
      </c>
      <c r="AS51">
        <v>4.6360326985372646</v>
      </c>
      <c r="AT51">
        <v>6.6499798000816694</v>
      </c>
      <c r="AU51">
        <v>6.8002806151799415</v>
      </c>
      <c r="AV51">
        <v>3.9690040483533964</v>
      </c>
      <c r="AW51">
        <v>9.7094297177777733</v>
      </c>
      <c r="AX51">
        <v>4.6744484478860411</v>
      </c>
      <c r="AY51">
        <v>4.4948143596516204</v>
      </c>
      <c r="AZ51">
        <v>6.697751634922458</v>
      </c>
      <c r="BA51">
        <v>4.4813137625729818</v>
      </c>
      <c r="BB51">
        <v>8.0488070107122578</v>
      </c>
      <c r="BC51">
        <v>6.217434773794964</v>
      </c>
      <c r="BD51">
        <v>0.61687478774996141</v>
      </c>
      <c r="BE51">
        <v>6.2934746151731158</v>
      </c>
      <c r="BF51">
        <v>6.5409430693846264</v>
      </c>
      <c r="BG51">
        <v>5.6344390506572868</v>
      </c>
      <c r="BH51">
        <v>9.174838916639791</v>
      </c>
      <c r="BI51">
        <v>5.3193017736680739</v>
      </c>
      <c r="BJ51">
        <v>7.2189123145918046</v>
      </c>
      <c r="BK51">
        <v>6.3446057662730304</v>
      </c>
      <c r="BL51">
        <v>7.8020391686061279</v>
      </c>
      <c r="BM51">
        <v>4.501614328700084</v>
      </c>
      <c r="BN51">
        <v>4.7836993617421895</v>
      </c>
      <c r="BO51">
        <v>3.7356247491564645</v>
      </c>
      <c r="BP51">
        <v>8.6057663149270844</v>
      </c>
      <c r="BQ51">
        <v>5.6482078884858273</v>
      </c>
      <c r="BR51">
        <v>7.0317578975947539</v>
      </c>
      <c r="BS51">
        <v>7.9663572697987597</v>
      </c>
      <c r="BT51">
        <v>8.3440763564000235</v>
      </c>
      <c r="BU51">
        <v>5.3625399692954634</v>
      </c>
      <c r="BV51">
        <v>4.1948584449579345</v>
      </c>
      <c r="BW51">
        <v>8.2198644077633851</v>
      </c>
      <c r="BX51">
        <v>7.3622816338898005</v>
      </c>
      <c r="BY51">
        <v>6.3393860633017978</v>
      </c>
      <c r="BZ51">
        <v>6.7457042551038437</v>
      </c>
      <c r="CA51">
        <v>4.78535201677008</v>
      </c>
      <c r="CB51">
        <v>6.8337411567114286</v>
      </c>
      <c r="CC51">
        <v>5.7464779276644684</v>
      </c>
      <c r="CD51">
        <v>6.3109833142337681</v>
      </c>
      <c r="CE51">
        <v>5.2897821149184123</v>
      </c>
      <c r="CF51">
        <v>4.7272306762613283</v>
      </c>
      <c r="CG51">
        <v>3.0015596551833053</v>
      </c>
      <c r="CH51">
        <v>5.0864864985251819</v>
      </c>
      <c r="CI51">
        <v>3.6733336703668216</v>
      </c>
      <c r="CJ51">
        <v>6.6044808854540697</v>
      </c>
      <c r="CK51">
        <v>8.4177401463129815</v>
      </c>
      <c r="CL51">
        <v>6.5829832278588611</v>
      </c>
      <c r="CM51">
        <v>10.316123104906501</v>
      </c>
      <c r="CN51">
        <v>6.9317155237149244</v>
      </c>
      <c r="CO51">
        <v>4.0550420217231995</v>
      </c>
      <c r="CP51">
        <v>6.6119950354316046</v>
      </c>
      <c r="CQ51">
        <v>3.2632939417318418</v>
      </c>
      <c r="CR51">
        <v>7.7453096872021678</v>
      </c>
      <c r="CS51">
        <v>7.3719120372645905</v>
      </c>
      <c r="CT51">
        <v>3.026523725316979</v>
      </c>
      <c r="CU51">
        <v>1.2376062206629928</v>
      </c>
      <c r="CV51">
        <v>1.1307317474650738</v>
      </c>
      <c r="CW51">
        <v>7.7616268311251577</v>
      </c>
      <c r="CX51">
        <v>4.5717577225475932</v>
      </c>
      <c r="CY51">
        <v>8.1160404758423947</v>
      </c>
      <c r="CZ51">
        <v>4.8583615909333151</v>
      </c>
      <c r="DA51">
        <v>5.1515311089343783</v>
      </c>
      <c r="DB51">
        <v>4.3242117737404087</v>
      </c>
    </row>
    <row r="52" spans="2:106" x14ac:dyDescent="0.3">
      <c r="F52" t="str">
        <v>x</v>
      </c>
      <c r="G52">
        <v>0.60211404412984848</v>
      </c>
      <c r="H52">
        <v>0.19504392729140818</v>
      </c>
      <c r="I52">
        <v>0.96645873202942312</v>
      </c>
      <c r="J52">
        <v>0.6509055292699486</v>
      </c>
      <c r="K52">
        <v>0.36707189353182912</v>
      </c>
      <c r="L52">
        <v>0.98885921132750809</v>
      </c>
      <c r="M52">
        <v>0.8151934128254652</v>
      </c>
      <c r="N52">
        <v>0.25396836875006557</v>
      </c>
      <c r="O52">
        <v>0.68723084661178291</v>
      </c>
      <c r="P52">
        <v>0.83142902050167322</v>
      </c>
      <c r="Q52">
        <v>0.10466936440207064</v>
      </c>
      <c r="R52">
        <v>0.64615091006271541</v>
      </c>
      <c r="S52">
        <v>0.50909039215184748</v>
      </c>
      <c r="T52">
        <v>0.70662856753915548</v>
      </c>
      <c r="U52">
        <v>0.86231365660205483</v>
      </c>
      <c r="V52">
        <v>0.84178514522500336</v>
      </c>
      <c r="W52">
        <v>0.44744371902197599</v>
      </c>
      <c r="X52">
        <v>0.96466695424169302</v>
      </c>
      <c r="Y52">
        <v>0.14118707296438515</v>
      </c>
      <c r="Z52">
        <v>0.77671251283027232</v>
      </c>
      <c r="AA52">
        <v>0.80372739932499826</v>
      </c>
      <c r="AB52">
        <v>0.79334595240652561</v>
      </c>
      <c r="AC52">
        <v>0.35756311821751297</v>
      </c>
      <c r="AD52">
        <v>5.8001061901450157E-2</v>
      </c>
      <c r="AE52">
        <v>0.5657461432274431</v>
      </c>
      <c r="AF52">
        <v>0.65900692134164274</v>
      </c>
      <c r="AG52">
        <v>0.10697354190051556</v>
      </c>
      <c r="AH52">
        <v>0.14838385884650052</v>
      </c>
      <c r="AI52">
        <v>0.92775702569633722</v>
      </c>
      <c r="AJ52">
        <v>0.47636970109306276</v>
      </c>
      <c r="AK52">
        <v>0.49855871871113777</v>
      </c>
      <c r="AL52">
        <v>0.25674268649891019</v>
      </c>
      <c r="AM52">
        <v>0.49166942574083805</v>
      </c>
      <c r="AN52">
        <v>0.11747589986771345</v>
      </c>
      <c r="AO52">
        <v>0.51280624000355601</v>
      </c>
      <c r="AP52">
        <v>0.65787832858040929</v>
      </c>
      <c r="AQ52">
        <v>0.12154905986972153</v>
      </c>
      <c r="AR52">
        <v>0.51593486801721156</v>
      </c>
      <c r="AS52">
        <v>0.30168108711950481</v>
      </c>
      <c r="AT52">
        <v>0.76032778946682811</v>
      </c>
      <c r="AU52">
        <v>0.91526187607087195</v>
      </c>
      <c r="AV52">
        <v>0.45743064186535776</v>
      </c>
      <c r="AW52">
        <v>0.92107393406331539</v>
      </c>
      <c r="AX52">
        <v>0.2591188030783087</v>
      </c>
      <c r="AY52">
        <v>0.34377807378768921</v>
      </c>
      <c r="AZ52">
        <v>0.42917253519408405</v>
      </c>
      <c r="BA52">
        <v>0.33027864387258887</v>
      </c>
      <c r="BB52">
        <v>0.75283254100941122</v>
      </c>
      <c r="BC52">
        <v>0.84389807609841228</v>
      </c>
      <c r="BD52">
        <v>1.0872399434447289E-2</v>
      </c>
      <c r="BE52">
        <v>0.66670007142238319</v>
      </c>
      <c r="BF52">
        <v>0.71411994728259742</v>
      </c>
      <c r="BG52">
        <v>0.76850379584357142</v>
      </c>
      <c r="BH52">
        <v>0.94190008146688342</v>
      </c>
      <c r="BI52">
        <v>0.2480386181268841</v>
      </c>
      <c r="BJ52">
        <v>0.91073713824152946</v>
      </c>
      <c r="BK52">
        <v>0.62786209024488926</v>
      </c>
      <c r="BL52">
        <v>0.7761303186416626</v>
      </c>
      <c r="BM52">
        <v>0.81780443550087512</v>
      </c>
      <c r="BN52">
        <v>0.27352530439384282</v>
      </c>
      <c r="BO52">
        <v>0.32179632061161101</v>
      </c>
      <c r="BP52">
        <v>0.99643791373819113</v>
      </c>
      <c r="BQ52">
        <v>0.50187503336928785</v>
      </c>
      <c r="BR52">
        <v>0.72513871523551643</v>
      </c>
      <c r="BS52">
        <v>0.92652611248195171</v>
      </c>
      <c r="BT52">
        <v>0.94644987001083791</v>
      </c>
      <c r="BU52">
        <v>0.77417861134745181</v>
      </c>
      <c r="BV52">
        <v>0.33091743057593703</v>
      </c>
      <c r="BW52">
        <v>0.83301788032986224</v>
      </c>
      <c r="BX52">
        <v>0.91191156697459519</v>
      </c>
      <c r="BY52">
        <v>0.6802781771402806</v>
      </c>
      <c r="BZ52">
        <v>0.68102554976940155</v>
      </c>
      <c r="CA52">
        <v>0.40481324680149555</v>
      </c>
      <c r="CB52">
        <v>0.68091110233217478</v>
      </c>
      <c r="CC52">
        <v>0.84909900045022368</v>
      </c>
      <c r="CD52">
        <v>0.65406136377714574</v>
      </c>
      <c r="CE52">
        <v>0.26102153956890106</v>
      </c>
      <c r="CF52">
        <v>0.23254455882124603</v>
      </c>
      <c r="CG52">
        <v>9.4049371080473065E-2</v>
      </c>
      <c r="CH52">
        <v>0.74315976002253592</v>
      </c>
      <c r="CI52">
        <v>0.64128994895145297</v>
      </c>
      <c r="CJ52">
        <v>0.89026897004805505</v>
      </c>
      <c r="CK52">
        <v>0.76460076752118766</v>
      </c>
      <c r="CL52">
        <v>0.83478004625067115</v>
      </c>
      <c r="CM52">
        <v>0.99352567200548947</v>
      </c>
      <c r="CN52">
        <v>0.90990266809239984</v>
      </c>
      <c r="CO52">
        <v>0.16230692737735808</v>
      </c>
      <c r="CP52">
        <v>0.85536569100804627</v>
      </c>
      <c r="CQ52">
        <v>0.36749330163002014</v>
      </c>
      <c r="CR52">
        <v>0.79893641849048436</v>
      </c>
      <c r="CS52">
        <v>0.89513337472453713</v>
      </c>
      <c r="CT52">
        <v>1.2139142258092761E-2</v>
      </c>
      <c r="CU52">
        <v>0.12958548008464277</v>
      </c>
      <c r="CV52">
        <v>9.1438858071342111E-2</v>
      </c>
      <c r="CW52">
        <v>0.94056199467740953</v>
      </c>
      <c r="CX52">
        <v>0.1338792615570128</v>
      </c>
      <c r="CY52">
        <v>0.76052923081442714</v>
      </c>
      <c r="CZ52">
        <v>0.27862704265862703</v>
      </c>
      <c r="DA52">
        <v>0.82492435490712523</v>
      </c>
      <c r="DB52">
        <v>0.16024592169560492</v>
      </c>
    </row>
    <row r="55" spans="2:106" x14ac:dyDescent="0.3">
      <c r="B55" t="s">
        <v>303</v>
      </c>
      <c r="D55" s="2" t="s">
        <v>304</v>
      </c>
    </row>
    <row r="56" spans="2:106" x14ac:dyDescent="0.3">
      <c r="B56" t="s">
        <v>305</v>
      </c>
      <c r="D56" s="2" t="s">
        <v>306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3DAB-D480-4F80-A850-139CC4648928}">
  <dimension ref="B1:F18"/>
  <sheetViews>
    <sheetView workbookViewId="0">
      <selection activeCell="D18" sqref="D18"/>
    </sheetView>
  </sheetViews>
  <sheetFormatPr defaultRowHeight="14.4" x14ac:dyDescent="0.3"/>
  <cols>
    <col min="2" max="2" width="52.6640625" customWidth="1"/>
    <col min="4" max="4" width="12" bestFit="1" customWidth="1"/>
    <col min="9" max="9" width="14.44140625" customWidth="1"/>
  </cols>
  <sheetData>
    <row r="1" spans="2:6" x14ac:dyDescent="0.3">
      <c r="B1" s="16" t="s">
        <v>307</v>
      </c>
    </row>
    <row r="2" spans="2:6" x14ac:dyDescent="0.3">
      <c r="B2" t="s">
        <v>308</v>
      </c>
      <c r="D2" t="str" cm="1">
        <f t="array" ref="D2">_xll.RScript.Evaluate(B2)</f>
        <v>OK</v>
      </c>
    </row>
    <row r="3" spans="2:6" x14ac:dyDescent="0.3">
      <c r="B3" t="s">
        <v>309</v>
      </c>
      <c r="D3" t="str" cm="1">
        <f t="array" ref="D3">_xll.RScript.Evaluate(B3)</f>
        <v>sample</v>
      </c>
    </row>
    <row r="4" spans="2:6" x14ac:dyDescent="0.3">
      <c r="B4" t="s">
        <v>310</v>
      </c>
      <c r="D4" t="str" cm="1">
        <f t="array" ref="D4">_xll.RScript.Evaluate(B4)</f>
        <v xml:space="preserve">Exception: Error in dnorm(sample) : could not find function "dnorm"
</v>
      </c>
    </row>
    <row r="6" spans="2:6" x14ac:dyDescent="0.3">
      <c r="B6" t="s">
        <v>311</v>
      </c>
      <c r="D6" t="str" cm="1">
        <f t="array" ref="D6">_xll.RScript.Evaluate(B6)</f>
        <v xml:space="preserve">Exception: Error in rnorm(100, sd = 0.1) : could not find function "rnorm"
</v>
      </c>
    </row>
    <row r="7" spans="2:6" x14ac:dyDescent="0.3">
      <c r="B7" t="s">
        <v>312</v>
      </c>
      <c r="D7" t="str" cm="1">
        <f t="array" ref="D7">_xll.RScript.Evaluate(B7)</f>
        <v xml:space="preserve">Exception: Error in dnorm(sample_large, sd = 0.1) : could not find function "dnorm"
</v>
      </c>
    </row>
    <row r="9" spans="2:6" ht="100.8" x14ac:dyDescent="0.3">
      <c r="B9" s="6" t="s">
        <v>313</v>
      </c>
      <c r="D9" t="str" cm="1">
        <f t="array" ref="D9">_xll.RScript.Evaluate(B9)</f>
        <v>NLL</v>
      </c>
    </row>
    <row r="11" spans="2:6" ht="28.8" x14ac:dyDescent="0.3">
      <c r="B11" s="6" t="s">
        <v>314</v>
      </c>
      <c r="D11" t="str" cm="1">
        <f t="array" ref="D11">_xll.RScript.Evaluate(B11)</f>
        <v xml:space="preserve">Exception: Error in optim(par = c(mu = 0.2, sigma = 1.5), fn = NLL, data = sample,  : 
  could not find function "optim"
</v>
      </c>
      <c r="F11" t="str" cm="1">
        <f t="array" ref="F11">TRANSPOSE(_xll.RScript.Evaluate("names(mle)"))</f>
        <v>OK</v>
      </c>
    </row>
    <row r="12" spans="2:6" x14ac:dyDescent="0.3">
      <c r="F12" t="str" cm="1">
        <f t="array" ref="F12">_xll.RScript.Evaluate(B13)</f>
        <v xml:space="preserve">Exception: Error in mle$par : object of type 'closure' is not subsettable
</v>
      </c>
    </row>
    <row r="13" spans="2:6" x14ac:dyDescent="0.3">
      <c r="B13" t="s">
        <v>315</v>
      </c>
    </row>
    <row r="15" spans="2:6" x14ac:dyDescent="0.3">
      <c r="B15" t="s">
        <v>316</v>
      </c>
      <c r="F15" t="str" cm="1">
        <f t="array" ref="F15">_xll.RScript.Evaluate(B15)</f>
        <v xml:space="preserve">Exception: Error in as.double(x) : 
  cannot coerce type 'closure' to vector of type 'double'
</v>
      </c>
    </row>
    <row r="18" spans="2:4" x14ac:dyDescent="0.3">
      <c r="B18" t="s">
        <v>387</v>
      </c>
      <c r="D18" t="str" cm="1">
        <f t="array" ref="D18">_xll.RScript.Evaluate(B18)</f>
        <v xml:space="preserve">Exception: Error: object 'mle' not found
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DED0-3371-4099-93E3-7A7F3687ADA9}">
  <dimension ref="B2:J32"/>
  <sheetViews>
    <sheetView workbookViewId="0">
      <selection activeCell="D3" sqref="D3"/>
    </sheetView>
  </sheetViews>
  <sheetFormatPr defaultRowHeight="14.4" x14ac:dyDescent="0.3"/>
  <cols>
    <col min="2" max="2" width="34.88671875" customWidth="1"/>
  </cols>
  <sheetData>
    <row r="2" spans="2:10" x14ac:dyDescent="0.3">
      <c r="B2" t="s">
        <v>62</v>
      </c>
      <c r="D2" t="str" cm="1">
        <f t="array" ref="D2:F32">_xll.RScript.Evaluate(B3)</f>
        <v>Index</v>
      </c>
      <c r="E2" t="str">
        <v>weight</v>
      </c>
      <c r="F2" t="str">
        <v>group</v>
      </c>
      <c r="H2" t="s">
        <v>59</v>
      </c>
      <c r="I2" t="s">
        <v>60</v>
      </c>
      <c r="J2" t="s">
        <v>61</v>
      </c>
    </row>
    <row r="3" spans="2:10" x14ac:dyDescent="0.3">
      <c r="B3" t="str" cm="1">
        <f t="array" ref="B3">_xll.RScript.Evaluate(B2)</f>
        <v>df_plant_growth</v>
      </c>
      <c r="D3" t="str">
        <v>1</v>
      </c>
      <c r="E3">
        <v>4.17</v>
      </c>
      <c r="F3" t="str">
        <v>ctrl</v>
      </c>
      <c r="H3" cm="1">
        <f t="array" ref="H3:H12">_xlfn.TAKE(_xlfn._xlws.FILTER($E$2:$F$32, ($F$2:$F$32=H2)),,1)</f>
        <v>4.17</v>
      </c>
      <c r="I3" cm="1">
        <f t="array" ref="I3:I12">_xlfn.TAKE(_xlfn._xlws.FILTER($E$2:$F$32, ($F$2:$F$32=I2)),,1)</f>
        <v>4.8099999999999996</v>
      </c>
      <c r="J3" cm="1">
        <f t="array" ref="J3:J12">_xlfn.TAKE(_xlfn._xlws.FILTER($E$2:$F$32, ($F$2:$F$32=J2)),,1)</f>
        <v>6.31</v>
      </c>
    </row>
    <row r="4" spans="2:10" x14ac:dyDescent="0.3">
      <c r="D4" t="str">
        <v>2</v>
      </c>
      <c r="E4">
        <v>5.58</v>
      </c>
      <c r="F4" t="str">
        <v>ctrl</v>
      </c>
      <c r="H4">
        <v>5.58</v>
      </c>
      <c r="I4">
        <v>4.17</v>
      </c>
      <c r="J4">
        <v>5.12</v>
      </c>
    </row>
    <row r="5" spans="2:10" x14ac:dyDescent="0.3">
      <c r="D5" t="str">
        <v>3</v>
      </c>
      <c r="E5">
        <v>5.18</v>
      </c>
      <c r="F5" t="str">
        <v>ctrl</v>
      </c>
      <c r="H5">
        <v>5.18</v>
      </c>
      <c r="I5">
        <v>4.41</v>
      </c>
      <c r="J5">
        <v>5.54</v>
      </c>
    </row>
    <row r="6" spans="2:10" x14ac:dyDescent="0.3">
      <c r="D6" t="str">
        <v>4</v>
      </c>
      <c r="E6">
        <v>6.11</v>
      </c>
      <c r="F6" t="str">
        <v>ctrl</v>
      </c>
      <c r="H6">
        <v>6.11</v>
      </c>
      <c r="I6">
        <v>3.59</v>
      </c>
      <c r="J6">
        <v>5.5</v>
      </c>
    </row>
    <row r="7" spans="2:10" x14ac:dyDescent="0.3">
      <c r="D7" t="str">
        <v>5</v>
      </c>
      <c r="E7">
        <v>4.5</v>
      </c>
      <c r="F7" t="str">
        <v>ctrl</v>
      </c>
      <c r="H7">
        <v>4.5</v>
      </c>
      <c r="I7">
        <v>5.87</v>
      </c>
      <c r="J7">
        <v>5.37</v>
      </c>
    </row>
    <row r="8" spans="2:10" x14ac:dyDescent="0.3">
      <c r="D8" t="str">
        <v>6</v>
      </c>
      <c r="E8">
        <v>4.6100000000000003</v>
      </c>
      <c r="F8" t="str">
        <v>ctrl</v>
      </c>
      <c r="H8">
        <v>4.6100000000000003</v>
      </c>
      <c r="I8">
        <v>3.83</v>
      </c>
      <c r="J8">
        <v>5.29</v>
      </c>
    </row>
    <row r="9" spans="2:10" x14ac:dyDescent="0.3">
      <c r="D9" t="str">
        <v>7</v>
      </c>
      <c r="E9">
        <v>5.17</v>
      </c>
      <c r="F9" t="str">
        <v>ctrl</v>
      </c>
      <c r="H9">
        <v>5.17</v>
      </c>
      <c r="I9">
        <v>6.03</v>
      </c>
      <c r="J9">
        <v>4.92</v>
      </c>
    </row>
    <row r="10" spans="2:10" x14ac:dyDescent="0.3">
      <c r="D10" t="str">
        <v>8</v>
      </c>
      <c r="E10">
        <v>4.53</v>
      </c>
      <c r="F10" t="str">
        <v>ctrl</v>
      </c>
      <c r="H10">
        <v>4.53</v>
      </c>
      <c r="I10">
        <v>4.8899999999999997</v>
      </c>
      <c r="J10">
        <v>6.15</v>
      </c>
    </row>
    <row r="11" spans="2:10" x14ac:dyDescent="0.3">
      <c r="D11" t="str">
        <v>9</v>
      </c>
      <c r="E11">
        <v>5.33</v>
      </c>
      <c r="F11" t="str">
        <v>ctrl</v>
      </c>
      <c r="H11">
        <v>5.33</v>
      </c>
      <c r="I11">
        <v>4.32</v>
      </c>
      <c r="J11">
        <v>5.8</v>
      </c>
    </row>
    <row r="12" spans="2:10" x14ac:dyDescent="0.3">
      <c r="D12" t="str">
        <v>10</v>
      </c>
      <c r="E12">
        <v>5.14</v>
      </c>
      <c r="F12" t="str">
        <v>ctrl</v>
      </c>
      <c r="H12">
        <v>5.14</v>
      </c>
      <c r="I12">
        <v>4.6900000000000004</v>
      </c>
      <c r="J12">
        <v>5.26</v>
      </c>
    </row>
    <row r="13" spans="2:10" x14ac:dyDescent="0.3">
      <c r="D13" t="str">
        <v>11</v>
      </c>
      <c r="E13">
        <v>4.8099999999999996</v>
      </c>
      <c r="F13" t="str">
        <v>trt1</v>
      </c>
    </row>
    <row r="14" spans="2:10" x14ac:dyDescent="0.3">
      <c r="D14" t="str">
        <v>12</v>
      </c>
      <c r="E14">
        <v>4.17</v>
      </c>
      <c r="F14" t="str">
        <v>trt1</v>
      </c>
    </row>
    <row r="15" spans="2:10" x14ac:dyDescent="0.3">
      <c r="D15" t="str">
        <v>13</v>
      </c>
      <c r="E15">
        <v>4.41</v>
      </c>
      <c r="F15" t="str">
        <v>trt1</v>
      </c>
    </row>
    <row r="16" spans="2:10" x14ac:dyDescent="0.3">
      <c r="D16" t="str">
        <v>14</v>
      </c>
      <c r="E16">
        <v>3.59</v>
      </c>
      <c r="F16" t="str">
        <v>trt1</v>
      </c>
    </row>
    <row r="17" spans="4:6" x14ac:dyDescent="0.3">
      <c r="D17" t="str">
        <v>15</v>
      </c>
      <c r="E17">
        <v>5.87</v>
      </c>
      <c r="F17" t="str">
        <v>trt1</v>
      </c>
    </row>
    <row r="18" spans="4:6" x14ac:dyDescent="0.3">
      <c r="D18" t="str">
        <v>16</v>
      </c>
      <c r="E18">
        <v>3.83</v>
      </c>
      <c r="F18" t="str">
        <v>trt1</v>
      </c>
    </row>
    <row r="19" spans="4:6" x14ac:dyDescent="0.3">
      <c r="D19" t="str">
        <v>17</v>
      </c>
      <c r="E19">
        <v>6.03</v>
      </c>
      <c r="F19" t="str">
        <v>trt1</v>
      </c>
    </row>
    <row r="20" spans="4:6" x14ac:dyDescent="0.3">
      <c r="D20" t="str">
        <v>18</v>
      </c>
      <c r="E20">
        <v>4.8899999999999997</v>
      </c>
      <c r="F20" t="str">
        <v>trt1</v>
      </c>
    </row>
    <row r="21" spans="4:6" x14ac:dyDescent="0.3">
      <c r="D21" t="str">
        <v>19</v>
      </c>
      <c r="E21">
        <v>4.32</v>
      </c>
      <c r="F21" t="str">
        <v>trt1</v>
      </c>
    </row>
    <row r="22" spans="4:6" x14ac:dyDescent="0.3">
      <c r="D22" t="str">
        <v>20</v>
      </c>
      <c r="E22">
        <v>4.6900000000000004</v>
      </c>
      <c r="F22" t="str">
        <v>trt1</v>
      </c>
    </row>
    <row r="23" spans="4:6" x14ac:dyDescent="0.3">
      <c r="D23" t="str">
        <v>21</v>
      </c>
      <c r="E23">
        <v>6.31</v>
      </c>
      <c r="F23" t="str">
        <v>trt2</v>
      </c>
    </row>
    <row r="24" spans="4:6" x14ac:dyDescent="0.3">
      <c r="D24" t="str">
        <v>22</v>
      </c>
      <c r="E24">
        <v>5.12</v>
      </c>
      <c r="F24" t="str">
        <v>trt2</v>
      </c>
    </row>
    <row r="25" spans="4:6" x14ac:dyDescent="0.3">
      <c r="D25" t="str">
        <v>23</v>
      </c>
      <c r="E25">
        <v>5.54</v>
      </c>
      <c r="F25" t="str">
        <v>trt2</v>
      </c>
    </row>
    <row r="26" spans="4:6" x14ac:dyDescent="0.3">
      <c r="D26" t="str">
        <v>24</v>
      </c>
      <c r="E26">
        <v>5.5</v>
      </c>
      <c r="F26" t="str">
        <v>trt2</v>
      </c>
    </row>
    <row r="27" spans="4:6" x14ac:dyDescent="0.3">
      <c r="D27" t="str">
        <v>25</v>
      </c>
      <c r="E27">
        <v>5.37</v>
      </c>
      <c r="F27" t="str">
        <v>trt2</v>
      </c>
    </row>
    <row r="28" spans="4:6" x14ac:dyDescent="0.3">
      <c r="D28" t="str">
        <v>26</v>
      </c>
      <c r="E28">
        <v>5.29</v>
      </c>
      <c r="F28" t="str">
        <v>trt2</v>
      </c>
    </row>
    <row r="29" spans="4:6" x14ac:dyDescent="0.3">
      <c r="D29" t="str">
        <v>27</v>
      </c>
      <c r="E29">
        <v>4.92</v>
      </c>
      <c r="F29" t="str">
        <v>trt2</v>
      </c>
    </row>
    <row r="30" spans="4:6" x14ac:dyDescent="0.3">
      <c r="D30" t="str">
        <v>28</v>
      </c>
      <c r="E30">
        <v>6.15</v>
      </c>
      <c r="F30" t="str">
        <v>trt2</v>
      </c>
    </row>
    <row r="31" spans="4:6" x14ac:dyDescent="0.3">
      <c r="D31" t="str">
        <v>29</v>
      </c>
      <c r="E31">
        <v>5.8</v>
      </c>
      <c r="F31" t="str">
        <v>trt2</v>
      </c>
    </row>
    <row r="32" spans="4:6" x14ac:dyDescent="0.3">
      <c r="D32" t="str">
        <v>30</v>
      </c>
      <c r="E32">
        <v>5.26</v>
      </c>
      <c r="F32" t="str">
        <v>trt2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17F7-6409-4F7C-BA90-07CEA395C9FB}">
  <dimension ref="B2:L62"/>
  <sheetViews>
    <sheetView workbookViewId="0">
      <selection activeCell="D3" sqref="D3"/>
    </sheetView>
  </sheetViews>
  <sheetFormatPr defaultRowHeight="14.4" x14ac:dyDescent="0.3"/>
  <cols>
    <col min="2" max="2" width="37.44140625" customWidth="1"/>
    <col min="9" max="9" width="12.5546875" bestFit="1" customWidth="1"/>
    <col min="10" max="10" width="15.5546875" bestFit="1" customWidth="1"/>
    <col min="11" max="12" width="3" bestFit="1" customWidth="1"/>
    <col min="13" max="13" width="10.77734375" bestFit="1" customWidth="1"/>
  </cols>
  <sheetData>
    <row r="2" spans="2:12" x14ac:dyDescent="0.3">
      <c r="B2" t="s">
        <v>171</v>
      </c>
      <c r="D2" t="str" cm="1">
        <f t="array" ref="D2:G62">_xll.RScript.Evaluate(B3)</f>
        <v>Index</v>
      </c>
      <c r="E2" t="str">
        <v>len</v>
      </c>
      <c r="F2" t="str">
        <v>supp</v>
      </c>
      <c r="G2" t="str">
        <v>dose</v>
      </c>
      <c r="I2" s="13" t="s">
        <v>183</v>
      </c>
      <c r="J2" s="13" t="s">
        <v>153</v>
      </c>
    </row>
    <row r="3" spans="2:12" x14ac:dyDescent="0.3">
      <c r="B3" t="str" cm="1">
        <f t="array" ref="B3">_xll.RScript.Evaluate(B2)</f>
        <v>df_tooth_growth</v>
      </c>
      <c r="D3" t="str">
        <v>1</v>
      </c>
      <c r="E3">
        <v>4.2</v>
      </c>
      <c r="F3" t="str">
        <v>VC</v>
      </c>
      <c r="G3">
        <v>0.5</v>
      </c>
      <c r="I3" s="13" t="s">
        <v>92</v>
      </c>
      <c r="J3">
        <v>0.5</v>
      </c>
      <c r="K3">
        <v>1</v>
      </c>
      <c r="L3">
        <v>2</v>
      </c>
    </row>
    <row r="4" spans="2:12" x14ac:dyDescent="0.3">
      <c r="D4" t="str">
        <v>2</v>
      </c>
      <c r="E4">
        <v>11.5</v>
      </c>
      <c r="F4" t="str">
        <v>VC</v>
      </c>
      <c r="G4">
        <v>0.5</v>
      </c>
      <c r="I4" s="14" t="s">
        <v>181</v>
      </c>
      <c r="J4">
        <v>10</v>
      </c>
      <c r="K4">
        <v>10</v>
      </c>
      <c r="L4">
        <v>10</v>
      </c>
    </row>
    <row r="5" spans="2:12" x14ac:dyDescent="0.3">
      <c r="D5" t="str">
        <v>3</v>
      </c>
      <c r="E5">
        <v>7.3</v>
      </c>
      <c r="F5" t="str">
        <v>VC</v>
      </c>
      <c r="G5">
        <v>0.5</v>
      </c>
      <c r="I5" s="14" t="s">
        <v>182</v>
      </c>
      <c r="J5">
        <v>10</v>
      </c>
      <c r="K5">
        <v>10</v>
      </c>
      <c r="L5">
        <v>10</v>
      </c>
    </row>
    <row r="6" spans="2:12" x14ac:dyDescent="0.3">
      <c r="D6" t="str">
        <v>4</v>
      </c>
      <c r="E6">
        <v>5.8</v>
      </c>
      <c r="F6" t="str">
        <v>VC</v>
      </c>
      <c r="G6">
        <v>0.5</v>
      </c>
    </row>
    <row r="7" spans="2:12" x14ac:dyDescent="0.3">
      <c r="D7" t="str">
        <v>5</v>
      </c>
      <c r="E7">
        <v>6.4</v>
      </c>
      <c r="F7" t="str">
        <v>VC</v>
      </c>
      <c r="G7">
        <v>0.5</v>
      </c>
    </row>
    <row r="8" spans="2:12" x14ac:dyDescent="0.3">
      <c r="D8" t="str">
        <v>6</v>
      </c>
      <c r="E8">
        <v>10</v>
      </c>
      <c r="F8" t="str">
        <v>VC</v>
      </c>
      <c r="G8">
        <v>0.5</v>
      </c>
    </row>
    <row r="9" spans="2:12" x14ac:dyDescent="0.3">
      <c r="D9" t="str">
        <v>7</v>
      </c>
      <c r="E9">
        <v>11.2</v>
      </c>
      <c r="F9" t="str">
        <v>VC</v>
      </c>
      <c r="G9">
        <v>0.5</v>
      </c>
    </row>
    <row r="10" spans="2:12" x14ac:dyDescent="0.3">
      <c r="D10" t="str">
        <v>8</v>
      </c>
      <c r="E10">
        <v>11.2</v>
      </c>
      <c r="F10" t="str">
        <v>VC</v>
      </c>
      <c r="G10">
        <v>0.5</v>
      </c>
    </row>
    <row r="11" spans="2:12" x14ac:dyDescent="0.3">
      <c r="D11" t="str">
        <v>9</v>
      </c>
      <c r="E11">
        <v>5.2</v>
      </c>
      <c r="F11" t="str">
        <v>VC</v>
      </c>
      <c r="G11">
        <v>0.5</v>
      </c>
    </row>
    <row r="12" spans="2:12" x14ac:dyDescent="0.3">
      <c r="D12" t="str">
        <v>10</v>
      </c>
      <c r="E12">
        <v>7</v>
      </c>
      <c r="F12" t="str">
        <v>VC</v>
      </c>
      <c r="G12">
        <v>0.5</v>
      </c>
    </row>
    <row r="13" spans="2:12" x14ac:dyDescent="0.3">
      <c r="D13" t="str">
        <v>11</v>
      </c>
      <c r="E13">
        <v>16.5</v>
      </c>
      <c r="F13" t="str">
        <v>VC</v>
      </c>
      <c r="G13">
        <v>1</v>
      </c>
    </row>
    <row r="14" spans="2:12" x14ac:dyDescent="0.3">
      <c r="D14" t="str">
        <v>12</v>
      </c>
      <c r="E14">
        <v>16.5</v>
      </c>
      <c r="F14" t="str">
        <v>VC</v>
      </c>
      <c r="G14">
        <v>1</v>
      </c>
    </row>
    <row r="15" spans="2:12" x14ac:dyDescent="0.3">
      <c r="D15" t="str">
        <v>13</v>
      </c>
      <c r="E15">
        <v>15.2</v>
      </c>
      <c r="F15" t="str">
        <v>VC</v>
      </c>
      <c r="G15">
        <v>1</v>
      </c>
    </row>
    <row r="16" spans="2:12" x14ac:dyDescent="0.3">
      <c r="D16" t="str">
        <v>14</v>
      </c>
      <c r="E16">
        <v>17.3</v>
      </c>
      <c r="F16" t="str">
        <v>VC</v>
      </c>
      <c r="G16">
        <v>1</v>
      </c>
    </row>
    <row r="17" spans="4:7" x14ac:dyDescent="0.3">
      <c r="D17" t="str">
        <v>15</v>
      </c>
      <c r="E17">
        <v>22.5</v>
      </c>
      <c r="F17" t="str">
        <v>VC</v>
      </c>
      <c r="G17">
        <v>1</v>
      </c>
    </row>
    <row r="18" spans="4:7" x14ac:dyDescent="0.3">
      <c r="D18" t="str">
        <v>16</v>
      </c>
      <c r="E18">
        <v>17.3</v>
      </c>
      <c r="F18" t="str">
        <v>VC</v>
      </c>
      <c r="G18">
        <v>1</v>
      </c>
    </row>
    <row r="19" spans="4:7" x14ac:dyDescent="0.3">
      <c r="D19" t="str">
        <v>17</v>
      </c>
      <c r="E19">
        <v>13.6</v>
      </c>
      <c r="F19" t="str">
        <v>VC</v>
      </c>
      <c r="G19">
        <v>1</v>
      </c>
    </row>
    <row r="20" spans="4:7" x14ac:dyDescent="0.3">
      <c r="D20" t="str">
        <v>18</v>
      </c>
      <c r="E20">
        <v>14.5</v>
      </c>
      <c r="F20" t="str">
        <v>VC</v>
      </c>
      <c r="G20">
        <v>1</v>
      </c>
    </row>
    <row r="21" spans="4:7" x14ac:dyDescent="0.3">
      <c r="D21" t="str">
        <v>19</v>
      </c>
      <c r="E21">
        <v>18.8</v>
      </c>
      <c r="F21" t="str">
        <v>VC</v>
      </c>
      <c r="G21">
        <v>1</v>
      </c>
    </row>
    <row r="22" spans="4:7" x14ac:dyDescent="0.3">
      <c r="D22" t="str">
        <v>20</v>
      </c>
      <c r="E22">
        <v>15.5</v>
      </c>
      <c r="F22" t="str">
        <v>VC</v>
      </c>
      <c r="G22">
        <v>1</v>
      </c>
    </row>
    <row r="23" spans="4:7" x14ac:dyDescent="0.3">
      <c r="D23" t="str">
        <v>21</v>
      </c>
      <c r="E23">
        <v>23.6</v>
      </c>
      <c r="F23" t="str">
        <v>VC</v>
      </c>
      <c r="G23">
        <v>2</v>
      </c>
    </row>
    <row r="24" spans="4:7" x14ac:dyDescent="0.3">
      <c r="D24" t="str">
        <v>22</v>
      </c>
      <c r="E24">
        <v>18.5</v>
      </c>
      <c r="F24" t="str">
        <v>VC</v>
      </c>
      <c r="G24">
        <v>2</v>
      </c>
    </row>
    <row r="25" spans="4:7" x14ac:dyDescent="0.3">
      <c r="D25" t="str">
        <v>23</v>
      </c>
      <c r="E25">
        <v>33.9</v>
      </c>
      <c r="F25" t="str">
        <v>VC</v>
      </c>
      <c r="G25">
        <v>2</v>
      </c>
    </row>
    <row r="26" spans="4:7" x14ac:dyDescent="0.3">
      <c r="D26" t="str">
        <v>24</v>
      </c>
      <c r="E26">
        <v>25.5</v>
      </c>
      <c r="F26" t="str">
        <v>VC</v>
      </c>
      <c r="G26">
        <v>2</v>
      </c>
    </row>
    <row r="27" spans="4:7" x14ac:dyDescent="0.3">
      <c r="D27" t="str">
        <v>25</v>
      </c>
      <c r="E27">
        <v>26.4</v>
      </c>
      <c r="F27" t="str">
        <v>VC</v>
      </c>
      <c r="G27">
        <v>2</v>
      </c>
    </row>
    <row r="28" spans="4:7" x14ac:dyDescent="0.3">
      <c r="D28" t="str">
        <v>26</v>
      </c>
      <c r="E28">
        <v>32.5</v>
      </c>
      <c r="F28" t="str">
        <v>VC</v>
      </c>
      <c r="G28">
        <v>2</v>
      </c>
    </row>
    <row r="29" spans="4:7" x14ac:dyDescent="0.3">
      <c r="D29" t="str">
        <v>27</v>
      </c>
      <c r="E29">
        <v>26.7</v>
      </c>
      <c r="F29" t="str">
        <v>VC</v>
      </c>
      <c r="G29">
        <v>2</v>
      </c>
    </row>
    <row r="30" spans="4:7" x14ac:dyDescent="0.3">
      <c r="D30" t="str">
        <v>28</v>
      </c>
      <c r="E30">
        <v>21.5</v>
      </c>
      <c r="F30" t="str">
        <v>VC</v>
      </c>
      <c r="G30">
        <v>2</v>
      </c>
    </row>
    <row r="31" spans="4:7" x14ac:dyDescent="0.3">
      <c r="D31" t="str">
        <v>29</v>
      </c>
      <c r="E31">
        <v>23.3</v>
      </c>
      <c r="F31" t="str">
        <v>VC</v>
      </c>
      <c r="G31">
        <v>2</v>
      </c>
    </row>
    <row r="32" spans="4:7" x14ac:dyDescent="0.3">
      <c r="D32" t="str">
        <v>30</v>
      </c>
      <c r="E32">
        <v>29.5</v>
      </c>
      <c r="F32" t="str">
        <v>VC</v>
      </c>
      <c r="G32">
        <v>2</v>
      </c>
    </row>
    <row r="33" spans="4:7" x14ac:dyDescent="0.3">
      <c r="D33" t="str">
        <v>31</v>
      </c>
      <c r="E33">
        <v>15.2</v>
      </c>
      <c r="F33" t="str">
        <v>OJ</v>
      </c>
      <c r="G33">
        <v>0.5</v>
      </c>
    </row>
    <row r="34" spans="4:7" x14ac:dyDescent="0.3">
      <c r="D34" t="str">
        <v>32</v>
      </c>
      <c r="E34">
        <v>21.5</v>
      </c>
      <c r="F34" t="str">
        <v>OJ</v>
      </c>
      <c r="G34">
        <v>0.5</v>
      </c>
    </row>
    <row r="35" spans="4:7" x14ac:dyDescent="0.3">
      <c r="D35" t="str">
        <v>33</v>
      </c>
      <c r="E35">
        <v>17.600000000000001</v>
      </c>
      <c r="F35" t="str">
        <v>OJ</v>
      </c>
      <c r="G35">
        <v>0.5</v>
      </c>
    </row>
    <row r="36" spans="4:7" x14ac:dyDescent="0.3">
      <c r="D36" t="str">
        <v>34</v>
      </c>
      <c r="E36">
        <v>9.6999999999999993</v>
      </c>
      <c r="F36" t="str">
        <v>OJ</v>
      </c>
      <c r="G36">
        <v>0.5</v>
      </c>
    </row>
    <row r="37" spans="4:7" x14ac:dyDescent="0.3">
      <c r="D37" t="str">
        <v>35</v>
      </c>
      <c r="E37">
        <v>14.5</v>
      </c>
      <c r="F37" t="str">
        <v>OJ</v>
      </c>
      <c r="G37">
        <v>0.5</v>
      </c>
    </row>
    <row r="38" spans="4:7" x14ac:dyDescent="0.3">
      <c r="D38" t="str">
        <v>36</v>
      </c>
      <c r="E38">
        <v>10</v>
      </c>
      <c r="F38" t="str">
        <v>OJ</v>
      </c>
      <c r="G38">
        <v>0.5</v>
      </c>
    </row>
    <row r="39" spans="4:7" x14ac:dyDescent="0.3">
      <c r="D39" t="str">
        <v>37</v>
      </c>
      <c r="E39">
        <v>8.1999999999999993</v>
      </c>
      <c r="F39" t="str">
        <v>OJ</v>
      </c>
      <c r="G39">
        <v>0.5</v>
      </c>
    </row>
    <row r="40" spans="4:7" x14ac:dyDescent="0.3">
      <c r="D40" t="str">
        <v>38</v>
      </c>
      <c r="E40">
        <v>9.4</v>
      </c>
      <c r="F40" t="str">
        <v>OJ</v>
      </c>
      <c r="G40">
        <v>0.5</v>
      </c>
    </row>
    <row r="41" spans="4:7" x14ac:dyDescent="0.3">
      <c r="D41" t="str">
        <v>39</v>
      </c>
      <c r="E41">
        <v>16.5</v>
      </c>
      <c r="F41" t="str">
        <v>OJ</v>
      </c>
      <c r="G41">
        <v>0.5</v>
      </c>
    </row>
    <row r="42" spans="4:7" x14ac:dyDescent="0.3">
      <c r="D42" t="str">
        <v>40</v>
      </c>
      <c r="E42">
        <v>9.6999999999999993</v>
      </c>
      <c r="F42" t="str">
        <v>OJ</v>
      </c>
      <c r="G42">
        <v>0.5</v>
      </c>
    </row>
    <row r="43" spans="4:7" x14ac:dyDescent="0.3">
      <c r="D43" t="str">
        <v>41</v>
      </c>
      <c r="E43">
        <v>19.7</v>
      </c>
      <c r="F43" t="str">
        <v>OJ</v>
      </c>
      <c r="G43">
        <v>1</v>
      </c>
    </row>
    <row r="44" spans="4:7" x14ac:dyDescent="0.3">
      <c r="D44" t="str">
        <v>42</v>
      </c>
      <c r="E44">
        <v>23.3</v>
      </c>
      <c r="F44" t="str">
        <v>OJ</v>
      </c>
      <c r="G44">
        <v>1</v>
      </c>
    </row>
    <row r="45" spans="4:7" x14ac:dyDescent="0.3">
      <c r="D45" t="str">
        <v>43</v>
      </c>
      <c r="E45">
        <v>23.6</v>
      </c>
      <c r="F45" t="str">
        <v>OJ</v>
      </c>
      <c r="G45">
        <v>1</v>
      </c>
    </row>
    <row r="46" spans="4:7" x14ac:dyDescent="0.3">
      <c r="D46" t="str">
        <v>44</v>
      </c>
      <c r="E46">
        <v>26.4</v>
      </c>
      <c r="F46" t="str">
        <v>OJ</v>
      </c>
      <c r="G46">
        <v>1</v>
      </c>
    </row>
    <row r="47" spans="4:7" x14ac:dyDescent="0.3">
      <c r="D47" t="str">
        <v>45</v>
      </c>
      <c r="E47">
        <v>20</v>
      </c>
      <c r="F47" t="str">
        <v>OJ</v>
      </c>
      <c r="G47">
        <v>1</v>
      </c>
    </row>
    <row r="48" spans="4:7" x14ac:dyDescent="0.3">
      <c r="D48" t="str">
        <v>46</v>
      </c>
      <c r="E48">
        <v>25.2</v>
      </c>
      <c r="F48" t="str">
        <v>OJ</v>
      </c>
      <c r="G48">
        <v>1</v>
      </c>
    </row>
    <row r="49" spans="4:7" x14ac:dyDescent="0.3">
      <c r="D49" t="str">
        <v>47</v>
      </c>
      <c r="E49">
        <v>25.8</v>
      </c>
      <c r="F49" t="str">
        <v>OJ</v>
      </c>
      <c r="G49">
        <v>1</v>
      </c>
    </row>
    <row r="50" spans="4:7" x14ac:dyDescent="0.3">
      <c r="D50" t="str">
        <v>48</v>
      </c>
      <c r="E50">
        <v>21.2</v>
      </c>
      <c r="F50" t="str">
        <v>OJ</v>
      </c>
      <c r="G50">
        <v>1</v>
      </c>
    </row>
    <row r="51" spans="4:7" x14ac:dyDescent="0.3">
      <c r="D51" t="str">
        <v>49</v>
      </c>
      <c r="E51">
        <v>14.5</v>
      </c>
      <c r="F51" t="str">
        <v>OJ</v>
      </c>
      <c r="G51">
        <v>1</v>
      </c>
    </row>
    <row r="52" spans="4:7" x14ac:dyDescent="0.3">
      <c r="D52" t="str">
        <v>50</v>
      </c>
      <c r="E52">
        <v>27.3</v>
      </c>
      <c r="F52" t="str">
        <v>OJ</v>
      </c>
      <c r="G52">
        <v>1</v>
      </c>
    </row>
    <row r="53" spans="4:7" x14ac:dyDescent="0.3">
      <c r="D53" t="str">
        <v>51</v>
      </c>
      <c r="E53">
        <v>25.5</v>
      </c>
      <c r="F53" t="str">
        <v>OJ</v>
      </c>
      <c r="G53">
        <v>2</v>
      </c>
    </row>
    <row r="54" spans="4:7" x14ac:dyDescent="0.3">
      <c r="D54" t="str">
        <v>52</v>
      </c>
      <c r="E54">
        <v>26.4</v>
      </c>
      <c r="F54" t="str">
        <v>OJ</v>
      </c>
      <c r="G54">
        <v>2</v>
      </c>
    </row>
    <row r="55" spans="4:7" x14ac:dyDescent="0.3">
      <c r="D55" t="str">
        <v>53</v>
      </c>
      <c r="E55">
        <v>22.4</v>
      </c>
      <c r="F55" t="str">
        <v>OJ</v>
      </c>
      <c r="G55">
        <v>2</v>
      </c>
    </row>
    <row r="56" spans="4:7" x14ac:dyDescent="0.3">
      <c r="D56" t="str">
        <v>54</v>
      </c>
      <c r="E56">
        <v>24.5</v>
      </c>
      <c r="F56" t="str">
        <v>OJ</v>
      </c>
      <c r="G56">
        <v>2</v>
      </c>
    </row>
    <row r="57" spans="4:7" x14ac:dyDescent="0.3">
      <c r="D57" t="str">
        <v>55</v>
      </c>
      <c r="E57">
        <v>24.8</v>
      </c>
      <c r="F57" t="str">
        <v>OJ</v>
      </c>
      <c r="G57">
        <v>2</v>
      </c>
    </row>
    <row r="58" spans="4:7" x14ac:dyDescent="0.3">
      <c r="D58" t="str">
        <v>56</v>
      </c>
      <c r="E58">
        <v>30.9</v>
      </c>
      <c r="F58" t="str">
        <v>OJ</v>
      </c>
      <c r="G58">
        <v>2</v>
      </c>
    </row>
    <row r="59" spans="4:7" x14ac:dyDescent="0.3">
      <c r="D59" t="str">
        <v>57</v>
      </c>
      <c r="E59">
        <v>26.4</v>
      </c>
      <c r="F59" t="str">
        <v>OJ</v>
      </c>
      <c r="G59">
        <v>2</v>
      </c>
    </row>
    <row r="60" spans="4:7" x14ac:dyDescent="0.3">
      <c r="D60" t="str">
        <v>58</v>
      </c>
      <c r="E60">
        <v>27.3</v>
      </c>
      <c r="F60" t="str">
        <v>OJ</v>
      </c>
      <c r="G60">
        <v>2</v>
      </c>
    </row>
    <row r="61" spans="4:7" x14ac:dyDescent="0.3">
      <c r="D61" t="str">
        <v>59</v>
      </c>
      <c r="E61">
        <v>29.4</v>
      </c>
      <c r="F61" t="str">
        <v>OJ</v>
      </c>
      <c r="G61">
        <v>2</v>
      </c>
    </row>
    <row r="62" spans="4:7" x14ac:dyDescent="0.3">
      <c r="D62" t="str">
        <v>60</v>
      </c>
      <c r="E62">
        <v>23</v>
      </c>
      <c r="F62" t="str">
        <v>OJ</v>
      </c>
      <c r="G62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A6C1-C3EA-46F6-BDAA-A98771175350}">
  <dimension ref="B2:F45"/>
  <sheetViews>
    <sheetView workbookViewId="0">
      <selection activeCell="C10" sqref="C10"/>
    </sheetView>
  </sheetViews>
  <sheetFormatPr defaultRowHeight="14.4" x14ac:dyDescent="0.3"/>
  <cols>
    <col min="2" max="2" width="59.44140625" customWidth="1"/>
    <col min="3" max="3" width="14.109375" customWidth="1"/>
    <col min="4" max="4" width="10.6640625" customWidth="1"/>
    <col min="5" max="5" width="16.77734375" customWidth="1"/>
  </cols>
  <sheetData>
    <row r="2" spans="2:6" x14ac:dyDescent="0.3">
      <c r="B2" t="s">
        <v>159</v>
      </c>
    </row>
    <row r="3" spans="2:6" x14ac:dyDescent="0.3">
      <c r="B3" t="s">
        <v>160</v>
      </c>
    </row>
    <row r="4" spans="2:6" x14ac:dyDescent="0.3">
      <c r="B4" t="s">
        <v>161</v>
      </c>
    </row>
    <row r="6" spans="2:6" x14ac:dyDescent="0.3">
      <c r="B6" t="s">
        <v>162</v>
      </c>
      <c r="D6" t="str" cm="1">
        <f t="array" ref="D6">_xll.RScript.Evaluate(B6)</f>
        <v>OK</v>
      </c>
    </row>
    <row r="7" spans="2:6" ht="57.6" x14ac:dyDescent="0.3">
      <c r="B7" s="6" t="s">
        <v>166</v>
      </c>
      <c r="D7" t="str" cm="1">
        <f t="array" ref="D7">_xll.RScript.Evaluate(B7)</f>
        <v>mouse_data</v>
      </c>
    </row>
    <row r="9" spans="2:6" x14ac:dyDescent="0.3">
      <c r="B9" t="s">
        <v>172</v>
      </c>
    </row>
    <row r="10" spans="2:6" x14ac:dyDescent="0.3">
      <c r="B10" t="str">
        <f>"head("&amp;D7&amp;")"</f>
        <v>head(mouse_data)</v>
      </c>
      <c r="D10" t="str" cm="1">
        <f t="array" ref="D10:F16">_xll.RScript.Evaluate(B10)</f>
        <v>Index</v>
      </c>
      <c r="E10" t="str">
        <v>name</v>
      </c>
      <c r="F10" t="str">
        <v>weight</v>
      </c>
    </row>
    <row r="11" spans="2:6" x14ac:dyDescent="0.3">
      <c r="D11" t="str">
        <v>1</v>
      </c>
      <c r="E11" t="str">
        <v>M_1</v>
      </c>
      <c r="F11">
        <v>19.2</v>
      </c>
    </row>
    <row r="12" spans="2:6" x14ac:dyDescent="0.3">
      <c r="D12" t="str">
        <v>2</v>
      </c>
      <c r="E12" t="str">
        <v>M_2</v>
      </c>
      <c r="F12">
        <v>19.600000000000001</v>
      </c>
    </row>
    <row r="13" spans="2:6" x14ac:dyDescent="0.3">
      <c r="D13" t="str">
        <v>3</v>
      </c>
      <c r="E13" t="str">
        <v>M_3</v>
      </c>
      <c r="F13">
        <v>20.6</v>
      </c>
    </row>
    <row r="14" spans="2:6" x14ac:dyDescent="0.3">
      <c r="D14" t="str">
        <v>4</v>
      </c>
      <c r="E14" t="str">
        <v>M_4</v>
      </c>
      <c r="F14">
        <v>22.7</v>
      </c>
    </row>
    <row r="15" spans="2:6" x14ac:dyDescent="0.3">
      <c r="D15" t="str">
        <v>5</v>
      </c>
      <c r="E15" t="str">
        <v>M_5</v>
      </c>
      <c r="F15">
        <v>19.3</v>
      </c>
    </row>
    <row r="16" spans="2:6" x14ac:dyDescent="0.3">
      <c r="D16" t="str">
        <v>6</v>
      </c>
      <c r="E16" t="str">
        <v>M_6</v>
      </c>
      <c r="F16">
        <v>20.100000000000001</v>
      </c>
    </row>
    <row r="18" spans="2:5" x14ac:dyDescent="0.3">
      <c r="B18" t="s">
        <v>163</v>
      </c>
      <c r="D18" t="str" cm="1">
        <f t="array" ref="D18">TRANSPOSE(_xll.RScript.Evaluate("names("&amp;B19&amp;")"))</f>
        <v xml:space="preserve">Exception: Error in h(simpleError(msg, call)) : 
  error in evaluating the argument 'object' in selecting a method for function 'summary': object 'mouse_data' not found
</v>
      </c>
    </row>
    <row r="19" spans="2:5" x14ac:dyDescent="0.3">
      <c r="B19" t="s">
        <v>164</v>
      </c>
      <c r="D19" t="str" cm="1">
        <f t="array" ref="D19">TRANSPOSE(_xll.RScript.Evaluate(B19))</f>
        <v xml:space="preserve">Exception: Error in h(simpleError(msg, call)) : 
  error in evaluating the argument 'object' in selecting a method for function 'summary': object 'mouse_data' not found
</v>
      </c>
    </row>
    <row r="21" spans="2:5" x14ac:dyDescent="0.3">
      <c r="B21" t="s">
        <v>167</v>
      </c>
      <c r="C21" t="str" cm="1">
        <f t="array" ref="C21">TRANSPOSE(_xll.RScript.Evaluate(B21))</f>
        <v>stm</v>
      </c>
      <c r="D21" t="str" cm="1">
        <f t="array" ref="D21:D24">_xll.RScript.Evaluate(C21)</f>
        <v>statistic</v>
      </c>
      <c r="E21" cm="1">
        <f t="array" ref="E21">_xll.RScript.Evaluate($C$21&amp;"$"&amp;D21)</f>
        <v>0.95162350381578198</v>
      </c>
    </row>
    <row r="22" spans="2:5" x14ac:dyDescent="0.3">
      <c r="D22" t="str">
        <v>p.value</v>
      </c>
      <c r="E22" cm="1">
        <f t="array" ref="E22">_xll.RScript.Evaluate($C$21&amp;"$"&amp;D22)</f>
        <v>0.68773184167723911</v>
      </c>
    </row>
    <row r="23" spans="2:5" x14ac:dyDescent="0.3">
      <c r="D23" t="str">
        <v>method</v>
      </c>
      <c r="E23" t="str" cm="1">
        <f t="array" ref="E23">_xll.RScript.Evaluate($C$21&amp;"$"&amp;D23)</f>
        <v>Shapiro-Wilk normality test</v>
      </c>
    </row>
    <row r="24" spans="2:5" x14ac:dyDescent="0.3">
      <c r="D24" t="str">
        <v>data.name</v>
      </c>
      <c r="E24" t="str" cm="1">
        <f t="array" ref="E24">_xll.RScript.Evaluate($C$21&amp;"$"&amp;D24)</f>
        <v>mouse_data$weight</v>
      </c>
    </row>
    <row r="26" spans="2:5" x14ac:dyDescent="0.3">
      <c r="B26" t="s">
        <v>165</v>
      </c>
    </row>
    <row r="27" spans="2:5" x14ac:dyDescent="0.3">
      <c r="B27" t="s">
        <v>168</v>
      </c>
      <c r="C27" t="str" cm="1">
        <f t="array" ref="C27">_xll.RScript.Evaluate(B27)</f>
        <v xml:space="preserve">Exception: Error: object 'mouse_data' not found
</v>
      </c>
      <c r="D27" t="str" cm="1">
        <f t="array" ref="D27">_xll.RScript.Evaluate(C27)</f>
        <v>Exception: Status Error for Exception: Error: object 'mouse_data' not found
 : unexpected string constant</v>
      </c>
      <c r="E27" t="str" cm="1">
        <f t="array" ref="E27">_xll.RScript.Evaluate($C$27&amp;"$"&amp;D27)</f>
        <v>Exception: Status Error for Exception: Error: object 'mouse_data' not found
 : unexpected string constant</v>
      </c>
    </row>
    <row r="28" spans="2:5" x14ac:dyDescent="0.3">
      <c r="E28" t="str" cm="1">
        <f t="array" ref="E28">_xll.RScript.Evaluate($C$27&amp;"$"&amp;D28)</f>
        <v>Exception: Status Error for Exception: Error: object 'mouse_data' not found
 : unexpected string constant</v>
      </c>
    </row>
    <row r="29" spans="2:5" x14ac:dyDescent="0.3">
      <c r="E29" t="str" cm="1">
        <f t="array" ref="E29">_xll.RScript.Evaluate($C$27&amp;"$"&amp;D29)</f>
        <v>Exception: Status Error for Exception: Error: object 'mouse_data' not found
 : unexpected string constant</v>
      </c>
    </row>
    <row r="30" spans="2:5" x14ac:dyDescent="0.3">
      <c r="E30" t="str" cm="1">
        <f t="array" ref="E30">TRANSPOSE(_xll.RScript.Evaluate($C$27&amp;"$"&amp;D30))</f>
        <v>Exception: Status Error for Exception: Error: object 'mouse_data' not found
 : unexpected string constant</v>
      </c>
    </row>
    <row r="31" spans="2:5" x14ac:dyDescent="0.3">
      <c r="E31" t="str" cm="1">
        <f t="array" ref="E31">_xll.RScript.Evaluate($C$27&amp;"$"&amp;D31)</f>
        <v>Exception: Status Error for Exception: Error: object 'mouse_data' not found
 : unexpected string constant</v>
      </c>
    </row>
    <row r="32" spans="2:5" x14ac:dyDescent="0.3">
      <c r="E32" t="str" cm="1">
        <f t="array" ref="E32">_xll.RScript.Evaluate($C$27&amp;"$"&amp;D32)</f>
        <v>Exception: Status Error for Exception: Error: object 'mouse_data' not found
 : unexpected string constant</v>
      </c>
    </row>
    <row r="33" spans="2:5" x14ac:dyDescent="0.3">
      <c r="E33" t="str" cm="1">
        <f t="array" ref="E33">_xll.RScript.Evaluate($C$27&amp;"$"&amp;D33)</f>
        <v>Exception: Status Error for Exception: Error: object 'mouse_data' not found
 : unexpected string constant</v>
      </c>
    </row>
    <row r="34" spans="2:5" x14ac:dyDescent="0.3">
      <c r="E34" t="str" cm="1">
        <f t="array" ref="E34">_xll.RScript.Evaluate($C$27&amp;"$"&amp;D34)</f>
        <v>Exception: Status Error for Exception: Error: object 'mouse_data' not found
 : unexpected string constant</v>
      </c>
    </row>
    <row r="35" spans="2:5" x14ac:dyDescent="0.3">
      <c r="E35" t="str" cm="1">
        <f t="array" ref="E35">_xll.RScript.Evaluate($C$27&amp;"$"&amp;D35)</f>
        <v>Exception: Status Error for Exception: Error: object 'mouse_data' not found
 : unexpected string constant</v>
      </c>
    </row>
    <row r="36" spans="2:5" x14ac:dyDescent="0.3">
      <c r="E36" t="str" cm="1">
        <f t="array" ref="E36">_xll.RScript.Evaluate($C$27&amp;"$"&amp;D36)</f>
        <v>Exception: Status Error for Exception: Error: object 'mouse_data' not found
 : unexpected string constant</v>
      </c>
    </row>
    <row r="38" spans="2:5" x14ac:dyDescent="0.3">
      <c r="B38" t="s">
        <v>169</v>
      </c>
    </row>
    <row r="39" spans="2:5" x14ac:dyDescent="0.3">
      <c r="B39" s="6" t="s">
        <v>170</v>
      </c>
      <c r="C39" t="str" cm="1">
        <f t="array" ref="C39">_xll.RScript.Evaluate(B39)</f>
        <v xml:space="preserve">Exception: Error: object 'mouse_data' not found
</v>
      </c>
      <c r="D39" t="str" cm="1">
        <f t="array" ref="D39">_xll.RScript.Evaluate(C39)</f>
        <v>Exception: Status Error for Exception: Error: object 'mouse_data' not found
 : unexpected string constant</v>
      </c>
      <c r="E39" t="str" cm="1">
        <f t="array" ref="E39">_xll.RScript.Evaluate($C$39&amp;"$"&amp;D39)</f>
        <v>Exception: Status Error for Exception: Error: object 'mouse_data' not found
 : unexpected string constant</v>
      </c>
    </row>
    <row r="40" spans="2:5" x14ac:dyDescent="0.3">
      <c r="E40" t="str" cm="1">
        <f t="array" ref="E40">_xll.RScript.Evaluate($C$39&amp;"$"&amp;D40)</f>
        <v>Exception: Status Error for Exception: Error: object 'mouse_data' not found
 : unexpected string constant</v>
      </c>
    </row>
    <row r="41" spans="2:5" x14ac:dyDescent="0.3">
      <c r="E41" t="str" cm="1">
        <f t="array" ref="E41">_xll.RScript.Evaluate($C$39&amp;"$"&amp;D41)</f>
        <v>Exception: Status Error for Exception: Error: object 'mouse_data' not found
 : unexpected string constant</v>
      </c>
    </row>
    <row r="42" spans="2:5" x14ac:dyDescent="0.3">
      <c r="E42" t="str" cm="1">
        <f t="array" ref="E42">_xll.RScript.Evaluate($C$39&amp;"$"&amp;D42)</f>
        <v>Exception: Status Error for Exception: Error: object 'mouse_data' not found
 : unexpected string constant</v>
      </c>
    </row>
    <row r="43" spans="2:5" x14ac:dyDescent="0.3">
      <c r="E43" t="str" cm="1">
        <f t="array" ref="E43">_xll.RScript.Evaluate($C$39&amp;"$"&amp;D43)</f>
        <v>Exception: Status Error for Exception: Error: object 'mouse_data' not found
 : unexpected string constant</v>
      </c>
    </row>
    <row r="44" spans="2:5" x14ac:dyDescent="0.3">
      <c r="E44" t="str" cm="1">
        <f t="array" ref="E44">_xll.RScript.Evaluate($C$39&amp;"$"&amp;D44)</f>
        <v>Exception: Status Error for Exception: Error: object 'mouse_data' not found
 : unexpected string constant</v>
      </c>
    </row>
    <row r="45" spans="2:5" x14ac:dyDescent="0.3">
      <c r="E45" t="str" cm="1">
        <f t="array" ref="E45">_xll.RScript.Evaluate($C$39&amp;"$"&amp;D45)</f>
        <v>Exception: Status Error for Exception: Error: object 'mouse_data' not found
 : unexpected string constant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AE35-5C1E-4FEF-B627-12E876F51716}">
  <dimension ref="B2:N50"/>
  <sheetViews>
    <sheetView workbookViewId="0"/>
  </sheetViews>
  <sheetFormatPr defaultRowHeight="14.4" x14ac:dyDescent="0.3"/>
  <cols>
    <col min="1" max="1" width="4.109375" customWidth="1"/>
    <col min="2" max="2" width="92.5546875" customWidth="1"/>
    <col min="3" max="3" width="8.44140625" customWidth="1"/>
    <col min="4" max="4" width="11.6640625" customWidth="1"/>
    <col min="6" max="6" width="10.33203125" customWidth="1"/>
    <col min="7" max="7" width="9.5546875" customWidth="1"/>
    <col min="8" max="8" width="11.109375" customWidth="1"/>
    <col min="11" max="11" width="11.33203125" customWidth="1"/>
    <col min="12" max="12" width="15.33203125" customWidth="1"/>
    <col min="13" max="13" width="17.88671875" customWidth="1"/>
    <col min="14" max="14" width="27.33203125" customWidth="1"/>
  </cols>
  <sheetData>
    <row r="2" spans="2:12" x14ac:dyDescent="0.3">
      <c r="B2" t="str" cm="1">
        <f t="array" ref="B2">_xll.RScript.CreateVector("women_weight", D2:L2, "Numeric")</f>
        <v>women_weight</v>
      </c>
      <c r="D2">
        <v>38.9</v>
      </c>
      <c r="E2">
        <v>61.2</v>
      </c>
      <c r="F2">
        <v>73.3</v>
      </c>
      <c r="G2">
        <v>21.8</v>
      </c>
      <c r="H2">
        <v>63.4</v>
      </c>
      <c r="I2">
        <v>64.599999999999994</v>
      </c>
      <c r="J2">
        <v>48.4</v>
      </c>
      <c r="K2">
        <v>48.8</v>
      </c>
      <c r="L2">
        <v>48.5</v>
      </c>
    </row>
    <row r="3" spans="2:12" x14ac:dyDescent="0.3">
      <c r="B3" s="2" t="str" cm="1">
        <f t="array" ref="B3">_xll.RScript.CreateVector("men_weight", D3:L3, "Numeric")</f>
        <v>men_weight</v>
      </c>
      <c r="D3">
        <v>67.8</v>
      </c>
      <c r="E3">
        <v>60</v>
      </c>
      <c r="F3">
        <v>63.4</v>
      </c>
      <c r="G3">
        <v>76</v>
      </c>
      <c r="H3">
        <v>89.4</v>
      </c>
      <c r="I3">
        <v>73.3</v>
      </c>
      <c r="J3">
        <v>67.3</v>
      </c>
      <c r="K3">
        <v>61.3</v>
      </c>
      <c r="L3">
        <v>62.4</v>
      </c>
    </row>
    <row r="5" spans="2:12" x14ac:dyDescent="0.3">
      <c r="B5" t="s">
        <v>77</v>
      </c>
      <c r="D5" t="str" cm="1">
        <f t="array" ref="D5">_xll.RScript.Evaluate(B6)</f>
        <v>Exception: Status Error for Exception: Error: object 'men_weight' not found
 : unexpected string constant</v>
      </c>
    </row>
    <row r="6" spans="2:12" x14ac:dyDescent="0.3">
      <c r="B6" t="str" cm="1">
        <f t="array" ref="B6">_xll.RScript.Evaluate(B5)</f>
        <v xml:space="preserve">Exception: Error: object 'men_weight' not found
</v>
      </c>
    </row>
    <row r="24" spans="2:8" ht="86.4" x14ac:dyDescent="0.3">
      <c r="B24" s="6" t="s">
        <v>78</v>
      </c>
    </row>
    <row r="25" spans="2:8" x14ac:dyDescent="0.3">
      <c r="D25" t="str" cm="1">
        <f t="array" ref="D25">_xll.RScript.Evaluate(B24)</f>
        <v xml:space="preserve">Exception: Error: object 'weight_data' not found
</v>
      </c>
    </row>
    <row r="26" spans="2:8" x14ac:dyDescent="0.3">
      <c r="G26" s="4"/>
      <c r="H26" s="4"/>
    </row>
    <row r="27" spans="2:8" x14ac:dyDescent="0.3">
      <c r="G27" s="4"/>
      <c r="H27" s="4"/>
    </row>
    <row r="29" spans="2:8" x14ac:dyDescent="0.3">
      <c r="B29" t="s">
        <v>88</v>
      </c>
      <c r="D29" t="str" cm="1">
        <f t="array" ref="D29">TRANSPOSE(_xll.RScript.Evaluate(B29))</f>
        <v xml:space="preserve">Exception: Error in eval(predvars, data, env) : object 'weight_data' not found
</v>
      </c>
    </row>
    <row r="32" spans="2:8" x14ac:dyDescent="0.3">
      <c r="B32" s="6" t="s">
        <v>79</v>
      </c>
      <c r="E32" t="str" cm="1">
        <f t="array" ref="E32">TRANSPOSE(_xll.RScript.Evaluate("names("&amp;D33&amp;")"))</f>
        <v>Exception: Status Error for names(Exception: Error: object 'weight_data' not found
 : unexpected string constant</v>
      </c>
    </row>
    <row r="33" spans="2:14" x14ac:dyDescent="0.3">
      <c r="B33" t="s">
        <v>81</v>
      </c>
      <c r="D33" t="str" cm="1">
        <f t="array" ref="D33">_xll.RScript.Evaluate(B33)</f>
        <v xml:space="preserve">Exception: Error: object 'weight_data' not found
</v>
      </c>
      <c r="E33" t="str" cm="1">
        <f t="array" ref="E33">_xll.RScript.Evaluate($D$33&amp;"$"&amp;E32)</f>
        <v>Exception: Status Error for Exception: Error: object 'weight_data' not found
 : unexpected string constant</v>
      </c>
      <c r="F33" t="str" cm="1">
        <f t="array" ref="F33">_xll.RScript.Evaluate($D$33&amp;"$"&amp;F32)</f>
        <v>Exception: Status Error for Exception: Error: object 'weight_data' not found
 : unexpected string constant</v>
      </c>
      <c r="G33" t="str" cm="1">
        <f t="array" ref="G33">_xll.RScript.Evaluate($D$33&amp;"$"&amp;G32)</f>
        <v>Exception: Status Error for Exception: Error: object 'weight_data' not found
 : unexpected string constant</v>
      </c>
      <c r="H33" t="str" cm="1">
        <f t="array" ref="H33">_xll.RScript.Evaluate($D$33&amp;"$"&amp;H32)</f>
        <v>Exception: Status Error for Exception: Error: object 'weight_data' not found
 : unexpected string constant</v>
      </c>
    </row>
    <row r="34" spans="2:14" x14ac:dyDescent="0.3">
      <c r="B34" t="s">
        <v>80</v>
      </c>
    </row>
    <row r="35" spans="2:14" x14ac:dyDescent="0.3">
      <c r="B35" t="s">
        <v>82</v>
      </c>
      <c r="D35" t="str" cm="1">
        <f t="array" ref="D35">_xll.RScript.Evaluate(B35)</f>
        <v xml:space="preserve">Exception: Error: object 'weight_data' not found
</v>
      </c>
      <c r="E35" t="str" cm="1">
        <f t="array" ref="E35">_xll.RScript.Evaluate($D$35&amp;"$"&amp;E32)</f>
        <v>Exception: Status Error for Exception: Error: object 'weight_data' not found
 : unexpected string constant</v>
      </c>
      <c r="F35" t="str" cm="1">
        <f t="array" ref="F35">_xll.RScript.Evaluate($D$35&amp;"$"&amp;F32)</f>
        <v>Exception: Status Error for Exception: Error: object 'weight_data' not found
 : unexpected string constant</v>
      </c>
      <c r="G35" t="str" cm="1">
        <f t="array" ref="G35">_xll.RScript.Evaluate($D$35&amp;"$"&amp;G32)</f>
        <v>Exception: Status Error for Exception: Error: object 'weight_data' not found
 : unexpected string constant</v>
      </c>
      <c r="H35" t="str" cm="1">
        <f t="array" ref="H35">_xll.RScript.Evaluate($D$35&amp;"$"&amp;H32)</f>
        <v>Exception: Status Error for Exception: Error: object 'weight_data' not found
 : unexpected string constant</v>
      </c>
    </row>
    <row r="37" spans="2:14" x14ac:dyDescent="0.3">
      <c r="E37" t="str" cm="1">
        <f t="array" ref="E37">TRANSPOSE(_xll.RScript.Evaluate("names("&amp;D38&amp;")"))</f>
        <v>Exception: Status Error for names(Exception: Error in var.test(weight ~ group, data = weight_data) : 
 : unexpected 'in'</v>
      </c>
    </row>
    <row r="38" spans="2:14" x14ac:dyDescent="0.3">
      <c r="B38" t="s">
        <v>83</v>
      </c>
      <c r="D38" t="str" cm="1">
        <f t="array" ref="D38">_xll.RScript.Evaluate(B38)</f>
        <v xml:space="preserve">Exception: Error in var.test(weight ~ group, data = weight_data) : 
  could not find function "var.test"
</v>
      </c>
      <c r="E38" t="str" cm="1">
        <f t="array" ref="E38">_xll.RScript.Evaluate($D$38&amp;"$"&amp;E37)</f>
        <v>Exception: Status Error for Exception: Error in var.test(weight ~ group, data = weight_data) : 
 : unexpected 'in'</v>
      </c>
      <c r="F38" t="str" cm="1">
        <f t="array" ref="F38">_xll.RScript.Evaluate($D$38&amp;"$"&amp;F37)</f>
        <v>Exception: Status Error for Exception: Error in var.test(weight ~ group, data = weight_data) : 
 : unexpected 'in'</v>
      </c>
      <c r="G38" t="str" cm="1">
        <f t="array" ref="G38">_xll.RScript.Evaluate($D$38&amp;"$"&amp;G37)</f>
        <v>Exception: Status Error for Exception: Error in var.test(weight ~ group, data = weight_data) : 
 : unexpected 'in'</v>
      </c>
      <c r="H38" t="str" cm="1">
        <f t="array" ref="H38">_xll.RScript.Evaluate($D$38&amp;"$"&amp;H37)</f>
        <v>Exception: Status Error for Exception: Error in var.test(weight ~ group, data = weight_data) : 
 : unexpected 'in'</v>
      </c>
      <c r="I38" t="str" cm="1">
        <f t="array" ref="I38">_xll.RScript.Evaluate($D$38&amp;"$"&amp;I37)</f>
        <v>Exception: Status Error for Exception: Error in var.test(weight ~ group, data = weight_data) : 
 : unexpected 'in'</v>
      </c>
      <c r="J38" t="str" cm="1">
        <f t="array" ref="J38">_xll.RScript.Evaluate($D$38&amp;"$"&amp;J37)</f>
        <v>Exception: Status Error for Exception: Error in var.test(weight ~ group, data = weight_data) : 
 : unexpected 'in'</v>
      </c>
      <c r="K38" t="str" cm="1">
        <f t="array" ref="K38">_xll.RScript.Evaluate($D$38&amp;"$"&amp;K37)</f>
        <v>Exception: Status Error for Exception: Error in var.test(weight ~ group, data = weight_data) : 
 : unexpected 'in'</v>
      </c>
      <c r="L38" t="str" cm="1">
        <f t="array" ref="L38">_xll.RScript.Evaluate($D$38&amp;"$"&amp;L37)</f>
        <v>Exception: Status Error for Exception: Error in var.test(weight ~ group, data = weight_data) : 
 : unexpected 'in'</v>
      </c>
      <c r="M38" t="str" cm="1">
        <f t="array" ref="M38">_xll.RScript.Evaluate($D$38&amp;"$"&amp;M37)</f>
        <v>Exception: Status Error for Exception: Error in var.test(weight ~ group, data = weight_data) : 
 : unexpected 'in'</v>
      </c>
    </row>
    <row r="41" spans="2:14" x14ac:dyDescent="0.3">
      <c r="B41" t="s">
        <v>84</v>
      </c>
      <c r="E41" t="str" cm="1">
        <f t="array" ref="E41">TRANSPOSE(_xll.RScript.Evaluate("names("&amp;D42&amp;")"))</f>
        <v>Exception: Status Error for names(Exception: Error: object 'women_weight' not found
 : unexpected string constant</v>
      </c>
    </row>
    <row r="42" spans="2:14" x14ac:dyDescent="0.3">
      <c r="B42" t="s">
        <v>85</v>
      </c>
      <c r="D42" t="str" cm="1">
        <f t="array" ref="D42">_xll.RScript.Evaluate(B42)</f>
        <v xml:space="preserve">Exception: Error: object 'women_weight' not found
</v>
      </c>
      <c r="E42" t="str" cm="1">
        <f t="array" ref="E42">_xll.RScript.Evaluate($D$42&amp;"$"&amp;E41)</f>
        <v>Exception: Status Error for Exception: Error: object 'women_weight' not found
 : unexpected string constant</v>
      </c>
      <c r="F42" t="str" cm="1">
        <f t="array" ref="F42">_xll.RScript.Evaluate($D$42&amp;"$"&amp;F41)</f>
        <v>Exception: Status Error for Exception: Error: object 'women_weight' not found
 : unexpected string constant</v>
      </c>
      <c r="G42" t="str" cm="1">
        <f t="array" ref="G42">_xll.RScript.Evaluate($D$42&amp;"$"&amp;G41)</f>
        <v>Exception: Status Error for Exception: Error: object 'women_weight' not found
 : unexpected string constant</v>
      </c>
      <c r="H42" t="str" cm="1">
        <f t="array" ref="H42">_xll.RScript.Evaluate($D$42&amp;"$"&amp;H41)</f>
        <v>Exception: Status Error for Exception: Error: object 'women_weight' not found
 : unexpected string constant</v>
      </c>
      <c r="I42" s="12" t="str" cm="1">
        <f t="array" ref="I42">_xll.RScript.Evaluate($D$42&amp;"$"&amp;I41)</f>
        <v>Exception: Status Error for Exception: Error: object 'women_weight' not found
 : unexpected string constant</v>
      </c>
      <c r="J42" t="str" cm="1">
        <f t="array" ref="J42">_xll.RScript.Evaluate($D$42&amp;"$"&amp;J41)</f>
        <v>Exception: Status Error for Exception: Error: object 'women_weight' not found
 : unexpected string constant</v>
      </c>
      <c r="K42" s="5" t="str" cm="1">
        <f t="array" ref="K42">_xll.RScript.Evaluate($D$42&amp;"$"&amp;K41)</f>
        <v>Exception: Status Error for Exception: Error: object 'women_weight' not found
 : unexpected string constant</v>
      </c>
      <c r="L42" t="str" cm="1">
        <f t="array" ref="L42">_xll.RScript.Evaluate($D$42&amp;"$"&amp;L41)</f>
        <v>Exception: Status Error for Exception: Error: object 'women_weight' not found
 : unexpected string constant</v>
      </c>
      <c r="M42" t="str" cm="1">
        <f t="array" ref="M42">_xll.RScript.Evaluate($D$42&amp;"$"&amp;M41)</f>
        <v>Exception: Status Error for Exception: Error: object 'women_weight' not found
 : unexpected string constant</v>
      </c>
      <c r="N42" t="str" cm="1">
        <f t="array" ref="N42">_xll.RScript.Evaluate($D$42&amp;"$"&amp;N41)</f>
        <v>Exception: Status Error for Exception: Error: object 'women_weight' not found
 : unexpected string constant</v>
      </c>
    </row>
    <row r="43" spans="2:14" x14ac:dyDescent="0.3">
      <c r="I43" s="12"/>
    </row>
    <row r="45" spans="2:14" x14ac:dyDescent="0.3">
      <c r="B45" t="s">
        <v>86</v>
      </c>
      <c r="E45" t="str" cm="1">
        <f t="array" ref="E45">TRANSPOSE(_xll.RScript.Evaluate("names("&amp;D46&amp;")"))</f>
        <v>Exception: Status Error for names(Exception: Error in eval(m$data, parent.frame()) : object 'weight_data' not found
 : unexpected 'in'</v>
      </c>
    </row>
    <row r="46" spans="2:14" x14ac:dyDescent="0.3">
      <c r="B46" t="s">
        <v>87</v>
      </c>
      <c r="D46" t="str" cm="1">
        <f t="array" ref="D46">_xll.RScript.Evaluate(B46)</f>
        <v xml:space="preserve">Exception: Error in eval(m$data, parent.frame()) : object 'weight_data' not found
</v>
      </c>
      <c r="E46" t="str" cm="1">
        <f t="array" ref="E46">_xll.RScript.Evaluate($D$46&amp;"$"&amp;E45)</f>
        <v>Exception: Status Error for Exception: Error in eval(m$data, parent.frame()) : object 'weight_data' not found
 : unexpected 'in'</v>
      </c>
      <c r="F46" t="str" cm="1">
        <f t="array" ref="F46">_xll.RScript.Evaluate($D$46&amp;"$"&amp;F45)</f>
        <v>Exception: Status Error for Exception: Error in eval(m$data, parent.frame()) : object 'weight_data' not found
 : unexpected 'in'</v>
      </c>
      <c r="G46" t="str" cm="1">
        <f t="array" ref="G46">_xll.RScript.Evaluate($D$46&amp;"$"&amp;G45)</f>
        <v>Exception: Status Error for Exception: Error in eval(m$data, parent.frame()) : object 'weight_data' not found
 : unexpected 'in'</v>
      </c>
      <c r="H46" t="str" cm="1">
        <f t="array" ref="H46">_xll.RScript.Evaluate($D$46&amp;"$"&amp;H45)</f>
        <v>Exception: Status Error for Exception: Error in eval(m$data, parent.frame()) : object 'weight_data' not found
 : unexpected 'in'</v>
      </c>
      <c r="I46" t="str" cm="1">
        <f t="array" ref="I46">_xll.RScript.Evaluate($D$46&amp;"$"&amp;I45)</f>
        <v>Exception: Status Error for Exception: Error in eval(m$data, parent.frame()) : object 'weight_data' not found
 : unexpected 'in'</v>
      </c>
      <c r="J46" t="str" cm="1">
        <f t="array" ref="J46">_xll.RScript.Evaluate($D$46&amp;"$"&amp;J45)</f>
        <v>Exception: Status Error for Exception: Error in eval(m$data, parent.frame()) : object 'weight_data' not found
 : unexpected 'in'</v>
      </c>
      <c r="K46" t="str" cm="1">
        <f t="array" ref="K46">_xll.RScript.Evaluate($D$46&amp;"$"&amp;K45)</f>
        <v>Exception: Status Error for Exception: Error in eval(m$data, parent.frame()) : object 'weight_data' not found
 : unexpected 'in'</v>
      </c>
      <c r="L46" t="str" cm="1">
        <f t="array" ref="L46">_xll.RScript.Evaluate($D$46&amp;"$"&amp;L45)</f>
        <v>Exception: Status Error for Exception: Error in eval(m$data, parent.frame()) : object 'weight_data' not found
 : unexpected 'in'</v>
      </c>
      <c r="M46" t="str" cm="1">
        <f t="array" ref="M46">_xll.RScript.Evaluate($D$46&amp;"$"&amp;M45)</f>
        <v>Exception: Status Error for Exception: Error in eval(m$data, parent.frame()) : object 'weight_data' not found
 : unexpected 'in'</v>
      </c>
      <c r="N46" t="str" cm="1">
        <f t="array" ref="N46">_xll.RScript.Evaluate($D$46&amp;"$"&amp;N45)</f>
        <v>Exception: Status Error for Exception: Error in eval(m$data, parent.frame()) : object 'weight_data' not found
 : unexpected 'in'</v>
      </c>
    </row>
    <row r="47" spans="2:14" x14ac:dyDescent="0.3">
      <c r="I47" s="12"/>
    </row>
    <row r="50" spans="6:7" x14ac:dyDescent="0.3">
      <c r="F50" s="17" t="s">
        <v>51</v>
      </c>
      <c r="G50" s="17">
        <f>_xlfn.T.TEST(D2:L2,D3:L3,2,2)</f>
        <v>1.3265602643801069E-2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3D4C-2F10-4E33-9A71-3F26FF3E8896}">
  <dimension ref="B2:N83"/>
  <sheetViews>
    <sheetView zoomScaleNormal="100" workbookViewId="0">
      <selection activeCell="E69" sqref="E69"/>
    </sheetView>
  </sheetViews>
  <sheetFormatPr defaultRowHeight="14.4" x14ac:dyDescent="0.3"/>
  <cols>
    <col min="2" max="4" width="15.5546875" customWidth="1"/>
    <col min="6" max="6" width="21.88671875" customWidth="1"/>
    <col min="8" max="8" width="12" customWidth="1"/>
  </cols>
  <sheetData>
    <row r="2" spans="2:12" x14ac:dyDescent="0.3">
      <c r="B2" s="19" t="s">
        <v>208</v>
      </c>
      <c r="C2" s="19" t="s">
        <v>209</v>
      </c>
      <c r="D2" s="19" t="s">
        <v>210</v>
      </c>
      <c r="F2" t="s">
        <v>64</v>
      </c>
    </row>
    <row r="3" spans="2:12" x14ac:dyDescent="0.3">
      <c r="B3" s="20">
        <v>9.4634003244036791</v>
      </c>
      <c r="C3" s="20">
        <v>9.8349981524646939</v>
      </c>
      <c r="D3" s="20">
        <v>9.9982528551986505</v>
      </c>
    </row>
    <row r="4" spans="2:12" ht="15" thickBot="1" x14ac:dyDescent="0.35">
      <c r="B4" s="20">
        <v>10.516349497256266</v>
      </c>
      <c r="C4" s="20">
        <v>9.8484314967986393</v>
      </c>
      <c r="D4" s="20">
        <v>9.5705067976874485</v>
      </c>
      <c r="F4" t="s">
        <v>65</v>
      </c>
    </row>
    <row r="5" spans="2:12" x14ac:dyDescent="0.3">
      <c r="B5" s="20">
        <v>9.6348946569485712</v>
      </c>
      <c r="C5" s="20">
        <v>9.571230529684799</v>
      </c>
      <c r="D5" s="20">
        <v>9.9036958747097881</v>
      </c>
      <c r="F5" s="8" t="s">
        <v>66</v>
      </c>
      <c r="G5" s="8" t="s">
        <v>67</v>
      </c>
      <c r="H5" s="8" t="s">
        <v>68</v>
      </c>
      <c r="I5" s="8" t="s">
        <v>69</v>
      </c>
      <c r="J5" s="8" t="s">
        <v>70</v>
      </c>
    </row>
    <row r="6" spans="2:12" x14ac:dyDescent="0.3">
      <c r="B6" s="20">
        <v>10.093474391916644</v>
      </c>
      <c r="C6" s="20">
        <v>9.1475176144239558</v>
      </c>
      <c r="D6" s="20">
        <v>9.9282750875710732</v>
      </c>
      <c r="F6" t="s">
        <v>208</v>
      </c>
      <c r="G6">
        <v>30</v>
      </c>
      <c r="H6">
        <v>293.13026419195813</v>
      </c>
      <c r="I6">
        <v>9.7710088063986049</v>
      </c>
      <c r="J6">
        <v>0.26568623100216293</v>
      </c>
    </row>
    <row r="7" spans="2:12" x14ac:dyDescent="0.3">
      <c r="B7" s="20">
        <v>9.43147727566779</v>
      </c>
      <c r="C7" s="20">
        <v>9.4916958724971749</v>
      </c>
      <c r="D7" s="20">
        <v>9.1067200592169328</v>
      </c>
      <c r="F7" t="s">
        <v>209</v>
      </c>
      <c r="G7">
        <v>30</v>
      </c>
      <c r="H7">
        <v>290.22746456645137</v>
      </c>
      <c r="I7">
        <v>9.6742488188817131</v>
      </c>
      <c r="J7">
        <v>0.12554716646903108</v>
      </c>
    </row>
    <row r="8" spans="2:12" ht="15" thickBot="1" x14ac:dyDescent="0.35">
      <c r="B8" s="20">
        <v>9.5611981786536777</v>
      </c>
      <c r="C8" s="20">
        <v>9.2324074055629879</v>
      </c>
      <c r="D8" s="20">
        <v>9.6055313049192463</v>
      </c>
      <c r="F8" s="7" t="s">
        <v>210</v>
      </c>
      <c r="G8" s="7">
        <v>30</v>
      </c>
      <c r="H8" s="7">
        <v>295.48479720747372</v>
      </c>
      <c r="I8" s="7">
        <v>9.8494932402491244</v>
      </c>
      <c r="J8" s="7">
        <v>0.12699897186867101</v>
      </c>
    </row>
    <row r="9" spans="2:12" x14ac:dyDescent="0.3">
      <c r="B9" s="20">
        <v>8.8561426570598627</v>
      </c>
      <c r="C9" s="20">
        <v>9.4373019208702367</v>
      </c>
      <c r="D9" s="20">
        <v>10.090546855677347</v>
      </c>
    </row>
    <row r="10" spans="2:12" x14ac:dyDescent="0.3">
      <c r="B10" s="20">
        <v>10.018728290259194</v>
      </c>
      <c r="C10" s="20">
        <v>9.9402592487252956</v>
      </c>
      <c r="D10" s="20">
        <v>10.327990100295299</v>
      </c>
    </row>
    <row r="11" spans="2:12" ht="15" thickBot="1" x14ac:dyDescent="0.35">
      <c r="B11" s="20">
        <v>9.2755490554969597</v>
      </c>
      <c r="C11" s="20">
        <v>10.008950714160799</v>
      </c>
      <c r="D11" s="20">
        <v>10.034172011365413</v>
      </c>
      <c r="F11" t="s">
        <v>40</v>
      </c>
    </row>
    <row r="12" spans="2:12" x14ac:dyDescent="0.3">
      <c r="B12" s="20">
        <v>10.246815909089714</v>
      </c>
      <c r="C12" s="20">
        <v>10.167060062810688</v>
      </c>
      <c r="D12" s="20">
        <v>10.03817303978011</v>
      </c>
      <c r="F12" s="8" t="s">
        <v>71</v>
      </c>
      <c r="G12" s="8" t="s">
        <v>46</v>
      </c>
      <c r="H12" s="8" t="s">
        <v>45</v>
      </c>
      <c r="I12" s="8" t="s">
        <v>47</v>
      </c>
      <c r="J12" s="8" t="s">
        <v>0</v>
      </c>
      <c r="K12" s="8" t="s">
        <v>51</v>
      </c>
      <c r="L12" s="8" t="s">
        <v>72</v>
      </c>
    </row>
    <row r="13" spans="2:12" x14ac:dyDescent="0.3">
      <c r="B13" s="20">
        <v>9.256471618298221</v>
      </c>
      <c r="C13" s="20">
        <v>9.2154944477317038</v>
      </c>
      <c r="D13" s="20">
        <v>9.6826294891560671</v>
      </c>
      <c r="F13" t="s">
        <v>73</v>
      </c>
      <c r="G13">
        <v>0.46232908761506408</v>
      </c>
      <c r="H13">
        <v>2</v>
      </c>
      <c r="I13">
        <v>0.23116454380753204</v>
      </c>
      <c r="J13">
        <v>1.3381904961011648</v>
      </c>
      <c r="K13">
        <v>0.26766482057471552</v>
      </c>
      <c r="L13">
        <v>3.1012957566671893</v>
      </c>
    </row>
    <row r="14" spans="2:12" x14ac:dyDescent="0.3">
      <c r="B14" s="20">
        <v>9.6432582665750246</v>
      </c>
      <c r="C14" s="20">
        <v>9.4343172695353861</v>
      </c>
      <c r="D14" s="20">
        <v>9.9568582452100802</v>
      </c>
      <c r="F14" t="s">
        <v>74</v>
      </c>
      <c r="G14">
        <v>15.028738710856086</v>
      </c>
      <c r="H14">
        <v>87</v>
      </c>
      <c r="I14">
        <v>0.17274412311328835</v>
      </c>
    </row>
    <row r="15" spans="2:12" x14ac:dyDescent="0.3">
      <c r="B15" s="20">
        <v>11.563075349987745</v>
      </c>
      <c r="C15" s="20">
        <v>9.4347031491248998</v>
      </c>
      <c r="D15" s="20">
        <v>10.749206538674313</v>
      </c>
    </row>
    <row r="16" spans="2:12" ht="15" thickBot="1" x14ac:dyDescent="0.35">
      <c r="B16" s="20">
        <v>9.7339704910603277</v>
      </c>
      <c r="C16" s="20">
        <v>9.998784788172971</v>
      </c>
      <c r="D16" s="20">
        <v>9.8524968207719628</v>
      </c>
      <c r="F16" s="7" t="s">
        <v>43</v>
      </c>
      <c r="G16" s="7">
        <v>15.49106779847115</v>
      </c>
      <c r="H16" s="7">
        <v>89</v>
      </c>
      <c r="I16" s="7"/>
      <c r="J16" s="7"/>
      <c r="K16" s="7"/>
      <c r="L16" s="7"/>
    </row>
    <row r="17" spans="2:4" x14ac:dyDescent="0.3">
      <c r="B17" s="20">
        <v>9.4599725595652124</v>
      </c>
      <c r="C17" s="20">
        <v>9.8412435329790249</v>
      </c>
      <c r="D17" s="20">
        <v>10.34038452560454</v>
      </c>
    </row>
    <row r="18" spans="2:4" x14ac:dyDescent="0.3">
      <c r="B18" s="20">
        <v>10.038851981409859</v>
      </c>
      <c r="C18" s="20">
        <v>9.6428139171779144</v>
      </c>
      <c r="D18" s="20">
        <v>9.5088861143211787</v>
      </c>
    </row>
    <row r="19" spans="2:4" x14ac:dyDescent="0.3">
      <c r="B19" s="20">
        <v>9.5753392916408853</v>
      </c>
      <c r="C19" s="20">
        <v>9.7508771632800197</v>
      </c>
      <c r="D19" s="20">
        <v>9.8420247185261065</v>
      </c>
    </row>
    <row r="20" spans="2:4" x14ac:dyDescent="0.3">
      <c r="B20" s="20">
        <v>9.859187630319358</v>
      </c>
      <c r="C20" s="20">
        <v>9.8395134482152002</v>
      </c>
      <c r="D20" s="20">
        <v>10.056450402228327</v>
      </c>
    </row>
    <row r="21" spans="2:4" x14ac:dyDescent="0.3">
      <c r="B21" s="20">
        <v>9.3499492195888401</v>
      </c>
      <c r="C21" s="20">
        <v>9.5438355734891189</v>
      </c>
      <c r="D21" s="20">
        <v>9.5325568815108372</v>
      </c>
    </row>
    <row r="22" spans="2:4" x14ac:dyDescent="0.3">
      <c r="B22" s="20">
        <v>9.9525738317049441</v>
      </c>
      <c r="C22" s="20">
        <v>9.5562713813364297</v>
      </c>
      <c r="D22" s="20">
        <v>9.5912796797674993</v>
      </c>
    </row>
    <row r="23" spans="2:4" x14ac:dyDescent="0.3">
      <c r="B23" s="20">
        <v>10.069595276112064</v>
      </c>
      <c r="C23" s="20">
        <v>10.527489599174622</v>
      </c>
      <c r="D23" s="20">
        <v>9.7418328460820334</v>
      </c>
    </row>
    <row r="24" spans="2:4" x14ac:dyDescent="0.3">
      <c r="B24" s="20">
        <v>9.8142632240432128</v>
      </c>
      <c r="C24" s="20">
        <v>9.7535253859426003</v>
      </c>
      <c r="D24" s="20">
        <v>10.247383910553081</v>
      </c>
    </row>
    <row r="25" spans="2:4" x14ac:dyDescent="0.3">
      <c r="B25" s="20">
        <v>9.1865887073904986</v>
      </c>
      <c r="C25" s="20">
        <v>9.9676813772650839</v>
      </c>
      <c r="D25" s="20">
        <v>9.6946787636860901</v>
      </c>
    </row>
    <row r="26" spans="2:4" x14ac:dyDescent="0.3">
      <c r="B26" s="20">
        <v>9.4366224159037415</v>
      </c>
      <c r="C26" s="20">
        <v>8.9065113707342203</v>
      </c>
      <c r="D26" s="20">
        <v>9.2644274030525366</v>
      </c>
    </row>
    <row r="27" spans="2:4" x14ac:dyDescent="0.3">
      <c r="B27" s="20">
        <v>9.2990467326943307</v>
      </c>
      <c r="C27" s="20">
        <v>9.2056084865083694</v>
      </c>
      <c r="D27" s="20">
        <v>9.8974867077466619</v>
      </c>
    </row>
    <row r="28" spans="2:4" x14ac:dyDescent="0.3">
      <c r="B28" s="20">
        <v>10.426640678666992</v>
      </c>
      <c r="C28" s="20">
        <v>10.126610747813778</v>
      </c>
      <c r="D28" s="20">
        <v>9.3939758361162227</v>
      </c>
    </row>
    <row r="29" spans="2:4" x14ac:dyDescent="0.3">
      <c r="B29" s="20">
        <v>9.5682195154202283</v>
      </c>
      <c r="C29" s="20">
        <v>9.8720220105186307</v>
      </c>
      <c r="D29" s="20">
        <v>10.301547429790114</v>
      </c>
    </row>
    <row r="30" spans="2:4" x14ac:dyDescent="0.3">
      <c r="B30" s="20">
        <v>9.633589759087533</v>
      </c>
      <c r="C30" s="20">
        <v>9.9381342213519659</v>
      </c>
      <c r="D30" s="20">
        <v>9.4054890622896394</v>
      </c>
    </row>
    <row r="31" spans="2:4" x14ac:dyDescent="0.3">
      <c r="B31" s="20">
        <v>10.210784015021094</v>
      </c>
      <c r="C31" s="20">
        <v>9.6638002676368959</v>
      </c>
      <c r="D31" s="20">
        <v>10.043042207457075</v>
      </c>
    </row>
    <row r="32" spans="2:4" x14ac:dyDescent="0.3">
      <c r="B32" s="20">
        <v>9.9542333907156522</v>
      </c>
      <c r="C32" s="20">
        <v>9.3283734104632554</v>
      </c>
      <c r="D32" s="20">
        <v>9.778295638508105</v>
      </c>
    </row>
    <row r="35" spans="2:14" x14ac:dyDescent="0.3">
      <c r="B35" t="str" cm="1">
        <f t="array" ref="B35">_xll.RScript.CreateVector("ctrl", B36:B45, "Numeric")</f>
        <v>ctrl</v>
      </c>
      <c r="C35" t="str" cm="1">
        <f t="array" ref="C35">_xll.RScript.CreateVector("trt1", C36:C45, "Numeric")</f>
        <v>trt1</v>
      </c>
      <c r="D35" t="str" cm="1">
        <f t="array" ref="D35">_xll.RScript.CreateVector("trt2", D36:D45, "Numeric")</f>
        <v>trt2</v>
      </c>
      <c r="F35" t="s">
        <v>64</v>
      </c>
    </row>
    <row r="36" spans="2:14" x14ac:dyDescent="0.3">
      <c r="B36">
        <v>4.17</v>
      </c>
      <c r="C36">
        <v>4.8099999999999996</v>
      </c>
      <c r="D36">
        <v>6.31</v>
      </c>
    </row>
    <row r="37" spans="2:14" ht="15" thickBot="1" x14ac:dyDescent="0.35">
      <c r="B37">
        <v>5.58</v>
      </c>
      <c r="C37">
        <v>4.17</v>
      </c>
      <c r="D37">
        <v>5.12</v>
      </c>
      <c r="F37" t="s">
        <v>65</v>
      </c>
    </row>
    <row r="38" spans="2:14" x14ac:dyDescent="0.3">
      <c r="B38">
        <v>5.18</v>
      </c>
      <c r="C38">
        <v>4.41</v>
      </c>
      <c r="D38">
        <v>5.54</v>
      </c>
      <c r="F38" s="8" t="s">
        <v>66</v>
      </c>
      <c r="G38" s="8" t="s">
        <v>67</v>
      </c>
      <c r="H38" s="8" t="s">
        <v>68</v>
      </c>
      <c r="I38" s="8" t="s">
        <v>69</v>
      </c>
      <c r="J38" s="8" t="s">
        <v>70</v>
      </c>
    </row>
    <row r="39" spans="2:14" x14ac:dyDescent="0.3">
      <c r="B39">
        <v>6.11</v>
      </c>
      <c r="C39">
        <v>3.59</v>
      </c>
      <c r="D39">
        <v>5.5</v>
      </c>
      <c r="F39" t="s">
        <v>59</v>
      </c>
      <c r="G39">
        <v>10</v>
      </c>
      <c r="H39">
        <v>50.32</v>
      </c>
      <c r="I39">
        <v>5.032</v>
      </c>
      <c r="J39">
        <v>0.33999555555555122</v>
      </c>
    </row>
    <row r="40" spans="2:14" x14ac:dyDescent="0.3">
      <c r="B40">
        <v>4.5</v>
      </c>
      <c r="C40">
        <v>5.87</v>
      </c>
      <c r="D40">
        <v>5.37</v>
      </c>
      <c r="F40" t="s">
        <v>60</v>
      </c>
      <c r="G40">
        <v>10</v>
      </c>
      <c r="H40">
        <v>46.61</v>
      </c>
      <c r="I40">
        <v>4.6609999999999996</v>
      </c>
      <c r="J40">
        <v>0.62992111111110993</v>
      </c>
    </row>
    <row r="41" spans="2:14" ht="15" thickBot="1" x14ac:dyDescent="0.35">
      <c r="B41">
        <v>4.6100000000000003</v>
      </c>
      <c r="C41">
        <v>3.83</v>
      </c>
      <c r="D41">
        <v>5.29</v>
      </c>
      <c r="F41" s="7" t="s">
        <v>61</v>
      </c>
      <c r="G41" s="7">
        <v>10</v>
      </c>
      <c r="H41" s="7">
        <v>55.26</v>
      </c>
      <c r="I41" s="7">
        <v>5.5259999999999998</v>
      </c>
      <c r="J41" s="7">
        <v>0.19587111111111105</v>
      </c>
    </row>
    <row r="42" spans="2:14" x14ac:dyDescent="0.3">
      <c r="B42">
        <v>5.17</v>
      </c>
      <c r="C42">
        <v>6.03</v>
      </c>
      <c r="D42">
        <v>4.92</v>
      </c>
    </row>
    <row r="43" spans="2:14" x14ac:dyDescent="0.3">
      <c r="B43">
        <v>4.53</v>
      </c>
      <c r="C43">
        <v>4.8899999999999997</v>
      </c>
      <c r="D43">
        <v>6.15</v>
      </c>
    </row>
    <row r="44" spans="2:14" ht="15" thickBot="1" x14ac:dyDescent="0.35">
      <c r="B44">
        <v>5.33</v>
      </c>
      <c r="C44">
        <v>4.32</v>
      </c>
      <c r="D44">
        <v>5.8</v>
      </c>
      <c r="F44" t="s">
        <v>40</v>
      </c>
    </row>
    <row r="45" spans="2:14" x14ac:dyDescent="0.3">
      <c r="B45">
        <v>5.14</v>
      </c>
      <c r="C45">
        <v>4.6900000000000004</v>
      </c>
      <c r="D45">
        <v>5.26</v>
      </c>
      <c r="F45" s="8" t="s">
        <v>71</v>
      </c>
      <c r="G45" s="8" t="s">
        <v>46</v>
      </c>
      <c r="H45" s="8" t="s">
        <v>45</v>
      </c>
      <c r="I45" s="8" t="s">
        <v>47</v>
      </c>
      <c r="J45" s="8" t="s">
        <v>0</v>
      </c>
      <c r="K45" s="8" t="s">
        <v>51</v>
      </c>
      <c r="L45" s="8" t="s">
        <v>72</v>
      </c>
      <c r="N45" s="21"/>
    </row>
    <row r="46" spans="2:14" x14ac:dyDescent="0.3">
      <c r="F46" t="s">
        <v>73</v>
      </c>
      <c r="G46">
        <v>3.766339999999996</v>
      </c>
      <c r="H46">
        <v>2</v>
      </c>
      <c r="I46">
        <v>1.883169999999998</v>
      </c>
      <c r="J46">
        <v>4.8460878623801307</v>
      </c>
      <c r="K46">
        <v>1.5909958325622996E-2</v>
      </c>
      <c r="L46">
        <v>3.3541308285291991</v>
      </c>
      <c r="N46" s="21"/>
    </row>
    <row r="47" spans="2:14" x14ac:dyDescent="0.3">
      <c r="F47" t="s">
        <v>74</v>
      </c>
      <c r="G47">
        <v>10.492090000000001</v>
      </c>
      <c r="H47">
        <v>27</v>
      </c>
      <c r="I47">
        <v>0.38859592592592596</v>
      </c>
      <c r="N47" s="21"/>
    </row>
    <row r="49" spans="2:12" ht="15" thickBot="1" x14ac:dyDescent="0.35">
      <c r="F49" s="7" t="s">
        <v>43</v>
      </c>
      <c r="G49" s="7">
        <v>14.258429999999997</v>
      </c>
      <c r="H49" s="7">
        <v>29</v>
      </c>
      <c r="I49" s="7"/>
      <c r="J49" s="7"/>
      <c r="K49" s="7"/>
      <c r="L49" s="7"/>
    </row>
    <row r="51" spans="2:12" x14ac:dyDescent="0.3">
      <c r="B51" t="s">
        <v>384</v>
      </c>
      <c r="D51" t="str" cm="1">
        <f t="array" ref="D51">_xll.RScript.Evaluate(B51)</f>
        <v>df_data</v>
      </c>
    </row>
    <row r="53" spans="2:12" x14ac:dyDescent="0.3">
      <c r="B53" t="s">
        <v>211</v>
      </c>
      <c r="E53" t="str" cm="1">
        <f t="array" ref="E53">_xll.RScript.Evaluate(B53)</f>
        <v>df_data_stacked</v>
      </c>
      <c r="F53" s="2" t="s">
        <v>385</v>
      </c>
    </row>
    <row r="55" spans="2:12" x14ac:dyDescent="0.3">
      <c r="B55" t="s">
        <v>212</v>
      </c>
      <c r="E55" t="str" cm="1">
        <f t="array" ref="E55">_xll.RScript.Evaluate(B55)</f>
        <v xml:space="preserve">Exception: Error: object 'df_data_stacked' not found
</v>
      </c>
    </row>
    <row r="56" spans="2:12" x14ac:dyDescent="0.3">
      <c r="B56" t="s">
        <v>213</v>
      </c>
      <c r="E56" t="str" cm="1">
        <f t="array" ref="E56">_xll.RScript.Evaluate(B56)</f>
        <v xml:space="preserve">Exception: Error: object 'df_data_stacked' not found
</v>
      </c>
    </row>
    <row r="58" spans="2:12" x14ac:dyDescent="0.3">
      <c r="B58" t="s">
        <v>214</v>
      </c>
      <c r="E58" t="str" cm="1">
        <f t="array" ref="E58">_xll.RScript.Evaluate(B58)</f>
        <v xml:space="preserve">Exception: Error: object 'df_data_stacked' not found
</v>
      </c>
    </row>
    <row r="60" spans="2:12" x14ac:dyDescent="0.3">
      <c r="B60" t="s">
        <v>215</v>
      </c>
      <c r="E60" t="str" cm="1">
        <f t="array" ref="E60">_xll.RScript.Evaluate(B60)</f>
        <v xml:space="preserve">Exception: Error: object 'df_data_stacked' not found
</v>
      </c>
    </row>
    <row r="63" spans="2:12" x14ac:dyDescent="0.3">
      <c r="B63" t="s">
        <v>216</v>
      </c>
      <c r="E63" t="str" cm="1">
        <f t="array" ref="E63">_xll.RScript.Evaluate(B63)</f>
        <v xml:space="preserve">Exception: Error: object 'res1' not found
</v>
      </c>
      <c r="F63" t="str" cm="1">
        <f t="array" ref="F63">_xll.RScript.Evaluate(E63)</f>
        <v>Exception: Status Error for Exception: Error: object 'res1' not found
 : unexpected string constant</v>
      </c>
    </row>
    <row r="69" spans="5:11" x14ac:dyDescent="0.3">
      <c r="E69" t="s">
        <v>64</v>
      </c>
    </row>
    <row r="71" spans="5:11" ht="15" thickBot="1" x14ac:dyDescent="0.35">
      <c r="E71" t="s">
        <v>65</v>
      </c>
    </row>
    <row r="72" spans="5:11" x14ac:dyDescent="0.3">
      <c r="E72" s="8" t="s">
        <v>66</v>
      </c>
      <c r="F72" s="8" t="s">
        <v>67</v>
      </c>
      <c r="G72" s="8" t="s">
        <v>68</v>
      </c>
      <c r="H72" s="8" t="s">
        <v>69</v>
      </c>
      <c r="I72" s="8" t="s">
        <v>70</v>
      </c>
    </row>
    <row r="73" spans="5:11" x14ac:dyDescent="0.3">
      <c r="E73" t="s">
        <v>208</v>
      </c>
      <c r="F73">
        <v>30</v>
      </c>
      <c r="G73">
        <v>293.13026419195813</v>
      </c>
      <c r="H73">
        <v>9.7710088063986049</v>
      </c>
      <c r="I73">
        <v>0.26568623100216293</v>
      </c>
    </row>
    <row r="74" spans="5:11" x14ac:dyDescent="0.3">
      <c r="E74" t="s">
        <v>209</v>
      </c>
      <c r="F74">
        <v>30</v>
      </c>
      <c r="G74">
        <v>290.22746456645137</v>
      </c>
      <c r="H74">
        <v>9.6742488188817131</v>
      </c>
      <c r="I74">
        <v>0.12554716646903108</v>
      </c>
    </row>
    <row r="75" spans="5:11" ht="15" thickBot="1" x14ac:dyDescent="0.35">
      <c r="E75" s="7" t="s">
        <v>210</v>
      </c>
      <c r="F75" s="7">
        <v>30</v>
      </c>
      <c r="G75" s="7">
        <v>295.48479720747372</v>
      </c>
      <c r="H75" s="7">
        <v>9.8494932402491244</v>
      </c>
      <c r="I75" s="7">
        <v>0.12699897186867101</v>
      </c>
    </row>
    <row r="78" spans="5:11" ht="15" thickBot="1" x14ac:dyDescent="0.35">
      <c r="E78" t="s">
        <v>40</v>
      </c>
    </row>
    <row r="79" spans="5:11" x14ac:dyDescent="0.3">
      <c r="E79" s="8" t="s">
        <v>71</v>
      </c>
      <c r="F79" s="8" t="s">
        <v>46</v>
      </c>
      <c r="G79" s="8" t="s">
        <v>45</v>
      </c>
      <c r="H79" s="8" t="s">
        <v>47</v>
      </c>
      <c r="I79" s="8" t="s">
        <v>0</v>
      </c>
      <c r="J79" s="8" t="s">
        <v>51</v>
      </c>
      <c r="K79" s="8" t="s">
        <v>72</v>
      </c>
    </row>
    <row r="80" spans="5:11" x14ac:dyDescent="0.3">
      <c r="E80" t="s">
        <v>73</v>
      </c>
      <c r="F80">
        <v>0.46232908761506408</v>
      </c>
      <c r="G80">
        <v>2</v>
      </c>
      <c r="H80">
        <v>0.23116454380753204</v>
      </c>
      <c r="I80">
        <v>1.3381904961011648</v>
      </c>
      <c r="J80">
        <v>0.26766482057471552</v>
      </c>
      <c r="K80">
        <v>3.1012957566671893</v>
      </c>
    </row>
    <row r="81" spans="5:11" x14ac:dyDescent="0.3">
      <c r="E81" t="s">
        <v>74</v>
      </c>
      <c r="F81">
        <v>15.028738710856086</v>
      </c>
      <c r="G81">
        <v>87</v>
      </c>
      <c r="H81">
        <v>0.17274412311328835</v>
      </c>
    </row>
    <row r="83" spans="5:11" ht="15" thickBot="1" x14ac:dyDescent="0.35">
      <c r="E83" s="7" t="s">
        <v>43</v>
      </c>
      <c r="F83" s="7">
        <v>15.49106779847115</v>
      </c>
      <c r="G83" s="7">
        <v>89</v>
      </c>
      <c r="H83" s="7"/>
      <c r="I83" s="7"/>
      <c r="J83" s="7"/>
      <c r="K83" s="7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1509-A8F7-4902-954C-BC366693D61D}">
  <dimension ref="B2:J23"/>
  <sheetViews>
    <sheetView workbookViewId="0">
      <selection activeCell="D20" sqref="D20"/>
    </sheetView>
  </sheetViews>
  <sheetFormatPr defaultRowHeight="14.4" x14ac:dyDescent="0.3"/>
  <cols>
    <col min="2" max="2" width="48.77734375" customWidth="1"/>
    <col min="4" max="4" width="9.6640625" customWidth="1"/>
    <col min="8" max="8" width="8.6640625" customWidth="1"/>
  </cols>
  <sheetData>
    <row r="2" spans="2:9" x14ac:dyDescent="0.3">
      <c r="B2" t="s">
        <v>63</v>
      </c>
      <c r="D2" t="str" cm="1">
        <f t="array" ref="D2">_xll.RScript.Evaluate(B2)</f>
        <v xml:space="preserve">Exception: Error in aov(weight ~ group, data = df_plant_growth) : 
  could not find function "aov"
</v>
      </c>
    </row>
    <row r="4" spans="2:9" x14ac:dyDescent="0.3">
      <c r="B4" t="str">
        <f>"anova("&amp;D2&amp;")"</f>
        <v>anova(Exception: Error in aov(weight ~ group, data = df_plant_growth) : 
  could not find function "aov"
)</v>
      </c>
      <c r="D4" t="str" cm="1">
        <f t="array" ref="D4">_xll.RScript.Evaluate(B4)</f>
        <v>Exception: Status Error for anova(Exception: Error in aov(weight ~ group, data = df_plant_growth) : 
 : unexpected 'in'</v>
      </c>
    </row>
    <row r="5" spans="2:9" x14ac:dyDescent="0.3">
      <c r="F5" s="3"/>
      <c r="G5" s="3"/>
      <c r="H5" s="3"/>
      <c r="I5" s="3"/>
    </row>
    <row r="6" spans="2:9" x14ac:dyDescent="0.3">
      <c r="F6" s="3"/>
      <c r="G6" s="3"/>
      <c r="H6" s="3"/>
      <c r="I6" s="3"/>
    </row>
    <row r="9" spans="2:9" x14ac:dyDescent="0.3">
      <c r="D9" t="s">
        <v>64</v>
      </c>
    </row>
    <row r="11" spans="2:9" ht="15" thickBot="1" x14ac:dyDescent="0.35">
      <c r="D11" t="s">
        <v>65</v>
      </c>
    </row>
    <row r="12" spans="2:9" x14ac:dyDescent="0.3">
      <c r="D12" s="8" t="s">
        <v>66</v>
      </c>
      <c r="E12" s="8" t="s">
        <v>67</v>
      </c>
      <c r="F12" s="8" t="s">
        <v>68</v>
      </c>
      <c r="G12" s="8" t="s">
        <v>69</v>
      </c>
      <c r="H12" s="8" t="s">
        <v>70</v>
      </c>
    </row>
    <row r="13" spans="2:9" x14ac:dyDescent="0.3">
      <c r="D13" t="s">
        <v>59</v>
      </c>
      <c r="E13">
        <v>10</v>
      </c>
      <c r="F13">
        <v>50.32</v>
      </c>
      <c r="G13">
        <v>5.032</v>
      </c>
      <c r="H13">
        <v>0.33999555555555122</v>
      </c>
    </row>
    <row r="14" spans="2:9" x14ac:dyDescent="0.3">
      <c r="D14" t="s">
        <v>60</v>
      </c>
      <c r="E14">
        <v>10</v>
      </c>
      <c r="F14">
        <v>46.61</v>
      </c>
      <c r="G14">
        <v>4.6609999999999996</v>
      </c>
      <c r="H14">
        <v>0.62992111111110993</v>
      </c>
    </row>
    <row r="15" spans="2:9" ht="15" thickBot="1" x14ac:dyDescent="0.35">
      <c r="D15" s="7" t="s">
        <v>61</v>
      </c>
      <c r="E15" s="7">
        <v>10</v>
      </c>
      <c r="F15" s="7">
        <v>55.26</v>
      </c>
      <c r="G15" s="7">
        <v>5.5259999999999998</v>
      </c>
      <c r="H15" s="7">
        <v>0.19587111111111105</v>
      </c>
    </row>
    <row r="18" spans="4:10" ht="15" thickBot="1" x14ac:dyDescent="0.35">
      <c r="D18" t="s">
        <v>40</v>
      </c>
    </row>
    <row r="19" spans="4:10" x14ac:dyDescent="0.3">
      <c r="D19" s="8" t="s">
        <v>71</v>
      </c>
      <c r="E19" s="8" t="s">
        <v>46</v>
      </c>
      <c r="F19" s="8" t="s">
        <v>45</v>
      </c>
      <c r="G19" s="8" t="s">
        <v>47</v>
      </c>
      <c r="H19" s="8" t="s">
        <v>0</v>
      </c>
      <c r="I19" s="8" t="s">
        <v>51</v>
      </c>
      <c r="J19" s="8" t="s">
        <v>72</v>
      </c>
    </row>
    <row r="20" spans="4:10" x14ac:dyDescent="0.3">
      <c r="D20" t="s">
        <v>73</v>
      </c>
      <c r="E20">
        <v>3.766339999999996</v>
      </c>
      <c r="F20">
        <v>2</v>
      </c>
      <c r="G20">
        <v>1.883169999999998</v>
      </c>
      <c r="H20">
        <v>4.8460878623801307</v>
      </c>
      <c r="I20">
        <v>1.5909958325622996E-2</v>
      </c>
      <c r="J20">
        <v>3.3541308285291991</v>
      </c>
    </row>
    <row r="21" spans="4:10" x14ac:dyDescent="0.3">
      <c r="D21" t="s">
        <v>74</v>
      </c>
      <c r="E21">
        <v>10.492090000000001</v>
      </c>
      <c r="F21">
        <v>27</v>
      </c>
      <c r="G21">
        <v>0.38859592592592596</v>
      </c>
    </row>
    <row r="23" spans="4:10" ht="15" thickBot="1" x14ac:dyDescent="0.35">
      <c r="D23" s="7" t="s">
        <v>43</v>
      </c>
      <c r="E23" s="7">
        <v>14.258429999999997</v>
      </c>
      <c r="F23" s="7">
        <v>29</v>
      </c>
      <c r="G23" s="7"/>
      <c r="H23" s="7"/>
      <c r="I23" s="7"/>
      <c r="J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EADE-1414-44C2-9F97-F9EE6FF01BD9}">
  <dimension ref="B2:I78"/>
  <sheetViews>
    <sheetView workbookViewId="0">
      <selection activeCell="B2" sqref="B2"/>
    </sheetView>
  </sheetViews>
  <sheetFormatPr defaultRowHeight="14.4" x14ac:dyDescent="0.3"/>
  <cols>
    <col min="1" max="1" width="3.88671875" customWidth="1"/>
    <col min="2" max="2" width="51.6640625" customWidth="1"/>
    <col min="4" max="4" width="12.44140625" customWidth="1"/>
    <col min="5" max="5" width="12" bestFit="1" customWidth="1"/>
    <col min="9" max="9" width="12" bestFit="1" customWidth="1"/>
  </cols>
  <sheetData>
    <row r="2" spans="2:7" x14ac:dyDescent="0.3">
      <c r="B2" t="s">
        <v>172</v>
      </c>
    </row>
    <row r="3" spans="2:7" x14ac:dyDescent="0.3">
      <c r="B3" t="str">
        <f>"head(df_tooth_growth)"</f>
        <v>head(df_tooth_growth)</v>
      </c>
      <c r="D3" t="str" cm="1">
        <f t="array" ref="D3:G9">_xll.RScript.Evaluate(B3)</f>
        <v>Index</v>
      </c>
      <c r="E3" t="str">
        <v>len</v>
      </c>
      <c r="F3" t="str">
        <v>supp</v>
      </c>
      <c r="G3" t="str">
        <v>dose</v>
      </c>
    </row>
    <row r="4" spans="2:7" x14ac:dyDescent="0.3">
      <c r="D4" t="str">
        <v>1</v>
      </c>
      <c r="E4">
        <v>4.2</v>
      </c>
      <c r="F4" t="str">
        <v>VC</v>
      </c>
      <c r="G4">
        <v>0.5</v>
      </c>
    </row>
    <row r="5" spans="2:7" x14ac:dyDescent="0.3">
      <c r="D5" t="str">
        <v>2</v>
      </c>
      <c r="E5">
        <v>11.5</v>
      </c>
      <c r="F5" t="str">
        <v>VC</v>
      </c>
      <c r="G5">
        <v>0.5</v>
      </c>
    </row>
    <row r="6" spans="2:7" x14ac:dyDescent="0.3">
      <c r="D6" t="str">
        <v>3</v>
      </c>
      <c r="E6">
        <v>7.3</v>
      </c>
      <c r="F6" t="str">
        <v>VC</v>
      </c>
      <c r="G6">
        <v>0.5</v>
      </c>
    </row>
    <row r="7" spans="2:7" x14ac:dyDescent="0.3">
      <c r="D7" t="str">
        <v>4</v>
      </c>
      <c r="E7">
        <v>5.8</v>
      </c>
      <c r="F7" t="str">
        <v>VC</v>
      </c>
      <c r="G7">
        <v>0.5</v>
      </c>
    </row>
    <row r="8" spans="2:7" x14ac:dyDescent="0.3">
      <c r="D8" t="str">
        <v>5</v>
      </c>
      <c r="E8">
        <v>6.4</v>
      </c>
      <c r="F8" t="str">
        <v>VC</v>
      </c>
      <c r="G8">
        <v>0.5</v>
      </c>
    </row>
    <row r="9" spans="2:7" x14ac:dyDescent="0.3">
      <c r="D9" t="str">
        <v>6</v>
      </c>
      <c r="E9">
        <v>10</v>
      </c>
      <c r="F9" t="str">
        <v>VC</v>
      </c>
      <c r="G9">
        <v>0.5</v>
      </c>
    </row>
    <row r="11" spans="2:7" x14ac:dyDescent="0.3">
      <c r="B11" t="s">
        <v>173</v>
      </c>
    </row>
    <row r="12" spans="2:7" x14ac:dyDescent="0.3">
      <c r="B12" t="s">
        <v>174</v>
      </c>
    </row>
    <row r="13" spans="2:7" ht="28.8" x14ac:dyDescent="0.3">
      <c r="B13" s="6" t="s">
        <v>175</v>
      </c>
      <c r="D13" t="str" cm="1">
        <f t="array" ref="D13">_xll.RScript.Evaluate(B13)</f>
        <v xml:space="preserve">Exception: Error: object 'df_tooth_growth' not found
</v>
      </c>
    </row>
    <row r="14" spans="2:7" x14ac:dyDescent="0.3">
      <c r="B14" t="s">
        <v>176</v>
      </c>
      <c r="D14" t="str" cm="1">
        <f t="array" ref="D14">_xll.RScript.Evaluate(B14)</f>
        <v xml:space="preserve">Exception: Error: object 'df_tooth_growth' not found
</v>
      </c>
    </row>
    <row r="22" spans="2:7" x14ac:dyDescent="0.3">
      <c r="B22" t="s">
        <v>177</v>
      </c>
      <c r="D22" s="16"/>
      <c r="E22" s="16" t="s">
        <v>178</v>
      </c>
      <c r="F22" s="16" t="s">
        <v>179</v>
      </c>
      <c r="G22" s="16" t="s">
        <v>180</v>
      </c>
    </row>
    <row r="23" spans="2:7" x14ac:dyDescent="0.3">
      <c r="D23" s="16" t="s">
        <v>181</v>
      </c>
      <c r="E23" t="str" cm="1">
        <f t="array" ref="E23">_xll.RScript.Evaluate(B22)</f>
        <v xml:space="preserve">Exception: Error: object 'df_tooth_growth' not found
</v>
      </c>
    </row>
    <row r="24" spans="2:7" x14ac:dyDescent="0.3">
      <c r="D24" s="16" t="s">
        <v>182</v>
      </c>
    </row>
    <row r="26" spans="2:7" ht="43.2" x14ac:dyDescent="0.3">
      <c r="B26" s="6" t="s">
        <v>184</v>
      </c>
      <c r="D26" t="str" cm="1">
        <f t="array" ref="D26">_xll.RScript.Evaluate(B26)</f>
        <v xml:space="preserve">Exception: Error in ggboxplot(df_tooth_growth, x = "dose", y = "len", color = "supp",  : 
  could not find function "ggboxplot"
</v>
      </c>
      <c r="E26" t="str" cm="1">
        <f t="array" ref="E26">_xll.RScript.Evaluate(B28)</f>
        <v xml:space="preserve">Exception: Error in h(simpleError(msg, call)) : 
  error in evaluating the argument 'x' in selecting a method for function 'plot': could not find function "ggline"
</v>
      </c>
    </row>
    <row r="28" spans="2:7" ht="57.6" x14ac:dyDescent="0.3">
      <c r="B28" s="6" t="s">
        <v>185</v>
      </c>
    </row>
    <row r="38" spans="2:9" x14ac:dyDescent="0.3">
      <c r="B38" t="s">
        <v>186</v>
      </c>
      <c r="D38" t="str" cm="1">
        <f t="array" ref="D38">_xll.RScript.Evaluate(B38)</f>
        <v xml:space="preserve">Exception: Error: object 'df_tooth_growth' not found
</v>
      </c>
    </row>
    <row r="40" spans="2:9" x14ac:dyDescent="0.3">
      <c r="B40" t="s">
        <v>187</v>
      </c>
      <c r="D40" t="str" cm="1">
        <f t="array" ref="D40">TRANSPOSE(_xll.RScript.Evaluate("names("&amp;B40&amp;")"))</f>
        <v xml:space="preserve">Exception: Error in h(simpleError(msg, call)) : 
  error in evaluating the argument 'object' in selecting a method for function 'summary': object 'tooth_growth_results' not found
</v>
      </c>
    </row>
    <row r="41" spans="2:9" x14ac:dyDescent="0.3">
      <c r="D41" t="str" cm="1">
        <f t="array" ref="D41">TRANSPOSE(_xll.RScript.Evaluate(B40))</f>
        <v xml:space="preserve">Exception: Error in h(simpleError(msg, call)) : 
  error in evaluating the argument 'object' in selecting a method for function 'summary': object 'tooth_growth_results' not found
</v>
      </c>
    </row>
    <row r="43" spans="2:9" x14ac:dyDescent="0.3">
      <c r="B43" t="s">
        <v>188</v>
      </c>
      <c r="D43" t="str" cm="1">
        <f t="array" ref="D43">_xll.RScript.Evaluate(B43)</f>
        <v xml:space="preserve">Exception: Error: object 'tooth_growth_results' not found
</v>
      </c>
    </row>
    <row r="44" spans="2:9" x14ac:dyDescent="0.3">
      <c r="F44" s="18"/>
      <c r="G44" s="18"/>
      <c r="H44" s="18"/>
      <c r="I44" s="18"/>
    </row>
    <row r="45" spans="2:9" x14ac:dyDescent="0.3">
      <c r="F45" s="18"/>
      <c r="G45" s="18"/>
      <c r="H45" s="18"/>
      <c r="I45" s="18"/>
    </row>
    <row r="46" spans="2:9" x14ac:dyDescent="0.3">
      <c r="F46" s="18"/>
      <c r="G46" s="18"/>
      <c r="H46" s="18"/>
      <c r="I46" s="18"/>
    </row>
    <row r="48" spans="2:9" x14ac:dyDescent="0.3">
      <c r="B48" t="s">
        <v>189</v>
      </c>
    </row>
    <row r="49" spans="2:9" x14ac:dyDescent="0.3">
      <c r="B49" t="s">
        <v>190</v>
      </c>
    </row>
    <row r="50" spans="2:9" x14ac:dyDescent="0.3">
      <c r="B50" t="s">
        <v>191</v>
      </c>
      <c r="D50" t="str" cm="1">
        <f t="array" ref="D50">_xll.RScript.Evaluate(B50)</f>
        <v xml:space="preserve">Exception: Error in aov(len ~ supp * dose, data = df_tooth_growth) : 
  could not find function "aov"
</v>
      </c>
    </row>
    <row r="51" spans="2:9" x14ac:dyDescent="0.3">
      <c r="B51" t="s">
        <v>192</v>
      </c>
    </row>
    <row r="53" spans="2:9" x14ac:dyDescent="0.3">
      <c r="B53" t="s">
        <v>193</v>
      </c>
      <c r="D53" t="str" cm="1">
        <f t="array" ref="D53">_xll.RScript.Evaluate(B53)</f>
        <v xml:space="preserve">Exception: Error: object 'res.aov3' not found
</v>
      </c>
    </row>
    <row r="54" spans="2:9" x14ac:dyDescent="0.3">
      <c r="F54" s="18"/>
      <c r="G54" s="18"/>
      <c r="H54" s="18"/>
      <c r="I54" s="18"/>
    </row>
    <row r="55" spans="2:9" x14ac:dyDescent="0.3">
      <c r="F55" s="18"/>
      <c r="G55" s="18"/>
      <c r="H55" s="18"/>
      <c r="I55" s="18"/>
    </row>
    <row r="56" spans="2:9" x14ac:dyDescent="0.3">
      <c r="F56" s="18"/>
      <c r="G56" s="18"/>
      <c r="H56" s="18"/>
      <c r="I56" s="18"/>
    </row>
    <row r="57" spans="2:9" x14ac:dyDescent="0.3">
      <c r="F57" s="18"/>
      <c r="G57" s="18"/>
      <c r="H57" s="18"/>
      <c r="I57" s="18"/>
    </row>
    <row r="59" spans="2:9" ht="86.4" x14ac:dyDescent="0.3">
      <c r="B59" s="6" t="s">
        <v>194</v>
      </c>
      <c r="D59" t="str" cm="1">
        <f t="array" ref="D59">_xll.RScript.Evaluate(B59)</f>
        <v xml:space="preserve">Exception: Error: object 'df_tooth_growth' not found
</v>
      </c>
    </row>
    <row r="67" spans="2:9" x14ac:dyDescent="0.3">
      <c r="B67" t="s">
        <v>195</v>
      </c>
      <c r="D67" t="str" cm="1">
        <f t="array" ref="D67">_xll.RScript.Evaluate(B67)</f>
        <v xml:space="preserve">Exception: Error in TukeyHSD(res.aov3, which = "dose") : 
  could not find function "TukeyHSD"
</v>
      </c>
      <c r="E67" t="str" cm="1">
        <f t="array" ref="E67">_xll.RScript.Evaluate(B68)</f>
        <v>Exception: Status Error for names(Exception: Error in TukeyHSD(res.aov3, which = "dose") : 
 : unexpected 'in'</v>
      </c>
    </row>
    <row r="68" spans="2:9" x14ac:dyDescent="0.3">
      <c r="B68" t="str">
        <f>"names("&amp;D67&amp;")"</f>
        <v>names(Exception: Error in TukeyHSD(res.aov3, which = "dose") : 
  could not find function "TukeyHSD"
)</v>
      </c>
    </row>
    <row r="69" spans="2:9" x14ac:dyDescent="0.3">
      <c r="E69" s="16" t="s">
        <v>196</v>
      </c>
      <c r="F69" s="16" t="s">
        <v>197</v>
      </c>
      <c r="G69" s="16" t="s">
        <v>198</v>
      </c>
      <c r="H69" s="16" t="s">
        <v>199</v>
      </c>
    </row>
    <row r="70" spans="2:9" x14ac:dyDescent="0.3">
      <c r="D70" s="16" t="s">
        <v>200</v>
      </c>
      <c r="E70" t="str" cm="1">
        <f t="array" ref="E70">_xll.RScript.Evaluate(D67&amp;"$"&amp;E67)</f>
        <v>Exception: Status Error for Exception: Error in TukeyHSD(res.aov3, which = "dose") : 
 : unexpected 'in'</v>
      </c>
    </row>
    <row r="71" spans="2:9" x14ac:dyDescent="0.3">
      <c r="D71" s="16" t="s">
        <v>201</v>
      </c>
    </row>
    <row r="72" spans="2:9" x14ac:dyDescent="0.3">
      <c r="D72" s="16" t="s">
        <v>202</v>
      </c>
    </row>
    <row r="75" spans="2:9" x14ac:dyDescent="0.3">
      <c r="B75" t="s">
        <v>203</v>
      </c>
      <c r="D75" t="str" cm="1">
        <f t="array" ref="D75">_xll.RScript.Evaluate(B75)</f>
        <v xml:space="preserve">Exception: Error: object 'df_tooth_growth' not found
</v>
      </c>
      <c r="E75" t="str" cm="1">
        <f t="array" ref="E75">_xll.RScript.Evaluate($B$75&amp;"$"&amp;D75)</f>
        <v>Exception: Status Error for pairwise.t.test(df_tooth_growth$len, df_tooth_growth$dose, p.adjust.method = "BH")$Exception: Error: object 'df_tooth_growth' not found
 : unexpected string constant</v>
      </c>
    </row>
    <row r="76" spans="2:9" x14ac:dyDescent="0.3">
      <c r="E76" t="str" cm="1">
        <f t="array" ref="E76">_xll.RScript.Evaluate(B75&amp;"$"&amp;D76)</f>
        <v>Exception: Invalid expression.</v>
      </c>
    </row>
    <row r="77" spans="2:9" x14ac:dyDescent="0.3">
      <c r="I77" t="str" cm="1">
        <f t="array" ref="I77">_xll.RScript.Evaluate(B75&amp;"$"&amp;D77)</f>
        <v>Exception: Invalid expression.</v>
      </c>
    </row>
    <row r="78" spans="2:9" x14ac:dyDescent="0.3">
      <c r="E78" t="str" cm="1">
        <f t="array" ref="E78">_xll.RScript.Evaluate($B$75&amp;"$"&amp;D78)</f>
        <v>Exception: Invalid expression.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DCC9-D8FA-4FFB-952D-3A38231BF37C}">
  <dimension ref="B2:P62"/>
  <sheetViews>
    <sheetView topLeftCell="A41" workbookViewId="0">
      <selection activeCell="E62" sqref="E62"/>
    </sheetView>
  </sheetViews>
  <sheetFormatPr defaultRowHeight="14.4" x14ac:dyDescent="0.3"/>
  <cols>
    <col min="2" max="2" width="38.88671875" customWidth="1"/>
    <col min="8" max="8" width="10.21875" customWidth="1"/>
  </cols>
  <sheetData>
    <row r="2" spans="2:4" x14ac:dyDescent="0.3">
      <c r="B2" t="s">
        <v>220</v>
      </c>
      <c r="D2" s="2" t="s">
        <v>221</v>
      </c>
    </row>
    <row r="4" spans="2:4" x14ac:dyDescent="0.3">
      <c r="B4" t="s">
        <v>222</v>
      </c>
      <c r="D4" t="str" cm="1">
        <f t="array" ref="D4">_xll.RScript.Evaluate(B4)</f>
        <v>plt</v>
      </c>
    </row>
    <row r="5" spans="2:4" x14ac:dyDescent="0.3">
      <c r="B5" t="str">
        <f>"plot("&amp;D4&amp;")"</f>
        <v>plot(plt)</v>
      </c>
      <c r="D5" t="str" cm="1">
        <f t="array" ref="D5:D15">_xll.RScript.Evaluate(B5)</f>
        <v>data</v>
      </c>
    </row>
    <row r="6" spans="2:4" x14ac:dyDescent="0.3">
      <c r="D6" t="str">
        <v>layers</v>
      </c>
    </row>
    <row r="7" spans="2:4" x14ac:dyDescent="0.3">
      <c r="D7" t="str">
        <v>scales</v>
      </c>
    </row>
    <row r="8" spans="2:4" x14ac:dyDescent="0.3">
      <c r="D8" t="str">
        <v>guides</v>
      </c>
    </row>
    <row r="9" spans="2:4" x14ac:dyDescent="0.3">
      <c r="D9" t="str">
        <v>mapping</v>
      </c>
    </row>
    <row r="10" spans="2:4" x14ac:dyDescent="0.3">
      <c r="D10" t="str">
        <v>theme</v>
      </c>
    </row>
    <row r="11" spans="2:4" x14ac:dyDescent="0.3">
      <c r="D11" t="str">
        <v>coordinates</v>
      </c>
    </row>
    <row r="12" spans="2:4" x14ac:dyDescent="0.3">
      <c r="D12" t="str">
        <v>facet</v>
      </c>
    </row>
    <row r="13" spans="2:4" x14ac:dyDescent="0.3">
      <c r="D13" t="str">
        <v>plot_env</v>
      </c>
    </row>
    <row r="14" spans="2:4" x14ac:dyDescent="0.3">
      <c r="D14" t="str">
        <v>layout</v>
      </c>
    </row>
    <row r="15" spans="2:4" x14ac:dyDescent="0.3">
      <c r="D15" t="str">
        <v>labels</v>
      </c>
    </row>
    <row r="19" spans="2:9" x14ac:dyDescent="0.3">
      <c r="B19" t="s">
        <v>223</v>
      </c>
      <c r="D19" t="str" cm="1">
        <f t="array" ref="D19">_xll.RScript.Evaluate(B19)</f>
        <v>nlsfit</v>
      </c>
    </row>
    <row r="20" spans="2:9" x14ac:dyDescent="0.3">
      <c r="D20" t="str" cm="1">
        <f t="array" ref="D20:D25">_xll.RScript.Evaluate(D19)</f>
        <v>m</v>
      </c>
      <c r="G20" t="s">
        <v>224</v>
      </c>
      <c r="H20" t="str" cm="1">
        <f t="array" ref="H20">_xll.RScript.Evaluate(G20)</f>
        <v xml:space="preserve">Exception: Error: object 'nlsfit' not found
</v>
      </c>
      <c r="I20" t="str" cm="1">
        <f t="array" ref="I20">TRANSPOSE(_xll.RScript.Evaluate("nlsfit$m$"&amp;H20&amp;"()"))</f>
        <v>Exception: Status Error for nlsfit$m$Exception: Error: object 'nlsfit' not found
 : unexpected string constant</v>
      </c>
    </row>
    <row r="21" spans="2:9" x14ac:dyDescent="0.3">
      <c r="D21" t="str">
        <v>convInfo</v>
      </c>
      <c r="I21" t="str" cm="1">
        <f t="array" ref="I21">TRANSPOSE(_xll.RScript.Evaluate("nlsfit$m$"&amp;H21&amp;"()"))</f>
        <v>Exception: Status Error for nlsfit$m$()
 : unexpected '('</v>
      </c>
    </row>
    <row r="22" spans="2:9" x14ac:dyDescent="0.3">
      <c r="D22" t="str">
        <v>data</v>
      </c>
      <c r="I22" t="str" cm="1">
        <f t="array" ref="I22">TRANSPOSE(_xll.RScript.Evaluate("nlsfit$m$"&amp;H22&amp;"()"))</f>
        <v>Exception: Status Error for nlsfit$m$()
 : unexpected '('</v>
      </c>
    </row>
    <row r="23" spans="2:9" x14ac:dyDescent="0.3">
      <c r="D23" t="str">
        <v>call</v>
      </c>
      <c r="I23" t="str" cm="1">
        <f t="array" ref="I23">TRANSPOSE(_xll.RScript.Evaluate("nlsfit$m$"&amp;H23&amp;"()"))</f>
        <v>Exception: Status Error for nlsfit$m$()
 : unexpected '('</v>
      </c>
    </row>
    <row r="24" spans="2:9" x14ac:dyDescent="0.3">
      <c r="D24" t="str">
        <v>dataClasses</v>
      </c>
      <c r="I24" t="str" cm="1">
        <f t="array" ref="I24">TRANSPOSE(_xll.RScript.Evaluate("nlsfit$m$"&amp;H24&amp;"()"))</f>
        <v>Exception: Status Error for nlsfit$m$()
 : unexpected '('</v>
      </c>
    </row>
    <row r="25" spans="2:9" x14ac:dyDescent="0.3">
      <c r="D25" t="str">
        <v>control</v>
      </c>
      <c r="I25" t="str" cm="1">
        <f t="array" ref="I25">TRANSPOSE(_xll.RScript.Evaluate("nlsfit$m$"&amp;H25&amp;"()"))</f>
        <v>Exception: Status Error for nlsfit$m$()
 : unexpected '('</v>
      </c>
    </row>
    <row r="26" spans="2:9" x14ac:dyDescent="0.3">
      <c r="I26" t="str" cm="1">
        <f t="array" ref="I26">TRANSPOSE(_xll.RScript.Evaluate("nlsfit$m$"&amp;H26&amp;"()"))</f>
        <v>Exception: Status Error for nlsfit$m$()
 : unexpected '('</v>
      </c>
    </row>
    <row r="27" spans="2:9" x14ac:dyDescent="0.3">
      <c r="B27" t="s">
        <v>225</v>
      </c>
      <c r="C27" t="str" cm="1">
        <f t="array" ref="C27:C28">_xll.RScript.Evaluate("names("&amp;B27&amp;")")</f>
        <v>k</v>
      </c>
      <c r="D27" cm="1">
        <f t="array" ref="D27:D28">_xll.RScript.Evaluate(B27)</f>
        <v>45.829487637095113</v>
      </c>
      <c r="I27" t="str" cm="1">
        <f t="array" ref="I27">TRANSPOSE(_xll.RScript.Evaluate("nlsfit$m$"&amp;H27&amp;"()"))</f>
        <v>Exception: Status Error for nlsfit$m$()
 : unexpected '('</v>
      </c>
    </row>
    <row r="28" spans="2:9" x14ac:dyDescent="0.3">
      <c r="C28" t="str">
        <v>b</v>
      </c>
      <c r="D28">
        <v>4.3862542069478963</v>
      </c>
      <c r="I28" t="str" cm="1">
        <f t="array" ref="I28">TRANSPOSE(_xll.RScript.Evaluate("nlsfit$m$"&amp;H28&amp;"()"))</f>
        <v>Exception: Status Error for nlsfit$m$()
 : unexpected '('</v>
      </c>
    </row>
    <row r="30" spans="2:9" x14ac:dyDescent="0.3">
      <c r="I30" t="str" cm="1">
        <f t="array" ref="I30">TRANSPOSE(_xll.RScript.Evaluate("nlsfit$m$"&amp;H30&amp;"()"))</f>
        <v>Exception: Status Error for nlsfit$m$()
 : unexpected '('</v>
      </c>
    </row>
    <row r="31" spans="2:9" x14ac:dyDescent="0.3">
      <c r="I31" t="str" cm="1">
        <f t="array" ref="I31">TRANSPOSE(_xll.RScript.Evaluate("nlsfit$m$"&amp;H31&amp;"()"))</f>
        <v>Exception: Status Error for nlsfit$m$()
 : unexpected '('</v>
      </c>
    </row>
    <row r="32" spans="2:9" x14ac:dyDescent="0.3">
      <c r="I32" t="str" cm="1">
        <f t="array" ref="I32">TRANSPOSE(_xll.RScript.Evaluate("nlsfit$m$"&amp;H32&amp;"()"))</f>
        <v>Exception: Status Error for nlsfit$m$()
 : unexpected '('</v>
      </c>
    </row>
    <row r="33" spans="2:16" x14ac:dyDescent="0.3">
      <c r="I33" t="str" cm="1">
        <f t="array" ref="I33">TRANSPOSE(_xll.RScript.Evaluate("nlsfit$m$"&amp;H33&amp;"()"))</f>
        <v>Exception: Status Error for nlsfit$m$()
 : unexpected '('</v>
      </c>
    </row>
    <row r="35" spans="2:16" x14ac:dyDescent="0.3">
      <c r="I35" t="str" cm="1">
        <f t="array" ref="I35">TRANSPOSE(_xll.RScript.Evaluate("nlsfit$m$"&amp;H35&amp;"()"))</f>
        <v>Exception: Status Error for nlsfit$m$()
 : unexpected '('</v>
      </c>
    </row>
    <row r="37" spans="2:16" x14ac:dyDescent="0.3">
      <c r="K37" t="str" cm="1">
        <f t="array" ref="K37">_xll.RScript.Evaluate("nlsfit$m$"&amp;H34&amp;"()")</f>
        <v>Exception: Status Error for nlsfit$m$()
 : unexpected '('</v>
      </c>
    </row>
    <row r="40" spans="2:16" x14ac:dyDescent="0.3">
      <c r="B40" t="s">
        <v>226</v>
      </c>
      <c r="C40" t="str" cm="1">
        <f t="array" ref="C40">_xll.RScript.Evaluate(B40)</f>
        <v xml:space="preserve">Exception: Error in h(simpleError(msg, call)) : 
  error in evaluating the argument 'object' in selecting a method for function 'summary': object 'nlsfit' not found
</v>
      </c>
      <c r="D40" t="s">
        <v>227</v>
      </c>
      <c r="E40" t="str" cm="1">
        <f t="array" ref="E40">_xll.RScript.Evaluate(D40)</f>
        <v xml:space="preserve">Exception: Error: object 's' not found
</v>
      </c>
      <c r="I40" t="str" cm="1">
        <f t="array" ref="I40">TRANSPOSE(_xll.RScript.Evaluate("s$"&amp;E40))</f>
        <v>Exception: Status Error for s$Exception: Error: object 's' not found
 : unexpected string constant</v>
      </c>
    </row>
    <row r="41" spans="2:16" x14ac:dyDescent="0.3">
      <c r="I41" t="str" cm="1">
        <f t="array" ref="I41">TRANSPOSE(_xll.RScript.Evaluate("s$"&amp;E41))</f>
        <v>Exception: Invalid expression.</v>
      </c>
    </row>
    <row r="42" spans="2:16" x14ac:dyDescent="0.3">
      <c r="I42" t="str" cm="1">
        <f t="array" ref="I42">TRANSPOSE(_xll.RScript.Evaluate("s$"&amp;E42))</f>
        <v>Exception: Invalid expression.</v>
      </c>
    </row>
    <row r="43" spans="2:16" x14ac:dyDescent="0.3">
      <c r="I43" t="str" cm="1">
        <f t="array" ref="I43">TRANSPOSE(_xll.RScript.Evaluate("s$"&amp;E43))</f>
        <v>Exception: Invalid expression.</v>
      </c>
    </row>
    <row r="44" spans="2:16" x14ac:dyDescent="0.3">
      <c r="P44" t="str" cm="1">
        <f t="array" ref="P44">TRANSPOSE(_xll.RScript.Evaluate("s$"&amp;E44))</f>
        <v>Exception: Invalid expression.</v>
      </c>
    </row>
    <row r="45" spans="2:16" x14ac:dyDescent="0.3">
      <c r="I45" t="str" cm="1">
        <f t="array" ref="I45">TRANSPOSE(_xll.RScript.Evaluate("s$"&amp;E45))</f>
        <v>Exception: Invalid expression.</v>
      </c>
    </row>
    <row r="46" spans="2:16" x14ac:dyDescent="0.3">
      <c r="I46" t="str" cm="1">
        <f t="array" ref="I46">TRANSPOSE(_xll.RScript.Evaluate("s$"&amp;E46))</f>
        <v>Exception: Invalid expression.</v>
      </c>
    </row>
    <row r="47" spans="2:16" x14ac:dyDescent="0.3">
      <c r="I47" t="str" cm="1">
        <f t="array" ref="I47">TRANSPOSE(_xll.RScript.Evaluate("s$"&amp;E47))</f>
        <v>Exception: Invalid expression.</v>
      </c>
    </row>
    <row r="48" spans="2:16" x14ac:dyDescent="0.3">
      <c r="I48" t="str" cm="1">
        <f t="array" ref="I48">TRANSPOSE(_xll.RScript.Evaluate("s$"&amp;E48))</f>
        <v>Exception: Invalid expression.</v>
      </c>
    </row>
    <row r="50" spans="2:12" x14ac:dyDescent="0.3">
      <c r="I50" t="str" cm="1">
        <f t="array" ref="I50">_xll.RScript.Evaluate("s$"&amp;E50)</f>
        <v>Exception: Invalid expression.</v>
      </c>
    </row>
    <row r="55" spans="2:12" x14ac:dyDescent="0.3">
      <c r="H55" s="16"/>
      <c r="I55" s="16" t="s">
        <v>9</v>
      </c>
      <c r="J55" s="16" t="s">
        <v>10</v>
      </c>
      <c r="K55" s="16" t="s">
        <v>11</v>
      </c>
      <c r="L55" s="16" t="s">
        <v>12</v>
      </c>
    </row>
    <row r="56" spans="2:12" x14ac:dyDescent="0.3">
      <c r="H56" s="16" t="s">
        <v>228</v>
      </c>
      <c r="I56" t="str" cm="1">
        <f t="array" ref="I56">_xll.RScript.Evaluate("s$"&amp;E49)</f>
        <v>Exception: Invalid expression.</v>
      </c>
    </row>
    <row r="57" spans="2:12" x14ac:dyDescent="0.3">
      <c r="H57" s="16" t="s">
        <v>229</v>
      </c>
    </row>
    <row r="60" spans="2:12" x14ac:dyDescent="0.3">
      <c r="B60" t="s">
        <v>230</v>
      </c>
      <c r="E60" t="str" cm="1">
        <f t="array" ref="E60">_xll.RScript.Evaluate(B60)</f>
        <v>OK</v>
      </c>
    </row>
    <row r="61" spans="2:12" x14ac:dyDescent="0.3">
      <c r="B61" t="s">
        <v>231</v>
      </c>
      <c r="E61" t="str" cm="1">
        <f t="array" ref="E61">_xll.RScript.Evaluate(B61)</f>
        <v xml:space="preserve">Exception: Error in bootstraps(mtcars, times = 2000, apparent = TRUE) : 
  could not find function "bootstraps"
</v>
      </c>
    </row>
    <row r="62" spans="2:12" x14ac:dyDescent="0.3">
      <c r="B62" t="s">
        <v>232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CD1C8-3E5F-4CC4-8720-B6F504B4FF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References</vt:lpstr>
      <vt:lpstr>Libraries</vt:lpstr>
      <vt:lpstr>Session Info</vt:lpstr>
      <vt:lpstr>Iris Data</vt:lpstr>
      <vt:lpstr>Descriptive Statistics</vt:lpstr>
      <vt:lpstr>Marketing Data</vt:lpstr>
      <vt:lpstr>Sales Data</vt:lpstr>
      <vt:lpstr>Moving Average</vt:lpstr>
      <vt:lpstr>Linear Model</vt:lpstr>
      <vt:lpstr>Simple Linear Regression </vt:lpstr>
      <vt:lpstr>Multiple Linear Regression</vt:lpstr>
      <vt:lpstr>Multiple Linear Regression (2)</vt:lpstr>
      <vt:lpstr>MLE</vt:lpstr>
      <vt:lpstr>MLE2</vt:lpstr>
      <vt:lpstr>Plant Growth Data</vt:lpstr>
      <vt:lpstr>Tooth Growth Data</vt:lpstr>
      <vt:lpstr>Comparing Means</vt:lpstr>
      <vt:lpstr>Unpaired 2 Sample T-test</vt:lpstr>
      <vt:lpstr>Single Factor ANOVA</vt:lpstr>
      <vt:lpstr>One-Way ANOVA</vt:lpstr>
      <vt:lpstr>Two-Way ANOVA</vt:lpstr>
      <vt:lpstr>Bootstrap Resampling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2023-08-27T14:22:20Z</dcterms:created>
  <dcterms:modified xsi:type="dcterms:W3CDTF">2025-07-20T14:58:20Z</dcterms:modified>
</cp:coreProperties>
</file>