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ccurrence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<sst xmlns="http://schemas.openxmlformats.org/spreadsheetml/2006/main" count="1469" uniqueCount="1426">
  <si>
    <t>Rank</t>
  </si>
  <si>
    <t>Hashtag</t>
  </si>
  <si>
    <t>Occurrences</t>
  </si>
  <si>
    <t>Frequency</t>
  </si>
  <si>
    <t>toronto</t>
  </si>
  <si>
    <t>fyp</t>
  </si>
  <si>
    <t>foryou</t>
  </si>
  <si>
    <t>foryoupage</t>
  </si>
  <si>
    <t>canada</t>
  </si>
  <si>
    <t>viral</t>
  </si>
  <si>
    <t>fypシ</t>
  </si>
  <si>
    <t>haircut</t>
  </si>
  <si>
    <t>ontario</t>
  </si>
  <si>
    <t>comedy</t>
  </si>
  <si>
    <t>id</t>
  </si>
  <si>
    <t>desc</t>
  </si>
  <si>
    <t>hashtags</t>
  </si>
  <si>
    <t>playCount</t>
  </si>
  <si>
    <t>shareCount</t>
  </si>
  <si>
    <t>commentCount</t>
  </si>
  <si>
    <t>playAddr</t>
  </si>
  <si>
    <t>7055093586756422917</t>
  </si>
  <si>
    <t>#billybishop#billybishopairport#airport#iphonetricks#fails#trickshot#budgeting#foodie#collegelife#toronto#2022#UmYeah#homemade#snowstorm#yztiktok#yzt</t>
  </si>
  <si>
    <t>billybishop, billybishopairport, airport, iphonetricks, fails, trickshot, budgeting, foodie, collegelife, toronto, 2022, umyeah, homemade, snowstorm, yztiktok, yzt</t>
  </si>
  <si>
    <t>6958955747434646790</t>
  </si>
  <si>
    <t>#saftey #toronto #timelapse #fyp #gta #pool #opening #MyFutureThanksMe</t>
  </si>
  <si>
    <t>saftey, toronto, timelapse, fyp, gta, pool, opening, MyFutureThanksMe</t>
  </si>
  <si>
    <t>6841211377944775941</t>
  </si>
  <si>
    <t>Did you know this is how we insert breast implants? 😳 #plasticsurgery #surgery #doctor #cosmeticsurgery #implants #oddlysatisfying #toronto #fyp</t>
  </si>
  <si>
    <t>plasticsurgery, surgery, doctor, cosmeticsurgery, implants, oddlysatisfying, toronto, fyp</t>
  </si>
  <si>
    <t>6912934187389521157</t>
  </si>
  <si>
    <t>woman with a broken heart 🥴🏎 #fyp #cruisewithme #Welcome2021 #RareAesthetic #toronto #foryou #follow</t>
  </si>
  <si>
    <t>fyp, cruisewithme, welcome2021, rareaesthetic, toronto, foryou, follow</t>
  </si>
  <si>
    <t>6889471541403241729</t>
  </si>
  <si>
    <t>I’ve heard these women do the same scene 12 TIMES NOW #fyp #toronto</t>
  </si>
  <si>
    <t>fyp, toronto</t>
  </si>
  <si>
    <t>6937115392997428486</t>
  </si>
  <si>
    <t>Wait till the end 👀 @lilrrari1 @aaron.vankampen #foryoupage #fyp #toronto #haircut</t>
  </si>
  <si>
    <t>foryoupage, fyp, toronto, haircut</t>
  </si>
  <si>
    <t>6859759154748214534</t>
  </si>
  <si>
    <t>⚰️ attire #fyp #foryou #alphets #xyzbca #toronto #fashion #mensfashion #style #fy #streetfashion2020</t>
  </si>
  <si>
    <t>fyp, foryou, alphets, xyzbca, toronto, fashion, mensfashion, style, fy, streetfashion2020, transiçãocomestilo, fashionkick, cambiostile, shoestransition, 踢腳變身, シューズチェンジ, ayakkabıoyunu, sweaterstyle, yearontiktok</t>
  </si>
  <si>
    <t>6987796958681238790</t>
  </si>
  <si>
    <t>@exoticpaapi @theautoboutique.co Was the cut not worth $450,000? #foryoupage #fyp #toronto #haircut</t>
  </si>
  <si>
    <t>7104864588310646021</t>
  </si>
  <si>
    <t>#iphonehacks #applehacks #appletips #appletricks #apple #travelhack #timelapse #traveltips #toronto #tiktokcanada</t>
  </si>
  <si>
    <t>iphonehacks, applehacks, appletips, appletricks, apple, travelhack, timelapse, traveltips, toronto, tiktokcanada</t>
  </si>
  <si>
    <t>7061797651808816389</t>
  </si>
  <si>
    <t>at the edge of the world #toronto #chasingrooftops #urbex</t>
  </si>
  <si>
    <t>toronto, chasingrooftops, urbex</t>
  </si>
  <si>
    <t>6951099724292263173</t>
  </si>
  <si>
    <t>just wait for it #fyp #transition #ColorCustomizer #foryoupage #toronto #ontario #canada</t>
  </si>
  <si>
    <t>fyp, transition, colorcustomizer, foryoupage, toronto, ontario, canada</t>
  </si>
  <si>
    <t>7109657961861041414</t>
  </si>
  <si>
    <t>gracias #fypシ #whatsongareyoulisteningto #fyppppppppppppppppppppppp  #parati #greenscreenvideo #greenscreen #mtl #pov #latinoscanada #latinostiktok #montreal #madrid #barcelona #valencia #toronto #calgary #vancouver #caracas #bogota #running</t>
  </si>
  <si>
    <t>fypシ, whatsongareyoulisteningto, fyppppppppppppppppppppppp, parati, greenscreenvideo, greenscreen, mtl, pov, latinoscanada, latinostiktok, montreal, madrid, barcelona, valencia, toronto, calgary, vancouver, caracas, bogota, running</t>
  </si>
  <si>
    <t>6781557819792477445</t>
  </si>
  <si>
    <t>Men need facials too 😆 #foryourpage #beautyroutine #fyp #maskchallenge #facialmask #facialtime #maskoff #toronto #skin #beautyguru #canada #skincare</t>
  </si>
  <si>
    <t>foryourpage, beautyroutine, fyp, maskchallenge, facialmask, facialtime, maskoff, toronto, skin, beautyguru, canada, skincare, skintalk</t>
  </si>
  <si>
    <t>6967071779554692358</t>
  </si>
  <si>
    <t>How to pronounce Colours 😩😂😂 #comedy #nigeriantiktok #toronto #shortman</t>
  </si>
  <si>
    <t>comedy, nigeriantiktok, toronto, shortman</t>
  </si>
  <si>
    <t>6966376237040176389</t>
  </si>
  <si>
    <t>@that_raptors_fan So I’m a construction man now? 😅 #foryoupage #fyp #toronto #haircut</t>
  </si>
  <si>
    <t>6955975475416091910</t>
  </si>
  <si>
    <t>@premiertire I think I’m just going to sell the car, thanks though! #foryoupage #fyp  #toronto #haircut</t>
  </si>
  <si>
    <t>7023887711891229958</t>
  </si>
  <si>
    <t>Date night #PantryDayDance #crewsandtangos #toronto</t>
  </si>
  <si>
    <t>PantryDayDance, crewsandtangos, toronto</t>
  </si>
  <si>
    <t>6941552986669862149</t>
  </si>
  <si>
    <t>Thanks for the car 😁 @allen_chapter2 #foryoupage #fyp #toronto #haircut</t>
  </si>
  <si>
    <t>7064324909882772737</t>
  </si>
  <si>
    <t>Whats your craziest university story? #storytime #storytimecleaning #foryou #foryoupage #help #creepystories #scarystory #securityfootage #foryoupageee #ryersonuniversity #toronto #canada #collegelifestyle</t>
  </si>
  <si>
    <t>storytime, storytimecleaning, foryou, foryoupage, help, creepystories, scarystory, securityfootage, foryoupageee, ryersonuniversity, toronto, canada, collegelifestyle</t>
  </si>
  <si>
    <t>6845356331042344198</t>
  </si>
  <si>
    <t>My most requested video #fyp #drake #toronto #foryoupage #xyzbca #trending #viral #foryou @adarakotsifas</t>
  </si>
  <si>
    <t>fyp, drake, toronto, foryoupage, xyzbca, trending, viral, foryou</t>
  </si>
  <si>
    <t>6982649457636576517</t>
  </si>
  <si>
    <t>Tutorial for my last video#fyp #magic #tutorials #toronto</t>
  </si>
  <si>
    <t>fyp, magic, tutorials, toronto</t>
  </si>
  <si>
    <t>6940044003966487813</t>
  </si>
  <si>
    <t>Wait till the end OMG 😱 @armanianand #foryoupage #fyp #toronto #haircut</t>
  </si>
  <si>
    <t>6936729337836211462</t>
  </si>
  <si>
    <t>Any other millionaires need a cut? @davidthefeld #foryoupage #fyp #canada #toronto #barber</t>
  </si>
  <si>
    <t>foryoupage, fyp, canada, toronto, barber</t>
  </si>
  <si>
    <t>7103758257759603974</t>
  </si>
  <si>
    <t>Wait til you see the baby 🥺😩 #trashpanda #racoons #babyracoon #toronto #torontoanimals #torontoracoons #summer2022</t>
  </si>
  <si>
    <t>trashpanda, racoons, babyracoon, toronto, torontoanimals, torontoracoons, summer2022</t>
  </si>
  <si>
    <t>7010078139409829125</t>
  </si>
  <si>
    <t>B737 door, Never struggled this much to close an aircraft door 😂 #fyp #trending #toronto #aviation #cabincrew</t>
  </si>
  <si>
    <t>fyp, trending, toronto, aviation, cabincrew</t>
  </si>
  <si>
    <t>7073280616887831814</t>
  </si>
  <si>
    <t>SPAGHETTI #Nonna #Italianfood #italiancanadian #nonnacooks #Toronto #cook #spaghetti #pastatiktok #pasta #learntocook #simplerecipes #food #italians</t>
  </si>
  <si>
    <t>nonna, italianfood, italiancanadian, nonnacooks, toronto, cook, spaghetti, pastatiktok, pasta, learntocook, simplerecipes, food, italians</t>
  </si>
  <si>
    <t>7129147528355892486</t>
  </si>
  <si>
    <t>😂😂😂😂 #nickiminaj #drake #toronto #torontotiktok #ovofest #youngmoneyreunion #lilwayne #ymcmb</t>
  </si>
  <si>
    <t>nickiminaj, drake, toronto, torontotiktok, ovofest, youngmoneyreunion, lilwayne, ymcmb</t>
  </si>
  <si>
    <t>6936660751595703558</t>
  </si>
  <si>
    <t>How to pronounce Cars 😩😂😂 #nigeriantiktok #toronto #comedy #shortman</t>
  </si>
  <si>
    <t>nigeriantiktok, toronto, comedy, shortman</t>
  </si>
  <si>
    <t>6924030686441508101</t>
  </si>
  <si>
    <t>Vocabulary class Two. 😩😂😂 #nigeriantiktok #comedy #toronto #shortman</t>
  </si>
  <si>
    <t>nigeriantiktok, comedy, toronto, shortman</t>
  </si>
  <si>
    <t>6968185287696485637</t>
  </si>
  <si>
    <t>STOP THE CAP 🧢 #toronto #fyp #foryоu #xyzbca</t>
  </si>
  <si>
    <t>toronto, fyp, foryоu, xyzbca</t>
  </si>
  <si>
    <t>6917445844383894789</t>
  </si>
  <si>
    <t>can I get a refund on this baby? #jk #NHLFaceOff #fyp #comedy #toronto #canada #fyp #foryou #foru #foryoupage #tiktok #fypシ #viral</t>
  </si>
  <si>
    <t>jk, nhlfaceoff, fyp, comedy, toronto, canada, foryou, foru, foryoupage, tiktok, fypシ, viral</t>
  </si>
  <si>
    <t>7076453695478713606</t>
  </si>
  <si>
    <t>Live action 4⭐Town¦ (según yo) ¦ #red #fypp #4townturningred #turningred #disney #cnco #bsb #bts #army #cncowners #toronto #boybands #nobodylikeyou</t>
  </si>
  <si>
    <t>red, fypp, 4townturningred, turningred, disney, cnco, bsb, bts, army, cncowners, toronto, boybands, nobodylikeyou</t>
  </si>
  <si>
    <t>6909218396739505413</t>
  </si>
  <si>
    <t>Reply to @frostnap Thanks for all the word suggestions, what should I do next? Radio station is @chum1045! #radiotiktok #radio #toronto #fyp</t>
  </si>
  <si>
    <t>radiotiktok, radio, toronto, fyp</t>
  </si>
  <si>
    <t>6713556494979173638</t>
  </si>
  <si>
    <t>welcome to #Toronto . #batman</t>
  </si>
  <si>
    <t>toronto, batman</t>
  </si>
  <si>
    <t>6933695943908822277</t>
  </si>
  <si>
    <t>Quick maths. #GroceryStory #retail #Upcycling #SomethingYouLearned #MelaninMagic #toronto #winnipeg #fyp #foryou</t>
  </si>
  <si>
    <t>grocerystory, retail, upcycling, somethingyoulearned, melaninmagic, toronto, winnipeg, fyp, foryou</t>
  </si>
  <si>
    <t>6828391058716560645</t>
  </si>
  <si>
    <t>thanks so much so helpful!!  @j9homie #fyp #foryoupage #learnontiktok #victoriaday #favoritememories #toronto #torontotiktok #downtowntoronto #covid19</t>
  </si>
  <si>
    <t>fyp, foryoupage, learnontiktok, victoriaday, favoritememories, toronto, torontotiktok, downtowntoronto, covid19</t>
  </si>
  <si>
    <t>7117760710746164486</t>
  </si>
  <si>
    <t>#toronto</t>
  </si>
  <si>
    <t>7069488867249868038</t>
  </si>
  <si>
    <t>My little sister, my bestfriend #fypシ゚viral #fypシ #toronto</t>
  </si>
  <si>
    <t>fypシ゚viral, fypシ, toronto</t>
  </si>
  <si>
    <t>6948828470591917318</t>
  </si>
  <si>
    <t>You’ll McThank me #greenscreen #mcdonalds #mctiktok #tips #hacks #free #memes #viral #trending #popular #foryou #foryoupage #fyp #4u #toronto #ontario</t>
  </si>
  <si>
    <t>greenscreen, mcdonalds, mctiktok, tips, hacks, free, memes, viral, trending, popular, foryou, foryoupage, fyp, 4u, toronto, ontario</t>
  </si>
  <si>
    <t>6649008878421806341</t>
  </si>
  <si>
    <t>#canada #toronto #indian #fory #wethenorth</t>
  </si>
  <si>
    <t>canada, toronto, indian, fory, wethenorth</t>
  </si>
  <si>
    <t>6951887204805348614</t>
  </si>
  <si>
    <t>Wait till the end...what’s the first thing you’d grab??? @tamedtoronto @plus #foryoupage #fyp  #toronto #haircut</t>
  </si>
  <si>
    <t>7070530135329377541</t>
  </si>
  <si>
    <t>Reply to @bon3milk  sounds v droopy and melty 🕯🕯🕯#fyp #guitar #guitartok #toronto #candle</t>
  </si>
  <si>
    <t>fyp, guitar, guitartok, toronto, candle</t>
  </si>
  <si>
    <t>7079123267805695238</t>
  </si>
  <si>
    <t>How to Pronounce Superheroes class two 😩😂😂 #comedy #nigeriantiktok #toronto #Shortman</t>
  </si>
  <si>
    <t>6821627195077741829</t>
  </si>
  <si>
    <t>Is this illegal #onecommunity#acnh#genetics#lenschallenge#toronto#midtown#running#lmao#fyp#funny#twilight#quarantine#mole</t>
  </si>
  <si>
    <t>onecommunity, acnh, genetics, lenschallenge, toronto, midtown, running, lmao, fyp, funny, twilight, quarantine, mole</t>
  </si>
  <si>
    <t>7125228906742861061</t>
  </si>
  <si>
    <t>A haircut is a mans make up.                    #fyp #jaredsbarbershop #mississauga #toronto #waterloo #fade #hair #glowup #hairtransformation #transformation #haircut #barber #fadehaircut #taper      Full disclosure I intentionally added the before video from the last time I cut his hair to emphasize how much a haircut can actually do for you.</t>
  </si>
  <si>
    <t>fyp, jaredsbarbershop, mississauga, toronto, waterloo, fade, hair, glowup, hairtransformation, transformation, haircut, barber, fadehaircut, taper</t>
  </si>
  <si>
    <t>6988594658851015941</t>
  </si>
  <si>
    <t>#chungchunricedog #chungchun #koreanfood #satisfying #toronto #foryoupage #ontario #quebec #potato #ramen #foodtiktok #koreanfriedcheese</t>
  </si>
  <si>
    <t>chungchunricedog, chungchun, koreanfood, satisfying, toronto, foryoupage, ontario, quebec, potato, ramen, foodtiktok, koreanfriedcheese</t>
  </si>
  <si>
    <t>6905102069414284549</t>
  </si>
  <si>
    <t>i found a Tina Turner CD in the disk slot. #basic🍑carreviews #volkswagen #vw #vwcc #volkswagencc #ontario #canada #brampton #toronto #carreviews</t>
  </si>
  <si>
    <t>basic🍑carreviews, volkswagen, vw, vwcc, volkswagencc, ontario, canada, brampton, toronto, carreviews</t>
  </si>
  <si>
    <t>6922245866388557062</t>
  </si>
  <si>
    <t>#tools #your #teeth #dont #never #tiktoker #tiktokers #toronto #viral #vlog #video #foryou #foryoupage</t>
  </si>
  <si>
    <t>tools, your, teeth, dont, never, tiktoker, tiktokers, toronto, viral, vlog, video, foryou, foryoupage</t>
  </si>
  <si>
    <t>7117315881020968197</t>
  </si>
  <si>
    <t>Wild video shows worker dangling from crane at Toronto construction site #toronto #crane #ctvnews</t>
  </si>
  <si>
    <t>toronto, crane, ctvnews</t>
  </si>
  <si>
    <t>6998947616868322566</t>
  </si>
  <si>
    <t>@therickyberwick with that fresh cut! #foryoupage #fyp #toronto #haircut</t>
  </si>
  <si>
    <t>6944547671730408709</t>
  </si>
  <si>
    <t>Why are we going so fast 😵 @itoldyou_to #foryoupage #fyp #toronto #haircut</t>
  </si>
  <si>
    <t>6676191816653475077</t>
  </si>
  <si>
    <t>#funny #raccoon #toronto @vinzenzloss get a kick outta this😂</t>
  </si>
  <si>
    <t>funny, raccoon, toronto</t>
  </si>
  <si>
    <t>6808316424432405766</t>
  </si>
  <si>
    <t>Too funny to not share 😂#duet with @bradosterhoutt #fyp #foryoupage #viral #fy #toronto</t>
  </si>
  <si>
    <t>duet, fyp, foryoupage, viral, fy, toronto</t>
  </si>
  <si>
    <t>6937398172935392517</t>
  </si>
  <si>
    <t>6919234991352188165</t>
  </si>
  <si>
    <t>ahHh ayYy EeE ah oh ouUu #voiceeffects #fyp #toronto #artist #singer #miguel #wale #lotusflowerbomb</t>
  </si>
  <si>
    <t>voiceeffects, fyp, toronto, artist, singer, miguel, wale, lotusflowerbomb</t>
  </si>
  <si>
    <t>6957131644310408453</t>
  </si>
  <si>
    <t>#dental #cleaning #scaling #scalingteeth🦷 #oral #hygienist #hygienist #TikTokGGT #tik_tok #toronto #fy #foryou #fypシ</t>
  </si>
  <si>
    <t>dental, cleaning, scaling, scalingteeth🦷, oral, hygienist, TikTokGGT, tik_tok, toronto, fy, foryou, fypシ</t>
  </si>
  <si>
    <t>6893387747353038081</t>
  </si>
  <si>
    <t>Giving Kyrie &amp; Jaylen brown some Nuggets😅 #Kyrie #jaylenbrown #celtics #boston #courtsideseats #nba #toronto #raptors #seasontickets #fyp #foryou</t>
  </si>
  <si>
    <t>kyrie, jaylenbrown, celtics, boston, courtsideseats, nba, toronto, raptors, seasontickets, fyp, foryou</t>
  </si>
  <si>
    <t>7137488760979311918</t>
  </si>
  <si>
    <t>finn wolfhard &gt;&gt; any other actor #forupage #strangerthings #toronto #fanexpo</t>
  </si>
  <si>
    <t>forupage, strangerthings, toronto, fanexpo</t>
  </si>
  <si>
    <t>7035618023968967942</t>
  </si>
  <si>
    <t>Skating trails in Toronto #toronto #winter #skating #iceskating #winterworkout #hockey #torontolife #skate #fyp #foryou</t>
  </si>
  <si>
    <t>toronto, winter, skating, iceskating, winterworkout, hockey, torontolife, skate, fyp, foryou</t>
  </si>
  <si>
    <t>6906682402660306181</t>
  </si>
  <si>
    <t>@davidthefeld wait till the end 😱@onepercenthomes #foryoupage #fyp #ontario #toronto #haircut</t>
  </si>
  <si>
    <t>foryoupage, fyp, ontario, toronto, haircut</t>
  </si>
  <si>
    <t>6813207384224255237</t>
  </si>
  <si>
    <t>SMH... #explore #explorepage #ride #fyb #foryou #canada #toronto #foryou #foryoupage #foryoup</t>
  </si>
  <si>
    <t>explore, explorepage, ride, fyb, foryou, canada, toronto, foryoupage, foryoup</t>
  </si>
  <si>
    <t>6881854163106499841</t>
  </si>
  <si>
    <t>PART 1. Of my last shift before Quarantine 2.0 #hahaha #xyzbca #restaurantlife #serverlife #server #nawawz #foryou #realtalk #toronto</t>
  </si>
  <si>
    <t>hahaha, xyzbca, restaurantlife, serverlife, server, nawawz, foryou, realtalk, toronto</t>
  </si>
  <si>
    <t>7120250301600255238</t>
  </si>
  <si>
    <t>#stitch with @uhm.grey es broma, por si mi esposo lo ve #toronto #downtowntoronto #canada #latinosencanada #latinosentoronto #venezolanosencanada #venezolanosentoronto</t>
  </si>
  <si>
    <t>stitch, toronto, downtowntoronto, canada, latinosencanada, latinosentoronto, venezolanosencanada, venezolanosentoronto</t>
  </si>
  <si>
    <t>7099148957296758021</t>
  </si>
  <si>
    <t>“You’re like a brother” — 🥺❤️ (GoFundMe Live) #homeless #toronto #strangers #kindness #money #help #gofundme #kindnessfirst #fyp</t>
  </si>
  <si>
    <t>homeless, toronto, strangers, kindness, money, help, gofundme, kindnessfirst, fyp</t>
  </si>
  <si>
    <t>6964170767844101382</t>
  </si>
  <si>
    <t>✨4 Course Meal Challenge✨ #toronto #food #foodie #drinks #appetizer #maincourse #dessert #donuts #bubbletea #burger #fries #4coursemealchallenge</t>
  </si>
  <si>
    <t>toronto, food, foodie, drinks, appetizer, maincourse, dessert, donuts, bubbletea, burger, fries, 4coursemealchallenge</t>
  </si>
  <si>
    <t>7048043127441018117</t>
  </si>
  <si>
    <t>Who’a do you prefer?? #photomagic #photoshoot #photography #iphone #newyear #2022 #party #toronto #fashion #style #fyp</t>
  </si>
  <si>
    <t>photomagic, photoshoot, photography, iphone, newyear, 2022, party, toronto, fashion, style, fyp</t>
  </si>
  <si>
    <t>6922192453286087941</t>
  </si>
  <si>
    <t>Family discount. #GroceryStory #AlwaysLearning #GoalsCheck #retail #toronto #winnipeg #fyp #foryou</t>
  </si>
  <si>
    <t>grocerystory, alwayslearning, goalscheck, retail, toronto, winnipeg, fyp, foryou</t>
  </si>
  <si>
    <t>6991513205428194566</t>
  </si>
  <si>
    <t>these lyrics. #hotlinebling #drake #drizzylation #music #toronto #xbyzca #champagnepapi #albums #drizzy</t>
  </si>
  <si>
    <t>hotlinebling, drake, drizzylation, music, toronto, xbyzca, champagnepapi, albums, drizzy</t>
  </si>
  <si>
    <t>6876137244093091074</t>
  </si>
  <si>
    <t>I already made myself a key #FeelingGood #toronto #lifestyle #follow #diy #before #flip #PaTiChallenge #fyp #fy</t>
  </si>
  <si>
    <t>feelinggood, toronto, lifestyle, follow, diy, before, flip, patichallenge, fyp, fy</t>
  </si>
  <si>
    <t>6929613799330761989</t>
  </si>
  <si>
    <t>This till is closed. #GroceryStory #retail #FamilyDay #LoveYourInsecurities #toronto #winnipeg #fyp #foryou</t>
  </si>
  <si>
    <t>grocerystory, retail, familyday, loveyourinsecurities, toronto, winnipeg, fyp, foryou</t>
  </si>
  <si>
    <t>6827898474625895686</t>
  </si>
  <si>
    <t>#bitebeauty Lip Lab in #Toronto 💄#littlethings #voiceover #beautyroutine #lipstick #makeupenthusiast</t>
  </si>
  <si>
    <t>bitebeauty, toronto, littlethings, voiceover, beautyroutine, lipstick, makeupenthusiast</t>
  </si>
  <si>
    <t>6942973264356527366</t>
  </si>
  <si>
    <t>Reply to @seancassidy6808 Did You Find Everything? (Part 2) #GroceryStory #retail #HelloSpring #toronto #winnipeg #fyp #foryou</t>
  </si>
  <si>
    <t>grocerystory, retail, hellospring, toronto, winnipeg, fyp, foryou</t>
  </si>
  <si>
    <t>6943687047425150213</t>
  </si>
  <si>
    <t>Clean up, kept most of the hair #asmr  #hair #fyp #haircut #toronto #beforeandafter #oddlysatisfying #barbershop</t>
  </si>
  <si>
    <t>asmr, hair, fyp, haircut, toronto, beforeandafter, oddlysatisfying, barbershop</t>
  </si>
  <si>
    <t>7075376686560316678</t>
  </si>
  <si>
    <t>I do say some questionable things once in a while #toronto #torontolife #fyp #introvert #introverted</t>
  </si>
  <si>
    <t>toronto, torontolife, fyp, introvert, introverted</t>
  </si>
  <si>
    <t>6884662770738990338</t>
  </si>
  <si>
    <t>#drake security oversteps his #boundary #rap #fyp #foryou #foryourpage #canada #toronto</t>
  </si>
  <si>
    <t>drake, boundary, rap, fyp, foryou, foryourpage, canada, toronto</t>
  </si>
  <si>
    <t>6984938956756372741</t>
  </si>
  <si>
    <t>Stop Bullying. No one deserves to feel worthless. #fyp #foryoupage #toronto #bullyingawareness #stopbullying</t>
  </si>
  <si>
    <t>fyp, foryoupage, toronto, bullyingawareness, stopbullying</t>
  </si>
  <si>
    <t>6898030347024452865</t>
  </si>
  <si>
    <t>Toronto flatiron trivia. #NeedToKnow #toronto</t>
  </si>
  <si>
    <t>needtoknow, toronto</t>
  </si>
  <si>
    <t>7127961306971278598</t>
  </si>
  <si>
    <t>torontocore 😍 #toronto #raccoon #raccoons #torontocore #fyp #fypシ</t>
  </si>
  <si>
    <t>toronto, raccoon, raccoons, torontocore, fyp, fypシ</t>
  </si>
  <si>
    <t>7114011072918605061</t>
  </si>
  <si>
    <t>What I must to do in 🇨🇦 #canada #canada_life🇨🇦 #ukraine🇺🇦 #money #regina #toronto #vancuver #fyp</t>
  </si>
  <si>
    <t>canada, canada_life🇨🇦, ukraine🇺🇦, money, regina, toronto, vancuver, fyp</t>
  </si>
  <si>
    <t>6853104053992377605</t>
  </si>
  <si>
    <t>#fyp #foryou #foryoupage #viral #4you #xyzbca #trending #toronto</t>
  </si>
  <si>
    <t>fyp, foryou, foryoupage, viral, 4you, xyzbca, trending, toronto</t>
  </si>
  <si>
    <t>6829898304671730950</t>
  </si>
  <si>
    <t>#Pakistan #Indai #Afghanistan #Canada#toronto</t>
  </si>
  <si>
    <t>pakistan, indai, afghanistan, canada, toronto</t>
  </si>
  <si>
    <t>7117249576402259205</t>
  </si>
  <si>
    <t>How did this even happen! #toronto #construction #omg #city #canada #constructionlife #accident #fyp #foryoupage #POV #heights #gta</t>
  </si>
  <si>
    <t>toronto, construction, omg, city, canada, constructionlife, accident, fyp, foryoupage, pov, heights, gta</t>
  </si>
  <si>
    <t>6946609628125908229</t>
  </si>
  <si>
    <t>y’all rockin with sausage fingers?😅 #fyp #foryou #viral #bff #toronto #hand</t>
  </si>
  <si>
    <t>fyp, foryou, viral, bff, toronto, hand</t>
  </si>
  <si>
    <t>7107997424844655878</t>
  </si>
  <si>
    <t>Reply to @baba.kai  a v foamy sound indeed! Thanks for the support as well :) #guitar #fyp #SlurpeeRun #guitartok #guitarpedals #toronto</t>
  </si>
  <si>
    <t>guitar, fyp, SlurpeeRun, guitartok, guitarpedals, toronto</t>
  </si>
  <si>
    <t>7112423899991674118</t>
  </si>
  <si>
    <t>💀💀💀 #toronto #hijabitiktok #muslimtok #trending #punchingdummie #centurybob</t>
  </si>
  <si>
    <t>toronto, hijabitiktok, muslimtok, trending, punchingdummie, centurybob</t>
  </si>
  <si>
    <t>7091386198819605766</t>
  </si>
  <si>
    <t>Just one more🤷🏾‍♂️ #fyp #foryou #viral #toronto</t>
  </si>
  <si>
    <t>fyp, foryou, viral, toronto</t>
  </si>
  <si>
    <t>6938513266003971333</t>
  </si>
  <si>
    <t>Do you deal with this a lot? #GroceryStory #retail #BlackCreatives #toronto #winnipeg #fyp #foryou</t>
  </si>
  <si>
    <t>grocerystory, retail, blackcreatives, toronto, winnipeg, fyp, foryou</t>
  </si>
  <si>
    <t>6929136092486634757</t>
  </si>
  <si>
    <t>Vocabulary class Ten 😩😂😂 #nigeriantiktok #toronto #comedy #shortman</t>
  </si>
  <si>
    <t>6916257013274119429</t>
  </si>
  <si>
    <t>New boot goofin 🤠 #canada #canadian #cowboy #Winterized #tiktokcanada #hockey #hockeyboys #beard #toronto #boots #denim #skating #winter #fun #laugh</t>
  </si>
  <si>
    <t>canada, canadian, cowboy, winterized, tiktokcanada, hockey, hockeyboys, beard, toronto, boots, denim, skating, winter, fun, laugh</t>
  </si>
  <si>
    <t>7090678393242471685</t>
  </si>
  <si>
    <t>we’re professionals I swear #fyp #fypシ #indiemusic #unsignedartist #ontariomusic #toronto #bandchallenge #music #singing #challenge #artist #band</t>
  </si>
  <si>
    <t>fyp, fypシ, indiemusic, unsignedartist, ontariomusic, toronto, bandchallenge, music, singing, challenge, artist, band</t>
  </si>
  <si>
    <t>7036896012467752197</t>
  </si>
  <si>
    <t>So much joy!! I’ve been seeing these all over Toronto and was so excited when I saw it on my Ubereats. I ordered a ton of snacks and waited oh so patiently for it to arrive. Highly recommend checking this out the name of the company is tiny mile! #toronto #robot #food #delivery #deliverydriver #pink #allpinkeverything</t>
  </si>
  <si>
    <t>toronto, robot, food, delivery, deliverydriver, pink, allpinkeverything</t>
  </si>
  <si>
    <t>6972530181286186246</t>
  </si>
  <si>
    <t>Shits actually funny asf 😅 #fyp #foryoupage #torontomans #6ixbuzz #toronto #superman #blacksuperman #henrycavill #dc #comics</t>
  </si>
  <si>
    <t>fyp, foryoupage, torontomans, 6ixbuzz, toronto, superman, blacksuperman, henrycavill, dc, comics</t>
  </si>
  <si>
    <t>7130295142614863110</t>
  </si>
  <si>
    <t>#squirrel #chipmunk #cute #toronto</t>
  </si>
  <si>
    <t>squirrel, chipmunk, cute, toronto</t>
  </si>
  <si>
    <t>6985627377715989765</t>
  </si>
  <si>
    <t>Even if I know how to do it, it's amazing#fyp #magic #magictrick #toronto #tutorials</t>
  </si>
  <si>
    <t>fyp, magic, magictrick, toronto, tutorials</t>
  </si>
  <si>
    <t>7121909195531717894</t>
  </si>
  <si>
    <t>ooops my bad, not much i can do #toronto #dentist #dentistry #dental #dentalstudent #dentalschool</t>
  </si>
  <si>
    <t>toronto, dentist, dentistry, dental, dentalstudent, dentalschool</t>
  </si>
  <si>
    <t>7135992184150494470</t>
  </si>
  <si>
    <t xml:space="preserve">never thought this day would come😭 #joequinn #josephquinn #jquinn #joequinnstrangerthings #josephquinnedit #josephquinnstrangerthings #eddiemunson #eddie #munson #eddiemunsonedit #eddiemunsonstrangerthings #fanexpocanada #fanexpo #fanexpotoronto #strangerthings #st #strangerthings4 #canada #toronto #fyp </t>
  </si>
  <si>
    <t>joequinn, josephquinn, jquinn, joequinnstrangerthings, josephquinnedit, josephquinnstrangerthings, eddiemunson, eddie, munson, eddiemunsonedit, eddiemunsonstrangerthings, fanexpocanada, fanexpo, fanexpotoronto, strangerthings, st, strangerthings4, canada, toronto, fyp</t>
  </si>
  <si>
    <t>7082921630695034117</t>
  </si>
  <si>
    <t>my Mom's gonna learn to not take anything we say seriously 😂😭 #titoray #titoraysjowa #GameTok #filipino #tiktokcanada #filipina #toronto #tiktokph #tiktokcanada#datenight #couplescomedy#couplestiktok #couplegoals</t>
  </si>
  <si>
    <t>titoray, titoraysjowa, GameTok, filipino, tiktokcanada, filipina, toronto, tiktokph, datenight, couplescomedy, couplestiktok, couplegoals</t>
  </si>
  <si>
    <t>6804638826527493381</t>
  </si>
  <si>
    <t>Simp nibba hours #4u #fyp #foryoupage #toronto</t>
  </si>
  <si>
    <t>4u, fyp, foryoupage, toronto</t>
  </si>
  <si>
    <t>6891791854195576066</t>
  </si>
  <si>
    <t>Toronto has Karen’s too!? @6ixbuzzent @realtorontonewz #karen #toronto #karensgonewild #6ixbuzz #mcdonalds #fyp #foryoupage #viral #canada #xyzbca</t>
  </si>
  <si>
    <t>karen, toronto, karensgonewild, 6ixbuzz, mcdonalds, fyp, foryoupage, viral, canada, xyzbca</t>
  </si>
  <si>
    <t>7023412827931102470</t>
  </si>
  <si>
    <t>Y’all were asking for context.. well here it is! 😂😂🤣🚓🚓🚓 Jail Prank gone SUPER WRONG 👮🏻👮🏻‍♀️👮🏻‍♀️full video on YT #fyp #toronto #police</t>
  </si>
  <si>
    <t>fyp, toronto, police</t>
  </si>
  <si>
    <t>7104360383397252358</t>
  </si>
  <si>
    <t>Surviving the day one cane sweep at a time 😅 #funny #comedy #toronto #mythoughts #viral</t>
  </si>
  <si>
    <t>funny, comedy, toronto, mythoughts, viral</t>
  </si>
  <si>
    <t>6897696954650840321</t>
  </si>
  <si>
    <t>all jokes😁 #fyp #foryou #toronto #foryoupage #ourtype</t>
  </si>
  <si>
    <t>fyp, foryou, toronto, foryoupage, ourtype</t>
  </si>
  <si>
    <t>7106286380854037761</t>
  </si>
  <si>
    <t>Check my Instagram for more videos #canada #toronto #santwindersinghwaraich #fyp #fashion</t>
  </si>
  <si>
    <t>canada, toronto, santwindersinghwaraich, fyp, fashion</t>
  </si>
  <si>
    <t>6845635613023128838</t>
  </si>
  <si>
    <t>Thought I’d share what chuck e cheese’s is actually like since I heard they’re shutting down 😊😂 #chuckecheese #exposing #toronto #fyp #xyzbca</t>
  </si>
  <si>
    <t>chuckecheese, exposing, toronto, fyp, xyzbca</t>
  </si>
  <si>
    <t>6922166826289876229</t>
  </si>
  <si>
    <t>Nike ☁️ crew from @livndyin 🥰 #tattooinspo #tattoo #toronto</t>
  </si>
  <si>
    <t>tattooinspo, tattoo, toronto</t>
  </si>
  <si>
    <t>7116734699598286085</t>
  </si>
  <si>
    <t>Then went to go tell the security i said i was gonna stab them😂😂 #messytiktok #icecondos #toronto #karen #karensgoingwild</t>
  </si>
  <si>
    <t>messytiktok, icecondos, toronto, karen, karensgoingwild</t>
  </si>
  <si>
    <t>7089087494737710342</t>
  </si>
  <si>
    <t>our kind of corner 🌼🌺🌸 #homedecor #interiordesign #apartment #livingroom #livingroomdecor #tourmyhome #flower #flowers #art #artist #artinstallation #toronto #artistsoftiktok #flowerpower #floral #floralart #fyp #foryoupage #7seconds #interiors #photographystudio #mcm #midcenturymodern</t>
  </si>
  <si>
    <t>homedecor, interiordesign, apartment, livingroom, livingroomdecor, tourmyhome, flower, flowers, art, artist, artinstallation, toronto, artistsoftiktok, flowerpower, floral, floralart, fyp, foryoupage, 7seconds, interiors, photographystudio, mcm, midcenturymodern</t>
  </si>
  <si>
    <t>7019294002570661126</t>
  </si>
  <si>
    <t>another horror story for October #fyp #toronto #datingstorytime #funny</t>
  </si>
  <si>
    <t>fyp, toronto, datingstorytime, funny</t>
  </si>
  <si>
    <t>6851705481761721605</t>
  </si>
  <si>
    <t>POV: your talking to your boyfriend’s best girl friend and she’s THAT girl #foryou #fyp #toronto #ontario #canada</t>
  </si>
  <si>
    <t>foryou, fyp, toronto, ontario, canada</t>
  </si>
  <si>
    <t>6991197178123308293</t>
  </si>
  <si>
    <t>@davidthefeld DRAKE HELP! #foryoupage #fyp #toronto #haircut</t>
  </si>
  <si>
    <t>7078806358291713285</t>
  </si>
  <si>
    <t>Phat 🐱 energy #men #fyp #jokes #lifehack #toxic #dating #toronto #xyzbca</t>
  </si>
  <si>
    <t>men, fyp, jokes, lifehack, toxic, dating, toronto, xyzbca</t>
  </si>
  <si>
    <t>6877549058383252741</t>
  </si>
  <si>
    <t>Another night on the couch #skeleton#OriginalMusic#ToMyBestFriend#toronto#ontario#fenton#skull#halloween#spooky#spooktember#cat#boyfriend#lmao#comedy</t>
  </si>
  <si>
    <t>skeleton, originalmusic, tomybestfriend, toronto, ontario, fenton, skull, halloween, spooky, spooktember, cat, boyfriend, lmao, comedy</t>
  </si>
  <si>
    <t>7034289121262570757</t>
  </si>
  <si>
    <t>#stitch with @gaffas21 #tint #windows #carsoftiktok #car #cars #jdm #truck #law #news #Toronto #Police #PoliceTikTok #Ontario</t>
  </si>
  <si>
    <t>stitch, tint, windows, carsoftiktok, car, cars, jdm, truck, law, news, toronto, police, policetiktok, ontario</t>
  </si>
  <si>
    <t>6938930825614396677</t>
  </si>
  <si>
    <t>Reply to @claire.thedino You’ve all asked for this one so many time I had to do it. #radiotiktok #radio #toronto @chum1045</t>
  </si>
  <si>
    <t>radiotiktok, radio, toronto</t>
  </si>
  <si>
    <t>6872764200251411713</t>
  </si>
  <si>
    <t>i know the car guys already kNoW this. So this isn’t for you, SCROLL ALONG bby. #cars #honda #toronto #canada #ontario #brampton #canada #carhack</t>
  </si>
  <si>
    <t>cars, honda, toronto, canada, ontario, brampton, carhack</t>
  </si>
  <si>
    <t>6844557525795245318</t>
  </si>
  <si>
    <t>Reply to @odelomsi DO Y’ALL HEAR ANY MILEY? cuz I don’t 🥵 #fyp #foryou #singing #toronto #mileycyrus  #voiceeffects</t>
  </si>
  <si>
    <t>fyp, foryou, singing, toronto, mileycyrus, voiceeffects</t>
  </si>
  <si>
    <t>6915902078908943622</t>
  </si>
  <si>
    <t>Supervisor: Till 3. #GroceryStory #MyRoutine #MyStyle #toronto #winnipeg #fyp #foryou</t>
  </si>
  <si>
    <t>grocerystory, myroutine, mystyle, toronto, winnipeg, fyp, foryou</t>
  </si>
  <si>
    <t>6988898414364806405</t>
  </si>
  <si>
    <t>#toronto #foryou</t>
  </si>
  <si>
    <t>toronto, foryou</t>
  </si>
  <si>
    <t>6973701227678797062</t>
  </si>
  <si>
    <t>I’m not sure who likes puppuchino more, me or Puki🐩 #fyp #as #korean #toronto #adultswim</t>
  </si>
  <si>
    <t>fyp, as, korean, toronto, adultswim</t>
  </si>
  <si>
    <t>7105110766725975301</t>
  </si>
  <si>
    <t>Full behind the scenes on my YOUTUBE! @GTA Exotics #fyp #foryou #haircut #toronto</t>
  </si>
  <si>
    <t>fyp, foryou, haircut, toronto</t>
  </si>
  <si>
    <t>6858027789380095237</t>
  </si>
  <si>
    <t>@tiktok Please save my job, I don’t want to get fired #foryoupage #gonewrong #helpmeplease #barbershop #toronto</t>
  </si>
  <si>
    <t>foryoupage, gonewrong, helpmeplease, barbershop, toronto</t>
  </si>
  <si>
    <t>6994137578299460870</t>
  </si>
  <si>
    <t>my friends and their ✨problems✨#wlw #lesbians #lgbtq #queertiktok #toronto</t>
  </si>
  <si>
    <t>wlw, lesbians, lgbtq, queertiktok, toronto</t>
  </si>
  <si>
    <t>6925561188986211589</t>
  </si>
  <si>
    <t>AcTuAlLy she can’t let you do you that. #GroceryStory #retail #MyHome #GamingCheck #toronto #winnipeg #fyp #foryou</t>
  </si>
  <si>
    <t>grocerystory, retail, myhome, gamingcheck, toronto, winnipeg, fyp, foryou</t>
  </si>
  <si>
    <t>6938854667875110150</t>
  </si>
  <si>
    <t>friday morning blues 🫐 #toronto #morningroutine #dailyvlog #vlog</t>
  </si>
  <si>
    <t>toronto, morningroutine, dailyvlog, vlog</t>
  </si>
  <si>
    <t>7123600439722953990</t>
  </si>
  <si>
    <t>“It’s just fireworks” 😂😂😂#fyp #foryou #funny #viral #xyzbca #trending #toronto #canada</t>
  </si>
  <si>
    <t>fyp, foryou, funny, viral, xyzbca, trending, toronto, canada</t>
  </si>
  <si>
    <t>7125286053136698629</t>
  </si>
  <si>
    <t>Dua Lipa in Toronto #dulapeep #dualipa #futurenostalgia #futurenostalgiatour #toronto #canada #pride #fyp #foryoupage</t>
  </si>
  <si>
    <t>dulapeep, dualipa, futurenostalgia, futurenostalgiatour, toronto, canada, pride, fyp, foryoupage</t>
  </si>
  <si>
    <t>6923677039421689093</t>
  </si>
  <si>
    <t>Who doesn’t love a good BOGO? #GroceryStory #WinterFood #FeelingGood #retail #toronto #winnipeg #fyp #foryou</t>
  </si>
  <si>
    <t>grocerystory, winterfood, feelinggood, retail, toronto, winnipeg, fyp, foryou</t>
  </si>
  <si>
    <t>7126593426207886597</t>
  </si>
  <si>
    <t>when you THINK you’ve won 10k but…  #casino #mohawk #toronto #milton #ontario #10k #50k #slots #quickhits</t>
  </si>
  <si>
    <t>casino, mohawk, toronto, milton, ontario, 10k, 50k, slots, quickhits</t>
  </si>
  <si>
    <t>6965200277179862278</t>
  </si>
  <si>
    <t>Another day - another bubble tea run #fyp #TheAlley #toronto #korean #bubbletea</t>
  </si>
  <si>
    <t>fyp, thealley, toronto, korean, bubbletea</t>
  </si>
  <si>
    <t>6846101075104255238</t>
  </si>
  <si>
    <t>The day @torylanez made my night 🐐🙌🏼 #torylanez #SummerVlog #brokeinaminute #fyp #foryou #canada #toronto #quarantineradio #artist #painting</t>
  </si>
  <si>
    <t>torylanez, summervlog, brokeinaminute, fyp, foryou, canada, toronto, quarantineradio, artist, painting</t>
  </si>
  <si>
    <t>6816761341978742021</t>
  </si>
  <si>
    <t>The day I became a movie star ⭐️ #fyp #storytime #toronto #canada #foryou #positivevibes #sneakinginchallenge</t>
  </si>
  <si>
    <t>fyp, storytime, toronto, canada, foryou, positivevibes, sneakinginchallenge</t>
  </si>
  <si>
    <t>7076859555212168450</t>
  </si>
  <si>
    <t>My #YouTube channel is Inna Witch 🖤 #odin #witchy #witchytips #witch #witchcraft #darkwitch #tarotreader #runes #magic #california #la #toronto #viral #foryou #fyp #viking #witchtok #thatwitch #palmstry #palmistry #palmreading #fypシ #australia #uk</t>
  </si>
  <si>
    <t>youtube, odin, witchy, witchytips, witch, witchcraft, darkwitch, tarotreader, runes, magic, california, la, toronto, viral, foryou, fyp, viking, witchtok, ThatWitch, palmstry, palmistry, palmreading, fypシ, australia, uk</t>
  </si>
  <si>
    <t>6941129621719043333</t>
  </si>
  <si>
    <t>Wait till the end 🤣 @ariz.shafi #foryoupage #fyp #toronto #haircut</t>
  </si>
  <si>
    <t>6928817816720198918</t>
  </si>
  <si>
    <t>What a view 🙏🏼 #toronto #canada_life🇨🇦 #fyp</t>
  </si>
  <si>
    <t>toronto, canada_life🇨🇦, fyp</t>
  </si>
  <si>
    <t>7100415627214572806</t>
  </si>
  <si>
    <t>Tiny Falkor #silkmoth #silk #moth #moths #mothsoftiktok #bugs #bugsoftiktok #nature #cute #falkor #insect #insects #toronto</t>
  </si>
  <si>
    <t>silkmoth, silk, moth, moths, mothsoftiktok, bugs, bugsoftiktok, nature, cute, falkor, insect, insects, toronto</t>
  </si>
  <si>
    <t>6987552115195514117</t>
  </si>
  <si>
    <t>#old #crown #teeth #fypシ #foryoupage #trending #tik_tok #viral #toronto #foryoupage #dentist #change #style #beauty #vibess</t>
  </si>
  <si>
    <t>old, crown, teeth, fypシ, foryoupage, trending, tik_tok, viral, toronto, dentist, change, style, beauty, vibess</t>
  </si>
  <si>
    <t>6953762998439709953</t>
  </si>
  <si>
    <t>zoro💚✨ #fyp #foryou #tiktokcanada #dogsoftiktok #husky #blinddog #blinddogsoftiktok #puppy #snow #toronto</t>
  </si>
  <si>
    <t>fyp, foryou, tiktokcanada, dogsoftiktok, husky, blinddog, blinddogsoftiktok, puppy, snow, toronto</t>
  </si>
  <si>
    <t>7112930552067443973</t>
  </si>
  <si>
    <t>#fyp #toronto #halal #foodie #torontofoodie #smallbusiness</t>
  </si>
  <si>
    <t>fyp, toronto, halal, foodie, torontofoodie, smallbusiness</t>
  </si>
  <si>
    <t>6980085610383936774</t>
  </si>
  <si>
    <t>@navp305 sorry I messed up your eyebrow bro 😅 #foryoupage #fyp  #toronto #haircut</t>
  </si>
  <si>
    <t>6993167940975725829</t>
  </si>
  <si>
    <t>Mejor vámonos lejos!✨🇨🇦🍁 fue uno de los mas pedidos✨ #fypシ #parati #travel #canada #CANADA #lifecanada #Toronto #Vibes #lifestyle</t>
  </si>
  <si>
    <t>fypシ, parati, travel, canada, lifecanada, toronto, vibes, lifestyle</t>
  </si>
  <si>
    <t>7121492924910669061</t>
  </si>
  <si>
    <t>#nascaraloe #toronto</t>
  </si>
  <si>
    <t>nascaraloe, toronto</t>
  </si>
  <si>
    <t>7124648015742143745</t>
  </si>
  <si>
    <t>Just wait 🥹 #fyp #makeup #toronto #summermakeup #unimakeup</t>
  </si>
  <si>
    <t>fyp, makeup, toronto, summermakeup, unimakeup</t>
  </si>
  <si>
    <t>6973105795974089989</t>
  </si>
  <si>
    <t>#nails #torontonailtech #nailtutorial #newnails #nailinspo  #viral #trendynails #smallbusinesscheck #fyp❤️ #fypシ #toronto #nailartchallenge #nailglue</t>
  </si>
  <si>
    <t>nails, torontonailtech, nailtutorial, newnails, nailinspo, viral, trendynails, smallbusinesscheck, fyp❤️, fypシ, toronto, nailartchallenge, nailglue</t>
  </si>
  <si>
    <t>7026069310489578757</t>
  </si>
  <si>
    <t>Do not stop in #bikeTO lanes unless you want a $150 ticket🤷🏼‍♀️ #fyp #toronto #enforcement #torontoparking #uoft</t>
  </si>
  <si>
    <t>biketo, fyp, toronto, enforcement, torontoparking, uoft</t>
  </si>
  <si>
    <t>6947365740940987653</t>
  </si>
  <si>
    <t>PERSONAL CARE 💈 #fyp #self #cut #barber #beard #fade #personal #care #toronto #lockdown #3.0</t>
  </si>
  <si>
    <t>fyp, self, cut, barber, beard, fade, personal, care, toronto, lockdown, 3</t>
  </si>
  <si>
    <t>6827639834794904837</t>
  </si>
  <si>
    <t>Straight hair to curly! #punjabi #punjabitiktok #tiktokindia #barber #saloon #salon #haircut #barbershop #menshaircut #toronto #curlyhair #perm</t>
  </si>
  <si>
    <t>punjabi, punjabitiktok, tiktokindia, barber, saloon, salon, haircut, barbershop, menshaircut, toronto, curlyhair, perm</t>
  </si>
  <si>
    <t>6787775701039713542</t>
  </si>
  <si>
    <t>Taking “treat yo self” to another level #nailart #tiktokcanada #toronto #beauty #nailsdone #fancy #fyp</t>
  </si>
  <si>
    <t>nailart, tiktokcanada, toronto, beauty, nailsdone, fancy, fyp</t>
  </si>
  <si>
    <t>6851776377528634630</t>
  </si>
  <si>
    <t>Please tell me you saw that. #fyp #paranormal #putafingerdownchallenge #toronto</t>
  </si>
  <si>
    <t>fyp, paranormal, putafingerdownchallenge, toronto</t>
  </si>
  <si>
    <t>6970015079425166597</t>
  </si>
  <si>
    <t>There’s a VERY REAL reason why you’re feeling off these days 🤬 - @_sameast #mercuryretrograde #toronto #astrology</t>
  </si>
  <si>
    <t>mercuryretrograde, toronto, astrology</t>
  </si>
  <si>
    <t>7129139449291705606</t>
  </si>
  <si>
    <t>classics on classics 🔥🔥 #themotto #youngmoneyreunion #toronto #fyp #foryoupage #drake #lilwayne #ovofest</t>
  </si>
  <si>
    <t>themotto, youngmoneyreunion, toronto, fyp, foryoupage, drake, lilwayne, ovofest</t>
  </si>
  <si>
    <t>6945165805688605958</t>
  </si>
  <si>
    <t>How to pronounce Planets 😩😂😂#nigeriantiktok #comedy #toronto #shortman</t>
  </si>
  <si>
    <t>7125594059124641030</t>
  </si>
  <si>
    <t>Did no one realize that BRAD PITT just played a ROCKET SCIENTIST, who had a CAR?! THOSE ARE THE THREE THINGS THAT DON'T IMPRESS SHANIA TWAIN MUCH!!! #shaniatwain #bradpitt #toronto #rocketscientist #thatdontimpressmemuch</t>
  </si>
  <si>
    <t>shaniatwain, bradpitt, toronto, rocketscientist, thatdontimpressmemuch</t>
  </si>
  <si>
    <t>6957843069064580357</t>
  </si>
  <si>
    <t>@vanitybrz who wants an iPad?#foryoupage #fyp #toronto #haircut</t>
  </si>
  <si>
    <t>6913595087679245573</t>
  </si>
  <si>
    <t>As promised, more catering videos🤩 #catering #fyp #foryoupage #smallbusinesscheck #gta #toronto #canada</t>
  </si>
  <si>
    <t>catering, fyp, foryoupage, smallbusinesscheck, gta, toronto, canada</t>
  </si>
  <si>
    <t>6967136494444154118</t>
  </si>
  <si>
    <t>help me find this man 🥵 #fyp #foryou #toronto</t>
  </si>
  <si>
    <t>fyp, foryou, toronto</t>
  </si>
  <si>
    <t>7076873746178379014</t>
  </si>
  <si>
    <t>Another pov of the furrys encounter in Toronto#toronto #furry #canada #foryou #parati #foryou #fypシ</t>
  </si>
  <si>
    <t>toronto, furry, canada, foryou, parati, fypシ</t>
  </si>
  <si>
    <t>6869563883447651589</t>
  </si>
  <si>
    <t>Had to upload the original video for the one time🤣🤣🤣 #fyp #foryou #toronto</t>
  </si>
  <si>
    <t>6971552717965659398</t>
  </si>
  <si>
    <t>Dude behind me tried to steal the show … I don’t mind tho, love his outfit #fyp #korean #toronto #bobarun</t>
  </si>
  <si>
    <t>fyp, korean, toronto, bobarun</t>
  </si>
  <si>
    <t>6934330624329207046</t>
  </si>
  <si>
    <t>Every single time #husbandtiktok #wifetiktok #foryourpage #toronto</t>
  </si>
  <si>
    <t>husbandtiktok, wifetiktok, foryourpage, toronto</t>
  </si>
  <si>
    <t>6889510430792862977</t>
  </si>
  <si>
    <t>I just wanna order food but I don’t wanna out the Uber eats guy through this LOL #fyp #toronto</t>
  </si>
  <si>
    <t>6810473619978784005</t>
  </si>
  <si>
    <t>Pumpkin Pie anyone? 🥧 #omg #wtf #flirting #flirtingmood #relationships #relationshipexpert #crush #omgchallenge #toronto #fyp #tiktok #viral #hack</t>
  </si>
  <si>
    <t>omg, wtf, flirting, flirtingmood, relationships, relationshipexpert, crush, omgchallenge, toronto, fyp, tiktok, viral, hack</t>
  </si>
  <si>
    <t>6884755697171483906</t>
  </si>
  <si>
    <t>attempting to drink all my water #health #water #fyp #toronto</t>
  </si>
  <si>
    <t>health, water, fyp, toronto, yearontiktok</t>
  </si>
  <si>
    <t>6990688440991993089</t>
  </si>
  <si>
    <t>The Real Life Spiderman #nasdaily #1minute #people #travel #toronto #flexiblebody</t>
  </si>
  <si>
    <t>nasdaily, 1minute, people, travel, toronto, flexiblebody</t>
  </si>
  <si>
    <t>6934067275746118917</t>
  </si>
  <si>
    <t>She knows the manager 😒 #GroceryStory #retail #BeNice #FitnessMotivation #BlackCreatives #toronto #winnipeg #fyp #foryou</t>
  </si>
  <si>
    <t>grocerystory, retail, benice, fitnessmotivation, blackcreatives, toronto, winnipeg, fyp, foryou</t>
  </si>
  <si>
    <t>7096612103796083974</t>
  </si>
  <si>
    <t>#trainyourdog #dogtraining #dogtrainersoftiktok #dogtok #torontodogtrainer #fyp #6ix #balanceddogtraining #positivereinforcement #positivereinforcementdogtraining #balancedtraining #toronto #torontotiktok #torontotok #recallyourdog #notfriendly #offleashdog</t>
  </si>
  <si>
    <t>trainyourdog, dogtraining, dogtrainersoftiktok, dogtok, torontodogtrainer, fyp, 6ix, balanceddogtraining, positivereinforcement, positivereinforcementdogtraining, balancedtraining, toronto, torontotiktok, torontotok, recallyourdog, notfriendly, offleashdog</t>
  </si>
  <si>
    <t>6798527873092226309</t>
  </si>
  <si>
    <t>#studyhacks #oneminutevlog #smeeze #smeezechallenge #school #math #help #science #ontario #toronto #taktaktak #parents #fypchallange #ontariostrike</t>
  </si>
  <si>
    <t>studyhacks, oneminutevlog, smeeze, smeezechallenge, school, math, help, science, ontario, toronto, taktaktak, parents, fypchallange, ontariostrike</t>
  </si>
  <si>
    <t>6915855384473341190</t>
  </si>
  <si>
    <t>What is that? 🤢 #oddlysatisfying #detailing #fyp #NFLPlayoffs #russia #arab #italia #usa #brasil #cardetailing #satisfying #uk #brantford #toronto</t>
  </si>
  <si>
    <t>oddlysatisfying, detailing, fyp, nflplayoffs, russia, arab, italia, usa, brasil, cardetailing, satisfying, uk, brantford, toronto, cleantok</t>
  </si>
  <si>
    <t>6990892568137501957</t>
  </si>
  <si>
    <t>beauty standards. #fyp #foryou #toronto</t>
  </si>
  <si>
    <t>7111528336563932462</t>
  </si>
  <si>
    <t>Life have been so heric here #toronto</t>
  </si>
  <si>
    <t>6804237052251622662</t>
  </si>
  <si>
    <t>#bhangra #bhangrachallnge #energy #yellowsuit #nakhra #gururandhawa #weddings #danceliketiktok #fyp #foru #trending #likeit #viral #jatti #toronto</t>
  </si>
  <si>
    <t>bhangra, bhangrachallnge, energy, yellowsuit, nakhra, gururandhawa, weddings, danceliketiktok, fyp, foru, trending, likeit, viral, jatti, toronto</t>
  </si>
  <si>
    <t>6956642512408726789</t>
  </si>
  <si>
    <t>Countries of the world 😩😂😂 #comedy #nigeriantiktok #toronto #shortman</t>
  </si>
  <si>
    <t>7094855120567028997</t>
  </si>
  <si>
    <t>Le vi la idea a @gisellesartiaguin1 #fyp #toronto</t>
  </si>
  <si>
    <t>6989692810140142854</t>
  </si>
  <si>
    <t>I got the whole ride this time 😁 #fypシ #leviathan #canadaswonderland #rollercoaster #yukonstriker #xyzbca #vaughan #ontario #toronto #sixflags #cw</t>
  </si>
  <si>
    <t>fypシ, leviathan, canadaswonderland, rollercoaster, yukonstriker, xyzbca, vaughan, ontario, toronto, sixflags, cw</t>
  </si>
  <si>
    <t>7103928661530758405</t>
  </si>
  <si>
    <t>#baby #slipknot #toronto #babysfirst #wait</t>
  </si>
  <si>
    <t>baby, slipknot, toronto, babysfirst, wait</t>
  </si>
  <si>
    <t>6850581336932076805</t>
  </si>
  <si>
    <t>That chelo kabab tummy😂 #fyp #foryoupage #toronto #quarantine #persian #losangeles #6ix</t>
  </si>
  <si>
    <t>fyp, foryoupage, toronto, quarantine, persian, losangeles, 6ix</t>
  </si>
  <si>
    <t>6947852451131215109</t>
  </si>
  <si>
    <t>#porcelian #crowns #porcelaincrowns #prosthodontics #prothese #dentallab #cosmeticsssss #teeth #tiktokindia #tik_tok #toronto #fyp #foryou</t>
  </si>
  <si>
    <t>porcelian, crowns, porcelaincrowns, prosthodontics, prothese, dentallab, cosmeticsssss, teeth, tiktokindia, tik_tok, toronto, fyp, foryou</t>
  </si>
  <si>
    <t>7073153856242289925</t>
  </si>
  <si>
    <t>First time underarm 😍 #LaserHairRemoval #MedSpa #Toronto #LaserHair #Ejections</t>
  </si>
  <si>
    <t>laserhairremoval, medspa, toronto, laserhair, ejections</t>
  </si>
  <si>
    <t>7133284006602362117</t>
  </si>
  <si>
    <t>Secretos sobre ti #estadosunidos🇺🇸 #miamibeach #milwaukee #toronto #sanantonio #sandiego #usa #miamiheat #miamibeach #chicagomed #ecuador🇪🇨 #miami #chicagomed #chile🇨🇱 #panama🇵🇦 #sanfrancisco #philadelphia</t>
  </si>
  <si>
    <t>estadosunidos🇺🇸, miamibeach, milwaukee, toronto, sanantonio, sandiego, usa, miamiheat, chicagomed, ecuador🇪🇨, miami, chile🇨🇱, panama🇵🇦, sanfrancisco, philadelphia</t>
  </si>
  <si>
    <t>6834957415172050181</t>
  </si>
  <si>
    <t>Reply to @mathewchasse #tootsieslide #toronto #tiktok #fyp #foryoupage The haters really make laugh 😂🤣 thank you for the true Hu$tlers much love.</t>
  </si>
  <si>
    <t>tootsieslide, toronto, tiktok, fyp, foryoupage</t>
  </si>
  <si>
    <t>6945119895990455558</t>
  </si>
  <si>
    <t>Let’s open those hips! #hips #hipmobility #howtofix #chiro #chiropractic #chiropractor #torontochiro #hamiltonchiro #toronto #posturefix #posture</t>
  </si>
  <si>
    <t>hips, hipmobility, howtofix, chiro, chiropractic, chiropractor, torontochiro, hamiltonchiro, toronto, posturefix, posture</t>
  </si>
  <si>
    <t>6880652001256967425</t>
  </si>
  <si>
    <t>😳 #creepytiktok #honda #civic #honda #canada #ontario #brampton #toronto #canada #basic🍑carreviews  @fionnahmckechnie</t>
  </si>
  <si>
    <t>creepytiktok, honda, civic, canada, ontario, brampton, toronto, basic🍑carreviews</t>
  </si>
  <si>
    <t>7072935836370619653</t>
  </si>
  <si>
    <t>El río de libros en Toronto Canada #riodelibros #toronto #canada #libros #propuesta #leer #calles #proyectodelectura</t>
  </si>
  <si>
    <t>riodelibros, toronto, canada, libros, propuesta, leer, calles, proyectodelectura</t>
  </si>
  <si>
    <t>7078560885706362155</t>
  </si>
  <si>
    <t>#trending #love #punjab #funny #wedding #husband #soulmate #fyp #foryoupage #hellohello #foryou #fypシ #viral #desi #desitiktok #india #indian #lovestory #storytime #hindi #punjabi #LizzosBigGrrrls #OscarsAtHome #90dayfiance #visa #toronto #canada #usa #america #AEMembersAlways #travel #traveltiktok #like #love #weddingtiktok</t>
  </si>
  <si>
    <t>trending, love, punjab, funny, wedding, husband, soulmate, fyp, foryoupage, hellohello, foryou, fypシ, viral, desi, desitiktok, india, indian, lovestory, storytime, hindi, punjabi, LizzosBigGrrrls, oscarsathome, 90dayfiance, visa, toronto, canada, usa, america, AEMembersAlways, travel, traveltiktok, like, weddingtiktok</t>
  </si>
  <si>
    <t>6936223216579005701</t>
  </si>
  <si>
    <t>#university psych taught me the only thing I need to know #psychology #toronto #fyp #relationships #funny #storytime</t>
  </si>
  <si>
    <t>university, psychology, toronto, fyp, relationships, funny, storytime</t>
  </si>
  <si>
    <t>6841187423112776965</t>
  </si>
  <si>
    <t>yikes.. LOL #morph #glowupchallenge #glowup #tamil #tamilcomedy #chocolate #glow #toronto</t>
  </si>
  <si>
    <t>morph, glowupchallenge, glowup, tamil, tamilcomedy, chocolate, glow, toronto</t>
  </si>
  <si>
    <t>6871421055961992450</t>
  </si>
  <si>
    <t>Bruh why was I so intense at the “weak” part 😭 #FYP #ShowYourAge #foryou #toronto #OneMinuteFitness</t>
  </si>
  <si>
    <t>fyp, showyourage, foryou, toronto, oneminutefitness</t>
  </si>
  <si>
    <t>6973115207581240581</t>
  </si>
  <si>
    <t>manager life #foryou #mcdonalds #ontario #toronto #work #nobody</t>
  </si>
  <si>
    <t>foryou, mcdonalds, ontario, toronto, work, nobody</t>
  </si>
  <si>
    <t>6993758482566630662</t>
  </si>
  <si>
    <t>#greenscreen @dr.remix for the tunes and great #stretches #thechirodoc #posture #posturecheck #posturetips #torontochiro #toronto #chiropractor #chiro</t>
  </si>
  <si>
    <t>greenscreen, stretches, thechirodoc, posture, posturecheck, posturetips, torontochiro, toronto, chiropractor, chiro</t>
  </si>
  <si>
    <t>6877393627253968129</t>
  </si>
  <si>
    <t>California dreaming 🌬 #toronto #skate #inlineskating</t>
  </si>
  <si>
    <t>toronto, skate, inlineskating</t>
  </si>
  <si>
    <t>6927387518719544581</t>
  </si>
  <si>
    <t>Say hello to Facebook Live. #GroceryStory #retail #MelaninMagic #WinterHack #toronto #winnipeg #fyp #foryou</t>
  </si>
  <si>
    <t>grocerystory, retail, melaninmagic, winterhack, toronto, winnipeg, fyp, foryou</t>
  </si>
  <si>
    <t>7105966922780462342</t>
  </si>
  <si>
    <t>Hearing this song play in a club is nothing short of a religious experience. #TaylorSwift #TheWayILovedYou #GilmoreGirls #TaylorNight #FYP #Toronto</t>
  </si>
  <si>
    <t>taylorswift, thewayilovedyou, gilmoregirls, taylornight, fyp, toronto</t>
  </si>
  <si>
    <t>6984160772108700934</t>
  </si>
  <si>
    <t>tamil edition🥰 ib: @crbeby #sareefashion #tamiltiktok #saree #toronto #canadiantamil</t>
  </si>
  <si>
    <t>sareefashion, tamiltiktok, saree, toronto, canadiantamil, boomboom</t>
  </si>
  <si>
    <t>6958550599323372806</t>
  </si>
  <si>
    <t>⚠️ Hey yo let’s have a debate! English or French you decide! What are your thoughts on this ? ⚠️  #quebec #montreal #toronto #tiktokcanada #fypsounds</t>
  </si>
  <si>
    <t>quebec, montreal, toronto, tiktokcanada, fypsounds</t>
  </si>
  <si>
    <t>7107706179421228293</t>
  </si>
  <si>
    <t>W class😭😭 #fypシ #toronto #viral</t>
  </si>
  <si>
    <t>fypシ, toronto, viral</t>
  </si>
  <si>
    <t>6776060439139716357</t>
  </si>
  <si>
    <t>#moulanatariqjameel #ris #toronto #love #canada #niagara #tictokindia #tiktokpakistan #fyp #falls</t>
  </si>
  <si>
    <t>moulanatariqjameel, ris, toronto, love, canada, niagara, tictokindia, tiktokpakistan, fyp, falls</t>
  </si>
  <si>
    <t>7024280966986288390</t>
  </si>
  <si>
    <t>sorry not sorry 🤷🏽‍♂️ #lgbtqi #sisters #masc #wlw #lesbiansoftiktok🏳️‍🌈 #sistertiktok #fypシ #gaysiblings #queertiktok #gaygirl #toronto</t>
  </si>
  <si>
    <t>lgbtqi, sisters, masc, wlw, lesbiansoftiktok🏳️‍🌈, sistertiktok, fypシ, gaysiblings, queertiktok, gaygirl, toronto</t>
  </si>
  <si>
    <t>6792009937712188677</t>
  </si>
  <si>
    <t>⚠️MY FRIEND IN HAMILTON HAD A SIMILAR INCIDENT, I HAVE REPORTED IT TO THE POLICE, THEY USE WOMEN TO TARGET FEMALES, PLEASE SHARE‼️⚠️ #toronto #ontario</t>
  </si>
  <si>
    <t>toronto, ontario</t>
  </si>
  <si>
    <t>6921451901464612102</t>
  </si>
  <si>
    <t>tHe KrOgEr iN ThE nEiGbOuRhOoD OvEr. #GroceryStory #GoalsCheck #AlwaysLearning #retail #toronto #winnipeg #fyp #foryou</t>
  </si>
  <si>
    <t>grocerystory, goalscheck, alwayslearning, retail, toronto, winnipeg, fyp, foryou</t>
  </si>
  <si>
    <t>7007945527564225797</t>
  </si>
  <si>
    <t>Drake mentioned our Theory on CLB😱 #fyp #conspiracy #toronto #jumpersjump</t>
  </si>
  <si>
    <t>fyp, conspiracy, toronto, jumpersjump</t>
  </si>
  <si>
    <t>7134862351492271365</t>
  </si>
  <si>
    <t xml:space="preserve">@macklemore is finally back in Toronto. #BreakYourAlgorithm #macklemore #macklemoreryanlewis #summer #concert #music #toronto #fypシ #fyp #europe #seattle #imaginedragons </t>
  </si>
  <si>
    <t>BreakYourAlgorithm, macklemore, macklemoreryanlewis, summer, concert, music, toronto, fypシ, fyp, europe, seattle, imaginedragons</t>
  </si>
  <si>
    <t>6928871676432141573</t>
  </si>
  <si>
    <t>Someone get Ashley from Corporate on the line @tayetta #GroceryStory #retail #HockeyDay #MelaninMagic #toronto #winnipeg #fyp #foryoupage</t>
  </si>
  <si>
    <t>grocerystory, retail, hockeyday, melaninmagic, toronto, winnipeg, fyp, foryoupage</t>
  </si>
  <si>
    <t>7117283419897236742</t>
  </si>
  <si>
    <t>#gta #gtaonline #gtav #ps #grandtheftauto #rockstargames #toronto #gaming #online #xbox #gamer #playstation #xboxone #gtaphotography #fy #fyp #gaming@snifyy @thevipor @stunt_man_dan @_____s_m_d______ @exzifyyy</t>
  </si>
  <si>
    <t>gta, gtaonline, gtav, ps, grandtheftauto, rockstargames, toronto, gaming, online, xbox, gamer, playstation, xboxone, gtaphotography, fy, fyp</t>
  </si>
  <si>
    <t>6915157559296986374</t>
  </si>
  <si>
    <t>They’re her favourite, she says. #GroceryStory #IsThisAvailable #Homemade #toronto #winnipeg #fyp #foryou</t>
  </si>
  <si>
    <t>grocerystory, homemade, toronto, winnipeg, fyp, foryou</t>
  </si>
  <si>
    <t>7125674093273206022</t>
  </si>
  <si>
    <t>CANADIAN GREATNESS #octoberworldweekend #OVOFEST #toronto #canada #fyp #xyzbca #foryou #drake #nellyfurtado</t>
  </si>
  <si>
    <t>octoberworldweekend, ovofest, toronto, canada, fyp, xyzbca, foryou, drake, nellyfurtado</t>
  </si>
  <si>
    <t>6831954637243960582</t>
  </si>
  <si>
    <t>#art #artist #parents #dad #dissapointed #montreal #foryou #homeworkout #artwork #myart #theatre #actor #career #mtl #montrealtiktok #toronto #4up</t>
  </si>
  <si>
    <t>art, artist, parents, dad, dissapointed, montreal, foryou, homeworkout, artwork, myart, theatre, actor, career, mtl, montrealtiktok, toronto, 4up</t>
  </si>
  <si>
    <t>6552450923082290176</t>
  </si>
  <si>
    <t>badgemestyle, actingwars, acting, ontario, style, toronto, comedy, canada</t>
  </si>
  <si>
    <t>7103212669057977606</t>
  </si>
  <si>
    <t>help help!! #misstherage #trippyred #toronto #music #vocoder</t>
  </si>
  <si>
    <t>misstherage, trippyred, toronto, music, vocoder</t>
  </si>
  <si>
    <t>6986846839689530629</t>
  </si>
  <si>
    <t>WOE THERE #drake #knowyourself #416 #toronto #rapper #hiphop #drizzy #views #scorpion #certifiedloverboy</t>
  </si>
  <si>
    <t>drake, knowyourself, 416, toronto, rapper, hiphop, drizzy, views, scorpion, certifiedloverboy</t>
  </si>
  <si>
    <t>6846515211881450758</t>
  </si>
  <si>
    <t>Y’all asking for an update and I still haven’t found them! Make this go viral so they can see this!! #fyp #BeautyReview #viral #toronto #vibecheck</t>
  </si>
  <si>
    <t>fyp, beautyreview, viral, toronto, vibecheck</t>
  </si>
  <si>
    <t>6882827003989331202</t>
  </si>
  <si>
    <t>Im deceased😂#thankful #toronto #ecuadorian #canada #love #ThanksgivingVibes #</t>
  </si>
  <si>
    <t>thankful, toronto, ecuadorian, canada, love, thanksgivingvibes</t>
  </si>
  <si>
    <t>6972281420509187334</t>
  </si>
  <si>
    <t>How much are these cards worth? @mintink10  #foryoupage #fyp #toronto #haircut</t>
  </si>
  <si>
    <t>7076467485121219845</t>
  </si>
  <si>
    <t>For sure #google #googlesearch #fypシ #fypp #xyzcba #toronto #manifestation #makeup #meme</t>
  </si>
  <si>
    <t>google, googlesearch, fypシ, fypp, xyzcba, toronto, manifestation, makeup, meme</t>
  </si>
  <si>
    <t>7108881017259298053</t>
  </si>
  <si>
    <t>This view was absolutely breathtaking.. #toronto #torontotiktok #rooftopparkour #wow #adrenalinejunkie #savage</t>
  </si>
  <si>
    <t>toronto, torontotiktok, rooftopparkour, wow, adrenalinejunkie, savage</t>
  </si>
  <si>
    <t>6919696247917972742</t>
  </si>
  <si>
    <t>for legal reasons this is a joke #joke #comedy #tiktok #fyp #foryou #foryoupage#fypシ #viral #tiktok #toronto #ontario #trend #4u #foru</t>
  </si>
  <si>
    <t>joke, comedy, tiktok, fyp, foryou, foryoupage, fypシ, viral, toronto, ontario, trend, 4u, foru</t>
  </si>
  <si>
    <t>7103178959331822853</t>
  </si>
  <si>
    <t>Lmao my Supervisor was confused #viral #relatable #toronto #moxies #canada #fyp #moxiesbarandgrill #server #😂</t>
  </si>
  <si>
    <t>viral, relatable, toronto, moxies, canada, fyp, moxiesbarandgrill, server, 😂</t>
  </si>
  <si>
    <t>6756417460028574982</t>
  </si>
  <si>
    <t>When #Drake takes your phone 😆 #fyp #foryourpage #viral This phone is actually selling right now for 50k 😝 #passionfruit #toronto #canada</t>
  </si>
  <si>
    <t>drake, fyp, foryourpage, viral, passionfruit, toronto, canada</t>
  </si>
  <si>
    <t>6997172023151594758</t>
  </si>
  <si>
    <t>when will my people see peace!!! **AWARENESS PURPOSES ** #afghanistan #protest #freeafghanistan #toronto #kabul #prayforafghanistan</t>
  </si>
  <si>
    <t>afghanistan, protest, freeafghanistan, toronto, kabul, prayforafghanistan</t>
  </si>
  <si>
    <t>6825684642662780165</t>
  </si>
  <si>
    <t>It’s what I wished for but is it what I wanted? #makeuphacks#makeupchallenge#finalsathome#surprise#toronto#lmao#comedy#fyp#billieeilish#moody#shrek#lo</t>
  </si>
  <si>
    <t>makeuphacks, makeupchallenge, finalsathome, surprise, toronto, lmao, comedy, fyp, billieeilish, moody, shrek, lo</t>
  </si>
  <si>
    <t>6865341532661206278</t>
  </si>
  <si>
    <t>Follow IG: lashedbyfifi❣️ #lashedbyfifi #lashtech #toronto #northyorktoronto #satisfying #lashes #esthetician</t>
  </si>
  <si>
    <t>lashedbyfifi, lashtech, toronto, northyorktoronto, satisfying, lashes, esthetician</t>
  </si>
  <si>
    <t>7132330662769528069</t>
  </si>
  <si>
    <t>hey so um we were crying during matilda and harry looked at me and made sure i was okay. ten year old me is screaming and current me is screaming. made my whole life. i love him. so much. #harrystyles #hslottoronto #hslot #toronto #fyp #hslot2022 #harrystylesvids</t>
  </si>
  <si>
    <t>harrystyles, hslottoronto, hslot, toronto, fyp, hslot2022, harrystylesvids</t>
  </si>
  <si>
    <t>7103263305581497606</t>
  </si>
  <si>
    <t>Protect yourself with your own evil eye with Neex’s original evil eye collection! 🧿 #neexcanada #fairviewmall #fyp #toronto #evileye #witchtok #protection #crystals #meditation #spiritual #smallbusiness</t>
  </si>
  <si>
    <t>neexcanada, fairviewmall, fyp, toronto, evileye, witchtok, protection, crystals, meditation, spiritual, smallbusiness</t>
  </si>
  <si>
    <t>7039580621244566790</t>
  </si>
  <si>
    <t>Madison but I’m calling her Maddie🥶😮‍💨 #tlyz #bujo #bulletjournal #dailyjournal #mentalhealth #sobertok #soberlife #toronto</t>
  </si>
  <si>
    <t>tlyz, bujo, bulletjournal, dailyjournal, mentalhealth, sobertok, soberlife, toronto</t>
  </si>
  <si>
    <t>7006080912433696005</t>
  </si>
  <si>
    <t>I just got paid $1,000,000 for this haircut @cyberchaintec will show you how! 😱 #fyp #foryoupage #toronto #haircut</t>
  </si>
  <si>
    <t>fyp, foryoupage, toronto, haircut</t>
  </si>
  <si>
    <t>7019403382024572165</t>
  </si>
  <si>
    <t>Watch until the end to understand why this is dangerous❌🛑. #fyp #pov #traffic #parkingticket #bikeTO #preciouscargo #toronto #IKnowWhatYouDid</t>
  </si>
  <si>
    <t>fyp, pov, traffic, parkingticket, biketo, preciouscargo, toronto, IKnowWhatYouDid</t>
  </si>
  <si>
    <t>6944443142007540997</t>
  </si>
  <si>
    <t>Mommy will be right back, McKimber. #GroceryStory #retail #Takeout #toronto #winnipeg #fyp #fyp</t>
  </si>
  <si>
    <t>grocerystory, retail, takeout, toronto, winnipeg, fyp</t>
  </si>
  <si>
    <t>7031387626389245189</t>
  </si>
  <si>
    <t>#tagalog #filipino #philippines #tiktokphilippines #tiktokph #filipinotiktok #toronto #gta</t>
  </si>
  <si>
    <t>tagalog, filipino, philippines, tiktokphilippines, tiktokph, filipinotiktok, toronto, gta</t>
  </si>
  <si>
    <t>7083974184598113542</t>
  </si>
  <si>
    <t>How? #fypp #fypシ #xyzcba #makeup #toronto #canadian #manifestation #soulmate #boyfriend</t>
  </si>
  <si>
    <t>fypp, fypシ, xyzcba, makeup, toronto, canadian, manifestation, soulmate, boyfriend</t>
  </si>
  <si>
    <t>6844541393717775621</t>
  </si>
  <si>
    <t>The Amazon Go store is pretty awesome #amazongo #toronto</t>
  </si>
  <si>
    <t>amazongo, toronto</t>
  </si>
  <si>
    <t>7085380520279821573</t>
  </si>
  <si>
    <t>Y’all real ones #fyp #bmw #cadilac #c8 #lambo #toronto #fraud</t>
  </si>
  <si>
    <t>fyp, bmw, cadilac, c8, lambo, toronto, fraud</t>
  </si>
  <si>
    <t>7065457229813648645</t>
  </si>
  <si>
    <t>Chi-miigwetch to my big sister for helping me and for providing popsicles sticks for our sad urban native fire❤️ #grief #nativetiktok #dad #toronto</t>
  </si>
  <si>
    <t>grief, nativetiktok, dad, toronto</t>
  </si>
  <si>
    <t>6915484261323689221</t>
  </si>
  <si>
    <t>#duet with @5min.crafts.arabic Worst crafts ever. #YouShouldKnow #toronto #fyp #foryou #foryoupage</t>
  </si>
  <si>
    <t>duet, youshouldknow, toronto, fyp, foryou, foryoupage</t>
  </si>
  <si>
    <t>6893976919524592897</t>
  </si>
  <si>
    <t>Check your ride share vehicle before getting in, and keep your doors locked when parked 😎 #safety #tiktokcanada #toronto #canada #officerarsenault</t>
  </si>
  <si>
    <t>safety, tiktokcanada, toronto, canada, officerarsenault</t>
  </si>
  <si>
    <t>7047479850004712706</t>
  </si>
  <si>
    <t>Tbt 😈 #foryou #apdhillon #punjabi #gurindergill #brown #desi #brownmunde #fyp #vancouver #london #toronto</t>
  </si>
  <si>
    <t>foryou, apdhillon, punjabi, gurindergill, brown, desi, brownmunde, fyp, vancouver, london, toronto</t>
  </si>
  <si>
    <t>6959873782358002950</t>
  </si>
  <si>
    <t>I saved this sound for this very moment 🤣 #sister #family #funny #toronto</t>
  </si>
  <si>
    <t>sister, family, funny, toronto</t>
  </si>
  <si>
    <t>6958205368472177925</t>
  </si>
  <si>
    <t>Reply to @jessm91 What other dares should I do? Thx for the dare @jessm91! #radiotiktok #radio #toronto @chum1045</t>
  </si>
  <si>
    <t>7036812807760907526</t>
  </si>
  <si>
    <t>This you? #neckhump #greenscreensticker #chiro #thechirodoc #wellness #toronto #healthwellness #healthyliving #chiropractor #chiropractic</t>
  </si>
  <si>
    <t>neckhump, greenscreensticker, chiro, thechirodoc, wellness, toronto, healthwellness, healthyliving, chiropractor, chiropractic</t>
  </si>
  <si>
    <t>6979416187620822277</t>
  </si>
  <si>
    <t>@braidsbyayse on Instagram 💕!!! #toronto #braids #viral #fyp</t>
  </si>
  <si>
    <t>toronto, braids, viral, fyp</t>
  </si>
  <si>
    <t>7122149082725960966</t>
  </si>
  <si>
    <t>The architect was feeling freaky💀🇨🇦 #toronto #ontario #6ix #waveroom</t>
  </si>
  <si>
    <t>toronto, ontario, 6ix, waveroom</t>
  </si>
  <si>
    <t>7075399556359310635</t>
  </si>
  <si>
    <t>Scottie Barnes explains the moment LeBron threw the ball off him 😅 #nba #basketball #toronto #lebron</t>
  </si>
  <si>
    <t>nba, basketball, toronto, lebron</t>
  </si>
  <si>
    <t>7108733206521842950</t>
  </si>
  <si>
    <t>"Money"💵💵#happy #money#shopping#socialinteraction #beinghappy #photography #fyp #makingothershappy #toronto#cntower</t>
  </si>
  <si>
    <t>happy, money, shopping, socialinteraction, beinghappy, photography, fyp, makingothershappy, toronto, cntower</t>
  </si>
  <si>
    <t>7041686929640901893</t>
  </si>
  <si>
    <t>Left or Right ? 😵‍💫#nails #nailgodtoronto #viral #fypシ #trendynail #beauty #nailsartvideos #tiktoker #toronto #nailpolish #NailArt #nailinspo</t>
  </si>
  <si>
    <t>nails, nailgodtoronto, viral, fypシ, trendynail, beauty, nailsartvideos, tiktoker, toronto, nailpolish, nailart, nailinspo</t>
  </si>
  <si>
    <t>6873958766405045506</t>
  </si>
  <si>
    <t>i’m having too much fun with this update😭😭 #ios14 #PumpkinSeason #fyp #toronto #RoseGoldFaceBrush #foryou #foryoupage #fypage #like #follow #covid19</t>
  </si>
  <si>
    <t>ios14, pumpkinseason, fyp, toronto, rosegoldfacebrush, foryou, foryoupage, fypage, like, follow, covid19</t>
  </si>
  <si>
    <t>6877579463526337794</t>
  </si>
  <si>
    <t>Spatial awareness level 100 😂😂 All I knew was that I had to bail outta the handstand ASAP #fyp #fail #failvideo #blooper #foryoupage #toronto</t>
  </si>
  <si>
    <t>fyp, fail, failvideo, blooper, foryoupage, toronto</t>
  </si>
  <si>
    <t>6843823863030172934</t>
  </si>
  <si>
    <t>Austin Matthews Hockey Stick vs Advanced Military AI Humanoid Robot - This is How We Do #toronto #hockey #ai #technology #robot #funny #fyp</t>
  </si>
  <si>
    <t>toronto, hockey, ai, technology, robot, funny, fyp</t>
  </si>
  <si>
    <t>7061298297947884805</t>
  </si>
  <si>
    <t>Inglish class Vocabulary 😩😂😂 #comedy #toronto #nigeriantiktok #shortman</t>
  </si>
  <si>
    <t>comedy, toronto, nigeriantiktok, shortman</t>
  </si>
  <si>
    <t>6977541840060910854</t>
  </si>
  <si>
    <t>Package a SURPRISE Purple Marble SafetyKey with me for @samara1257 💜 #safetykeychains #fypシ #toronto #smallbussiness #womanownedbusiness</t>
  </si>
  <si>
    <t>safetykeychains, fypシ, toronto, smallbussiness, womanownedbusiness</t>
  </si>
  <si>
    <t>6897416674094435586</t>
  </si>
  <si>
    <t>1M likes🤷🏽‍♀️ #lashedbyfifi #toronto #satisfying #lockdownpt2 #lashes #lasheschallenge #lashfan</t>
  </si>
  <si>
    <t>lashedbyfifi, toronto, satisfying, lockdownpt2, lashes, lasheschallenge, lashfan</t>
  </si>
  <si>
    <t>7072099123616386309</t>
  </si>
  <si>
    <t>Also suffocate their grandchildren in their firm but cushiony embrace #fyp #toronto #fypシ #italian #euphoria #cryingandthrowingup #cryingandscreaming</t>
  </si>
  <si>
    <t>fyp, toronto, fypシ, italian, euphoria, cryingandthrowingup, cryingandscreaming</t>
  </si>
  <si>
    <t>7095869127721569542</t>
  </si>
  <si>
    <t>🤦🏼‍♂️ parents vs 🤦🏾‍♂️ parents 😂😂😂 #fyp #foryoupage #redditfml #standup #funny #comedy #parents #jokes #america #viral #trending #fortheboys #fortheladies #nigeriantiktok #somalitiktok #arabtiktok #blacktiktok #yt #ariesspears #gametok #torontolife #trackmania #gta #kids #childhoodmemories #funnyvideos #blackkids #Canada #Vancouver #Edmonton #videogames #share #tiktokindia #toronto #eidmubarak #asainheritagemonth #belike #😂 #xyz #xyzbca #😂😂😂 #lol</t>
  </si>
  <si>
    <t>fyp, foryoupage, redditfml, standup, funny, comedy, parents, jokes, america, viral, trending, fortheboys, fortheladies, nigeriantiktok, somalitiktok, arabtiktok, blacktiktok, yt, ariesspears, GameTok, torontolife, trackmania, gta, kids, childhoodmemories, funnyvideos, blackkids, canada, vancouver, edmonton, videogames, share, tiktokindia, toronto, eidmubarak, asainheritagemonth, belike, 😂, xyz, xyzbca, 😂😂😂, lol</t>
  </si>
  <si>
    <t>7070178333006531846</t>
  </si>
  <si>
    <t>POV: Your new gen Z english teacher explains hyperboles 💀 #frever #frevervideo #frevercanada #foryoupage #fyp #comedy #skit #toronto #genz</t>
  </si>
  <si>
    <t>frever, frevervideo, frevercanada, foryoupage, fyp, comedy, skit, toronto, genz</t>
  </si>
  <si>
    <t>6842331379393400070</t>
  </si>
  <si>
    <t>💙 #plasticsurgery #cosmeticsurgery #surgeon #surgery #implant #foryoupage #fyp #doctor #toronto</t>
  </si>
  <si>
    <t>plasticsurgery, cosmeticsurgery, surgeon, surgery, implant, foryoupage, fyp, doctor, toronto</t>
  </si>
  <si>
    <t>6927759464212843782</t>
  </si>
  <si>
    <t>A coupon conundrum. #GroceryStory #retail #ImObsessed #MelaninMagic #toronto #winnipeg #fyp #foryou</t>
  </si>
  <si>
    <t>grocerystory, retail, imobsessed, melaninmagic, toronto, winnipeg, fyp, foryou</t>
  </si>
  <si>
    <t>6932219527941999877</t>
  </si>
  <si>
    <t>Stay connected and arrive safely #pandemicrelief #gravitytest #smallbusiness #toronto #newyork</t>
  </si>
  <si>
    <t>pandemicrelief, gravitytest, smallbusiness, toronto, newyork</t>
  </si>
  <si>
    <t>6888779277056134402</t>
  </si>
  <si>
    <t>dafont.com #dyslexia  #dyslexic  #canada #ottawa #toronto #disabled #disability #duet #disabilitytiktok #bipolar #bipolar2 #font #accesibility</t>
  </si>
  <si>
    <t>dyslexia, dyslexic, canada, ottawa, toronto, disabled, disability, duet, disabilitytiktok, bipolar, bipolar2, font, accesibility</t>
  </si>
  <si>
    <t>6832034106738494726</t>
  </si>
  <si>
    <t>#pov when you enter heaven, everyone’s makeup represents how they died #makeup #acting #tamil #duet #sad #getmicrowavy #homeworkout #toronto #rainonme</t>
  </si>
  <si>
    <t>makeup, acting, sad, homeworkout, toronto, rainonme, pov, tamil, duet</t>
  </si>
  <si>
    <t>6936313268176719109</t>
  </si>
  <si>
    <t>my neighbours have definitely seen me naked. #neighbours #beer #lgbtq #toronto #gay #wholesomestory</t>
  </si>
  <si>
    <t>neighbours, beer, lgbtq, toronto, gay, wholesomestory</t>
  </si>
  <si>
    <t>6930376786987519238</t>
  </si>
  <si>
    <t>Based on true events🤣 Follow for more content like this❤️ #fyp #thatboybraunbraun #fortheboys #toronto #canada #comedy #relatble #ColdDays</t>
  </si>
  <si>
    <t>fyp, thatboybraunbraun, fortheboys, toronto, canada, comedy, relatble, colddays</t>
  </si>
  <si>
    <t>6942602192289287429</t>
  </si>
  <si>
    <t>Did You Find Everything? (Part 1) #GroceryStory #retail #HelloSpring #toronto #winnipeg #fyp #foryou</t>
  </si>
  <si>
    <t>7115478697376746757</t>
  </si>
  <si>
    <t>I make vlogs! Link in bio #tinyhouse #toronto #blogto #tiny #torontohousingmarket</t>
  </si>
  <si>
    <t>tinyhouse, toronto, blogto, tiny, torontohousingmarket</t>
  </si>
  <si>
    <t>6754817891490745606</t>
  </si>
  <si>
    <t>Everyday somebody gets a free coffee🤣🇨🇦 #canada#canadian#timhortons#ontario#toronto#alberta#bc#nl#sendit#foryou#featureme</t>
  </si>
  <si>
    <t>canada, canadian, timhortons, ontario, toronto, alberta, bc, nl, sendit, foryou, featureme, canadianstorytime</t>
  </si>
  <si>
    <t>6794402404298214662</t>
  </si>
  <si>
    <t>My Creative Work #diy #art #toronto #illustration #artist #doodle #superheros #hardwork</t>
  </si>
  <si>
    <t>diy, art, toronto, illustration, artist, doodle, superheros, hardwork</t>
  </si>
  <si>
    <t>7100141860374514950</t>
  </si>
  <si>
    <t>the secret ingredient is always cheese 🤌 #fyp #food #toronto #torontolife #torontofoodie #torontofood #foodietiktok #foodtok #foodtiktok #tacos #taco #restaurant #foryou #bbq #donuts #pizza #smashburger #foryoupage</t>
  </si>
  <si>
    <t>fyp, food, toronto, torontolife, torontofoodie, torontofood, foodietiktok, foodtok, foodtiktok, tacos, taco, restaurant, foryou, bbq, donuts, pizza, smashburger, foryoupage</t>
  </si>
  <si>
    <t>7009312934270749958</t>
  </si>
  <si>
    <t>Late night haircut for @artinmotionautocare #fyp #foryoupage #toronto #haircut</t>
  </si>
  <si>
    <t>7128938918812093701</t>
  </si>
  <si>
    <t>nice try #fyp #jaredsbarbershop #mississauga #toronto #waterloo #fade #hair #glowup #hairtransformation #transformation #haircut #barber #fadehaircut</t>
  </si>
  <si>
    <t>fyp, jaredsbarbershop, mississauga, toronto, waterloo, fade, hair, glowup, hairtransformation, transformation, haircut, barber, fadehaircut</t>
  </si>
  <si>
    <t>7124913025370443013</t>
  </si>
  <si>
    <t>i love her. #clairo #clairecottrill #clairoconcert #toronto #clairotoronto</t>
  </si>
  <si>
    <t>clairo, clairecottrill, clairoconcert, toronto, clairotoronto</t>
  </si>
  <si>
    <t>6928811934808575238</t>
  </si>
  <si>
    <t>this is strictly only for @itzzjuki  #fyp #foryou #foryoupage #GalentinesDay #confidence #toronto #ontario #canada #trend</t>
  </si>
  <si>
    <t>fyp, foryou, foryoupage, galentinesday, confidence, toronto, ontario, canada, trend</t>
  </si>
  <si>
    <t>7049941388875631877</t>
  </si>
  <si>
    <t>Jheeez Louiseee that wine was hittin #drake #date #toronto #comedy #impression</t>
  </si>
  <si>
    <t>drake, date, toronto, comedy, impression</t>
  </si>
  <si>
    <t>6906272975335591173</t>
  </si>
  <si>
    <t>#veneers#crowns #smile #cosmetic #tiktok #tiktoker #fyp #funny #foryou #viral#video #dentist #drmassidental #toronto</t>
  </si>
  <si>
    <t>veneers, crowns, smile, cosmetic, tiktok, tiktoker, fyp, funny, foryou, viral, video, dentist, drmassidental, toronto</t>
  </si>
  <si>
    <t>6926275830595194117</t>
  </si>
  <si>
    <t>A BOGO bonus for the bunch of you. #GroceryStory #retail #PuppyBowl #ValentinesDIY  #toronto #winnipeg #fyp #foryou</t>
  </si>
  <si>
    <t>grocerystory, retail, puppybowl, valentinesdiy, toronto, winnipeg, fyp, foryou</t>
  </si>
  <si>
    <t>6873955621893459205</t>
  </si>
  <si>
    <t>Never send an emo on an errand 🎃 #PumpkinSeason#spooktember#halloween#skeleton#12footskeleton#toronto#ontario#RoseGoldFaceBrush#spooky</t>
  </si>
  <si>
    <t>pumpkinseason, spooktember, halloween, skeleton, 12footskeleton, toronto, ontario, rosegoldfacebrush, spooky</t>
  </si>
  <si>
    <t>7111902745015225606</t>
  </si>
  <si>
    <t>Reply to @amirirakoze2 my dream is literally to grow my brand to the point where i can build a team who works while i go on vaction for a bit😂 #clothingbrand #toronto</t>
  </si>
  <si>
    <t>clothingbrand, toronto</t>
  </si>
  <si>
    <t>7127757103225244933</t>
  </si>
  <si>
    <t>@Jet_set6 what yall rate the cut? #fyp #foryou #haircut #toronto</t>
  </si>
  <si>
    <t>6968218408236190981</t>
  </si>
  <si>
    <t>Caught this gem on the news the other day (wait for it) I’m sorry CP24 😂 #mapleleafs #toronto #sports #fyp #foryou</t>
  </si>
  <si>
    <t>mapleleafs, toronto, sports, fyp, foryou</t>
  </si>
  <si>
    <t>6957476834552466694</t>
  </si>
  <si>
    <t>Package my LAST Grey Marble Keychain with me 😭✨🤍✨ we are SOLD OUT but taking pre orders via IG DMs #safetykeychains #toronto #fypシ #smallbusiness</t>
  </si>
  <si>
    <t>safetykeychains, toronto, fypシ, smallbusiness</t>
  </si>
  <si>
    <t>6998996075013049605</t>
  </si>
  <si>
    <t>Toronto has a new X-RATED Waffle House 🤭🧇 @membersonlywafflehouse #ThingsToDoInToronto #TorontoTikTok #Toronto #FoodieTok</t>
  </si>
  <si>
    <t>thingstodointoronto, torontotiktok, toronto, foodietok</t>
  </si>
  <si>
    <t>6929332579598372101</t>
  </si>
  <si>
    <t>4 course meal challenge for Valentine’s Day #toronto #food #4coursemeal</t>
  </si>
  <si>
    <t>toronto, food, 4coursemeal</t>
  </si>
  <si>
    <t>6784542400028134661</t>
  </si>
  <si>
    <t>#inksketch #sketch #inkink #drawing #ink #art #artist #artwork #boxing #toronto #canadа</t>
  </si>
  <si>
    <t>inksketch, sketch, inkink, drawing, ink, art, artist, artwork, boxing, toronto, canadа</t>
  </si>
  <si>
    <t>7094743729730227462</t>
  </si>
  <si>
    <t>Americans 🇺🇸 VS Canadian’s 🇨🇦…    #fyp #foryoupage #redditfml #funnyvideos #comedy #humour #standup #standupcomedy #mygeneration #toronto #edmonton #america #racismawareness #fortheboys #fortheladies #rizz #clout #viral #trending #funny #nigeriantiktok #somalitiktok #arabtiktok #asainheritagemonth #tiktokindia #blacktiktok #blackcomics #ariesspears #travel #traveltiktok #leave #gta #gametok #trackmania #duet #share</t>
  </si>
  <si>
    <t>fyp, foryoupage, redditfml, funnyvideos, comedy, humour, standup, standupcomedy, mygeneration, toronto, edmonton, america, racismawareness, fortheboys, fortheladies, rizz, clout, viral, trending, funny, nigeriantiktok, somalitiktok, arabtiktok, asainheritagemonth, tiktokindia, blacktiktok, blackcomics, ariesspears, travel, traveltiktok, leave, gta, GameTok, trackmania, duet, share</t>
  </si>
  <si>
    <t>6740657441500974342</t>
  </si>
  <si>
    <t>This video made my day we couldn’t stop laughing. #tiktok #ludhiana #chandigarh #toronto #hairstylist #foryoupage #funnyfacechallenge #mississauga</t>
  </si>
  <si>
    <t>tiktok, ludhiana, chandigarh, toronto, hairstylist, foryoupage, funnyfacechallenge, mississauga</t>
  </si>
  <si>
    <t>7097994630293245190</t>
  </si>
  <si>
    <t>he loves me 🥺💗 #fyp #toronto #greenscreenvideo @preethevision</t>
  </si>
  <si>
    <t>fyp, toronto, greenscreenvideo</t>
  </si>
  <si>
    <t>6830186869393788166</t>
  </si>
  <si>
    <t>It’s all love😭 #foryou #fyp #xyzbca #newyork #nyc #minnesota #mexico #méxico #dominican #wepa #hispanic #toronto #brooklyn #dance #trend #nj #queens</t>
  </si>
  <si>
    <t>foryou, fyp, xyzbca, newyork, nyc, minnesota, mexico, méxico, dominican, wepa, hispanic, toronto, brooklyn, dance, trend, nj, queens</t>
  </si>
  <si>
    <t>7041286333758803205</t>
  </si>
  <si>
    <t>How’d I do? #lashes #lashextensions #lashtech #fyp #toronto</t>
  </si>
  <si>
    <t>lashes, lashextensions, lashtech, fyp, toronto</t>
  </si>
  <si>
    <t>6794540127554145542</t>
  </si>
  <si>
    <t>Am I right? #familyday #afterthefunction #fyp #zodiacsigns #dating #crush #canada #canadian #toronto #relationships #thatsrelatable #foryoupage #fypfy</t>
  </si>
  <si>
    <t>familyday, afterthefunction, fyp, zodiacsigns, dating, crush, canada, canadian, toronto, relationships, thatsrelatable, foryoupage, fypfy</t>
  </si>
  <si>
    <t>6973041590860401925</t>
  </si>
  <si>
    <t>#duet with @mermaid.trina #funny #jokes #laughter #lol #duet #genius #fyp #toronto #toronto #VideoSnapChallenge #tiktok #haha</t>
  </si>
  <si>
    <t>duet, funny, jokes, laughter, lol, genius, fyp, toronto, VideoSnapChallenge, tiktok, haha</t>
  </si>
  <si>
    <t>7129156868030631174</t>
  </si>
  <si>
    <t>Must protect this woman at all cost #fyp #toronto #chromaticaball #ladygaga @ladygaga</t>
  </si>
  <si>
    <t>fyp, toronto, chromaticaball, ladygaga</t>
  </si>
  <si>
    <t>6889430096495660289</t>
  </si>
  <si>
    <t>Reply to @jessesmith4750 Just making sure... #cointok #toonietuesday #toonie #legaltips #legaladvice #toronto #torontopolice #coins #fyp #WellDone #$2</t>
  </si>
  <si>
    <t>cointok, toonietuesday, toonie, legaltips, legaladvice, toronto, torontopolice, coins, fyp, welldone</t>
  </si>
  <si>
    <t>6762191261354052870</t>
  </si>
  <si>
    <t>Quick and easy photography #fyp #foryoupage #meetmycar #canada #toronto #photography #photomagic #photo</t>
  </si>
  <si>
    <t>fyp, foryoupage, meetmycar, canada, toronto, photography, photomagic, photo</t>
  </si>
  <si>
    <t>6906200093817326854</t>
  </si>
  <si>
    <t>Thank you all for 8K followers 😭🤩💯💪🏾 #MakeItVogue #michaeljackson #toronto #funnyvideos #fyp #foryou #foryoupage #xyzbca #comedy #viral</t>
  </si>
  <si>
    <t>makeitvogue, michaeljackson, toronto, funnyvideos, fyp, foryou, foryoupage, xyzbca, comedy, viral</t>
  </si>
  <si>
    <t>6819003118710181126</t>
  </si>
  <si>
    <t>Just for fun😂😂#fyp #brampton #toronto #funnyvideos #quarantine</t>
  </si>
  <si>
    <t>fyp, brampton, toronto, funnyvideos, quarantine</t>
  </si>
  <si>
    <t>6914372758835137798</t>
  </si>
  <si>
    <t>Thoughts? 😍🔥 #masterbedroom #realestate #realtor #realtoroftiktok #salernorealestate #luxuryhome #goals #toronto #vaughan #canada #luxuryliving</t>
  </si>
  <si>
    <t>masterbedroom, realestate, realtor, realtoroftiktok, salernorealestate, luxuryhome, goals, toronto, vaughan, canada, luxuryliving, 居家生活</t>
  </si>
  <si>
    <t>7116053389481348357</t>
  </si>
  <si>
    <t>Groovy bathroom at Otto’s Bierhalle #toronto #fyp #coolbathrooms #queenwest</t>
  </si>
  <si>
    <t>toronto, fyp, coolbathrooms, queenwest</t>
  </si>
  <si>
    <t>6805281245933686021</t>
  </si>
  <si>
    <t>😅#distorted #viral #fyp #foryoupage #tiktok #itisehatitis #spam #follow #comment #xyzbca #toronto #getmefamous</t>
  </si>
  <si>
    <t>distorted, viral, fyp, foryoupage, tiktok, itisehatitis, spam, follow, comment, xyzbca, toronto, getmefamous</t>
  </si>
  <si>
    <t>6858789945042144517</t>
  </si>
  <si>
    <t>House Mother is killing it ! 🧝🧝#vogue #vogueball #housemother #toronto #lgbt #voguing</t>
  </si>
  <si>
    <t>vogue, vogueball, housemother, toronto, lgbt, voguing</t>
  </si>
  <si>
    <t>6850997171991465222</t>
  </si>
  <si>
    <t>DONT FORGET TO DUET ME WHEN YOU FIND IT!! OR DM ME ON INSTAGRAM !! WHERE SHOULD I HIDE MONEY NEXT ??? #toronto #scarborough #gta #canada</t>
  </si>
  <si>
    <t>toronto, scarborough, gta, canada</t>
  </si>
  <si>
    <t>6925581359247396102</t>
  </si>
  <si>
    <t>We did this challenge differently ... either outcome would’ve been great! #fyp #toronto #kitten #catsoftiktok #kitty #canadian #coupleschallenge</t>
  </si>
  <si>
    <t>fyp, toronto, kitten, catsoftiktok, kitty, canadian, coupleschallenge</t>
  </si>
  <si>
    <t>7135057960467795202</t>
  </si>
  <si>
    <t xml:space="preserve">Replying to @mangakyro2 that was exhausting 😮‍💨 now where are the nice ppl at? 👀 #uk #usa #travel #whatheck #tiktoktravel #canada #toronto </t>
  </si>
  <si>
    <t>uk, usa, travel, whatheck, tiktoktravel, canada, toronto</t>
  </si>
  <si>
    <t>6915558493529394438</t>
  </si>
  <si>
    <t>Reply to @cj.joey Let me know what else you want to know about working in radio! #radio #toronto #chum1045 #fyp @chum1045</t>
  </si>
  <si>
    <t>radio, toronto, chum1045, fyp</t>
  </si>
  <si>
    <t>7096159594463890693</t>
  </si>
  <si>
    <t>@GIVĒON - Chicago freestyle 🇺🇸👑🔥 #giveon #chicagofreestyle #rnb #rnbvibes #toronto #canada #america #uk #london #coachella #lyricsvideo #liveperformance #passm3theaux</t>
  </si>
  <si>
    <t>giveon, chicagofreestyle, rnb, rnbvibes, toronto, canada, america, uk, london, coachella, lyricsvideo, liveperformance, passm3theaux</t>
  </si>
  <si>
    <t>7105515457817496837</t>
  </si>
  <si>
    <t>*Spoilers &amp; gore* I THOUGHT EL DID THE RIGHT THING !!! #strangerthings4 #strangerthings #ReadyForHell #netflix #strangerthingscast #powers #bullies #tvshows #toronto #fypシ</t>
  </si>
  <si>
    <t>strangerthings4, strangerthings, ReadyForHell, netflix, strangerthingscast, powers, bullies, tvshows, toronto, fypシ</t>
  </si>
  <si>
    <t>7129143581146647814</t>
  </si>
  <si>
    <t>“These are your kids boss!” 🥺🥺 Lil Wayne getting showered with love at #youngmoneyreunion #drake #nicki #toronto</t>
  </si>
  <si>
    <t>youngmoneyreunion, drake, nicki, toronto</t>
  </si>
  <si>
    <t>6948917213294349574</t>
  </si>
  <si>
    <t>Toronto tour parte 1 #toronto</t>
  </si>
  <si>
    <t>7032045012422544645</t>
  </si>
  <si>
    <t>I wonder what happened? #toronto</t>
  </si>
  <si>
    <t>6886952090476875014</t>
  </si>
  <si>
    <t>A HISTORY OF THE DRAKE CURSE #fyp #foryou #foryoupage #drake #sports #curse #magic #serena #ufc #tennis #alabama #nba #toronto #rap #hiphop #boxing #6</t>
  </si>
  <si>
    <t>fyp, foryou, foryoupage, drake, sports, curse, magic, serena, ufc, tennis, alabama, nba, toronto, rap, hiphop, boxing, 6</t>
  </si>
  <si>
    <t>6754800258204601606</t>
  </si>
  <si>
    <t>Duck you @brettandbutter #fy #foryou #toronto #vancouver</t>
  </si>
  <si>
    <t>fy, foryou, toronto, vancouver</t>
  </si>
  <si>
    <t>6926692154555305222</t>
  </si>
  <si>
    <t>Btw her pants fell while she was running up to me and dam I was lookin musty #montreal #hopdshir #toronto #wasteyute #cheetogirl #mtl #ghetto #fight</t>
  </si>
  <si>
    <t>montreal, hopdshir, toronto, wasteyute, cheetogirl, mtl, ghetto, fight</t>
  </si>
  <si>
    <t>6962999694976961797</t>
  </si>
  <si>
    <t>@m5v_developments will never catch me! #foryoupage #fyp #toronto #haircut</t>
  </si>
  <si>
    <t>7011708329084996870</t>
  </si>
  <si>
    <t>#AmazonDealSmile #getoverherechallenge #zar #zara #toronto #canada #تيك_توك_عرب</t>
  </si>
  <si>
    <t>AmazonDealSmile, getoverherechallenge, zar, zara, toronto, canada, تيك_توك_عرب</t>
  </si>
  <si>
    <t>6937417733323672838</t>
  </si>
  <si>
    <t>2 videos in one day. WHO IS SHE 👏. #ford #fordfocus #basic🍑carreviews #ontario #canada #brampton #toronto #carreviewer</t>
  </si>
  <si>
    <t>ford, fordfocus, basic🍑carreviews, ontario, canada, brampton, toronto, carreviewer</t>
  </si>
  <si>
    <t>6993745282525646086</t>
  </si>
  <si>
    <t>Toronto Blue Jays private suite! #bluejays #toronto #torontobluejays #baseball #mlb #troydan</t>
  </si>
  <si>
    <t>bluejays, toronto, torontobluejays, baseball, mlb, troydan</t>
  </si>
  <si>
    <t>7133603265417071877</t>
  </si>
  <si>
    <t>like this all night #harrystyles #toronto #kurtisconner</t>
  </si>
  <si>
    <t>harrystyles, toronto, kurtisconner</t>
  </si>
  <si>
    <t>6930303324214299910</t>
  </si>
  <si>
    <t>Vocabulary class Eleven 😩😂😂 #nigeriantiktok #toronto #comedy #shortman</t>
  </si>
  <si>
    <t>6997550470071897350</t>
  </si>
  <si>
    <t>Toronto just got some X-RATED WAFFLES🤤 @membersonlywafflehouse #waffles #toronto #torontotiktok #ontariocanada #foodie #popup</t>
  </si>
  <si>
    <t>waffles, toronto, torontotiktok, ontariocanada, foodie, popup</t>
  </si>
  <si>
    <t>6841611899172293893</t>
  </si>
  <si>
    <t>#DontLeaveMe #fyp #hmm #drkae #draketoosieslide #yorkville #yorkvilletoronto #torontolife #toronto</t>
  </si>
  <si>
    <t>dontleaveme, fyp, hmm, drkae, draketoosieslide, yorkville, yorkvilletoronto, torontolife, toronto</t>
  </si>
  <si>
    <t>6905555020591172866</t>
  </si>
  <si>
    <t>Hopped on the trend #positions #arianagrande #fyp #foryou #toronto #tamil #trending #viral #tiktok #tiktokindia #gg99</t>
  </si>
  <si>
    <t>positions, arianagrande, fyp, foryou, toronto, tamil, trending, viral, tiktok, tiktokindia, gg99</t>
  </si>
  <si>
    <t>6889178968977673474</t>
  </si>
  <si>
    <t>skelehand skelehand skelehand skelehand skelehand @inkbox #lgbt #gay #halloween #toronto #HalloweenLook #skeleton #halloweenmakeup #sfx</t>
  </si>
  <si>
    <t>lgbt, gay, halloween, toronto, halloweenlook, skeleton, halloweenmakeup, sfx</t>
  </si>
  <si>
    <t>6786015590650809606</t>
  </si>
  <si>
    <t>#fyp #foryoupage #gta5 #character #funny #trending #meme #memes #dankmemes #ellen #toronto #viral #lol #friends #cinematics #snapchat  #hot #summer</t>
  </si>
  <si>
    <t>fyp, foryoupage, gta5, character, funny, trending, meme, memes, dankmemes, ellen, toronto, viral, lol, friends, cinematics, snapchat, hot, summer</t>
  </si>
  <si>
    <t>7099253281154813189</t>
  </si>
  <si>
    <t>“It’s so cultural 🤪” 🤨😅 I would have said hell no lady !#neverhaveiever #smartzombie #tvshow #netflix #fypシ #toronto #comedy #southasian #culture #sari #funny</t>
  </si>
  <si>
    <t>neverhaveiever, smartzombie, tvshow, netflix, fypシ, toronto, comedy, southasian, culture, sari, funny</t>
  </si>
  <si>
    <t>6896592468410682625</t>
  </si>
  <si>
    <t>Hola 🙋🏾‍♂️ #toronto #canada #mexico #fyp #parati #foryoupage #latino #foryou</t>
  </si>
  <si>
    <t>toronto, canada, mexico, fyp, parati, foryoupage, latino, foryou</t>
  </si>
  <si>
    <t>6748167737471782149</t>
  </si>
  <si>
    <t>Cart nikal v gayi😂😂😂#student #tiktokindia #tiktok #struggle #toronto #canada</t>
  </si>
  <si>
    <t>student, tiktokindia, tiktok, struggle, toronto, canada</t>
  </si>
  <si>
    <t>6914433687341780230</t>
  </si>
  <si>
    <t>Am i Cappin tho🤷🏾‍♀️ #forypupage #toronto #sza #quotes</t>
  </si>
  <si>
    <t>forypupage, toronto, sza, quotes</t>
  </si>
  <si>
    <t>6815354204668857606</t>
  </si>
  <si>
    <t>Aayeee 😏 #transition #fyp #floatchallenge #tamil #toronto #makeup #mua #grwm #viral #featureme #xyzbca #foryoupage</t>
  </si>
  <si>
    <t>transition, fyp, floatchallenge, tamil, toronto, makeup, mua, grwm, viral, featureme, xyzbca, foryoupage</t>
  </si>
  <si>
    <t>6821968332506402054</t>
  </si>
  <si>
    <t>My mom in the 90’s... 🔥😍😍 #mom #90s #toronto #downtowntoronto #fyp #foryoupage</t>
  </si>
  <si>
    <t>mom, 90s, toronto, downtowntoronto, fyp, foryoupage</t>
  </si>
  <si>
    <t>6850993711741029638</t>
  </si>
  <si>
    <t>And that’s on having an over protective best friend #Manifestation #fyp #fypシ #toronto</t>
  </si>
  <si>
    <t>manifestation, fyp, fypシ, toronto</t>
  </si>
  <si>
    <t>6877644077190450437</t>
  </si>
  <si>
    <t>Reply to @noahwengrofsky #usa #canada #toronto #mapleleafs #torontomapleleafs #nhl #nhl20 #nhl21 #hockey #fyp #foryou #viral</t>
  </si>
  <si>
    <t>usa, canada, toronto, mapleleafs, torontomapleleafs, nhl, nhl20, nhl21, hockey, fyp, foryou, viral</t>
  </si>
  <si>
    <t>7083611246569770245</t>
  </si>
  <si>
    <t>@Exotic Cars of Ontario cool car man is that Ferrari? #fyp #foryoupage #haircut #toronto</t>
  </si>
  <si>
    <t>fyp, foryoupage, haircut, toronto</t>
  </si>
  <si>
    <t>7060641924541156613</t>
  </si>
  <si>
    <t>Tahini Panzanella salad 🥗 and it’s vegan!! Make it and tag me #vegan #toronto #medstudent #viral #greengoddesssalad</t>
  </si>
  <si>
    <t>vegan, toronto, medstudent, viral, greengoddesssalad</t>
  </si>
  <si>
    <t>6994974648584637702</t>
  </si>
  <si>
    <t>Tutorial for you #magic #fyp #toronto #tutorials #canada</t>
  </si>
  <si>
    <t>magic, fyp, toronto, tutorials, canada</t>
  </si>
  <si>
    <t>6989239990035303685</t>
  </si>
  <si>
    <t>Who wants to buy this home? $$$ @mitchellatkinsrealestate #foryoupage #fyp #toronto #haircut</t>
  </si>
  <si>
    <t>6829128538902318342</t>
  </si>
  <si>
    <t>New look! #learnontiktok #tiktokindia #tiktokcanada #punjabitiktok #barber #salon #saloon #barbershop #toronto #brampton #hair #hairvideo #ammyvirk</t>
  </si>
  <si>
    <t>learnontiktok, tiktokindia, tiktokcanada, punjabitiktok, barber, salon, saloon, barbershop, toronto, brampton, hair, hairvideo, ammyvirk</t>
  </si>
  <si>
    <t>7127266985968258309</t>
  </si>
  <si>
    <t>#TORONTO #ontario #dundasstreet</t>
  </si>
  <si>
    <t>toronto, ontario, dundasstreet</t>
  </si>
  <si>
    <t>6959381407575706885</t>
  </si>
  <si>
    <t>A lot of ppl on snap asked if my piercings hook on to my beads but it doesn’t #FriendlyFuture #tiktok #caribbeangirl #toronto</t>
  </si>
  <si>
    <t>FriendlyFuture, tiktok, caribbeangirl, toronto</t>
  </si>
  <si>
    <t>6927350686019636486</t>
  </si>
  <si>
    <t>How to pronounce acronyms 😩😂😂 #nigeriantiktok #toronto #comedy #shortman</t>
  </si>
  <si>
    <t>6925531294990421254</t>
  </si>
  <si>
    <t>Con nosotros es posible 🙌🏼😁 #studyabroad #workandtravel #internationalstudent #canada #fyp #vancouver #toronto #montreal</t>
  </si>
  <si>
    <t>studyabroad, workandtravel, internationalstudent, canada, fyp, vancouver, toronto, montreal</t>
  </si>
  <si>
    <t>6897576170741697793</t>
  </si>
  <si>
    <t>Don’t mess with a girl and her Gaga. 🤣 serious mood here 🤣🤣❤️#fyp #gaga #ladygaga #littlemonster #toronto #mood</t>
  </si>
  <si>
    <t>fyp, gaga, ladygaga, littlemonster, toronto, mood</t>
  </si>
  <si>
    <t>6975176532016893190</t>
  </si>
  <si>
    <t>See you soon Drake… @cjay011 #foryoupage #fyp #toronto #haircut</t>
  </si>
  <si>
    <t>6882609488227093765</t>
  </si>
  <si>
    <t>Repost tag @torylanez   #torylanez #GhostMode #artober #art #music #concert #daystar #fyp #foryou #quarantineradio #luv #toronto #FootlongShuffle</t>
  </si>
  <si>
    <t>torylanez, GhostMode, artober, art, music, concert, daystar, fyp, foryou, quarantineradio, luv, toronto, FootlongShuffle</t>
  </si>
  <si>
    <t>6930717214555344134</t>
  </si>
  <si>
    <t>#duet with @beatriceguckian MK is a SIMP #toronto  #fyp #foryou #foryoupage</t>
  </si>
  <si>
    <t>duet, toronto, fyp, foryou, foryoupage</t>
  </si>
  <si>
    <t>7029397376955714822</t>
  </si>
  <si>
    <t>I’m doing the baddie part Idc 😖 #toronto #uk @dreyamac 🤌🏾🤌🏾</t>
  </si>
  <si>
    <t>toronto, uk</t>
  </si>
  <si>
    <t>7127700079431011589</t>
  </si>
  <si>
    <t>They can’t be real ppl.  #toronto  #ttc</t>
  </si>
  <si>
    <t>toronto, ttc</t>
  </si>
  <si>
    <t>6951070152054099205</t>
  </si>
  <si>
    <t>How to pronounce Fruits 😩😂😂 #comedy #nigeriantiktok #toronto #shortman</t>
  </si>
  <si>
    <t>6853881521611328773</t>
  </si>
  <si>
    <t>@dijonmustard.exe Wake up bro! #foryou #barbershop #sleep #haircut #toronto</t>
  </si>
  <si>
    <t>foryou, barbershop, sleep, haircut, toronto</t>
  </si>
  <si>
    <t>6976752399163608325</t>
  </si>
  <si>
    <t>@anthonyandretti just going to borrow your Bentley real quick. Thanks for the ski mask @cholocash #foryoupage #fyp #toronto #haircut</t>
  </si>
  <si>
    <t>7131871512633675013</t>
  </si>
  <si>
    <t>you won’t regret it #pitbull #concert #toronto #mrworldwide #givemeeverything</t>
  </si>
  <si>
    <t>pitbull, concert, toronto, mrworldwide, givemeeverything</t>
  </si>
  <si>
    <t>7118830415447592197</t>
  </si>
  <si>
    <t>#gta #gtaonline #gtav #ps #grandtheftauto #rockstargames #toronto #gaming #online #xbox #gamer #playstation #xboxone #gtaphotography #fy #fyp #gaming #buckinghampalace #uk</t>
  </si>
  <si>
    <t>gta, gtaonline, gtav, ps, grandtheftauto, rockstargames, toronto, gaming, online, xbox, gamer, playstation, xboxone, gtaphotography, fy, fyp, buckinghampalace, uk</t>
  </si>
  <si>
    <t>6958515676491320581</t>
  </si>
  <si>
    <t>It’s happening 😱 Share the news with a boba lover 🥺🧋#boba #tapioca #bubbletea #bobatea #milktea #toronto #torontofood #asiantiktok #learnsomething</t>
  </si>
  <si>
    <t>boba, tapioca, bubbletea, bobatea, milktea, toronto, torontofood, asiantiktok, learnsomething</t>
  </si>
  <si>
    <t>7075702805004078341</t>
  </si>
  <si>
    <t>#canada #tiktokcanada #canadalife #onlyincanada #toronto #vancouver #calgary #montreal #halifax #edmonton #sask #winnipeg #fyp #foryoupage</t>
  </si>
  <si>
    <t>canada, tiktokcanada, canadalife, onlyincanada, toronto, vancouver, calgary, montreal, halifax, edmonton, sask, winnipeg, fyp, foryoupage</t>
  </si>
  <si>
    <t>6837307761831742726</t>
  </si>
  <si>
    <t>#fyp #foryoupage #tiktokcanada #momsontiktok #tiktokmoms #over30 #xyzcba #toronto</t>
  </si>
  <si>
    <t>fyp, foryoupage, tiktokcanada, momsontiktok, tiktokmoms, over30, xyzcba, toronto</t>
  </si>
  <si>
    <t>7028952806681840901</t>
  </si>
  <si>
    <t>Yeahhhh I’m obsessed with this dance stillll @dreyamac #dreyamac #toronto #uk</t>
  </si>
  <si>
    <t>dreyamac, toronto, uk</t>
  </si>
  <si>
    <t>6977595593547910406</t>
  </si>
  <si>
    <t>@braidsbyayse on Instagram 💕! #toronto #braids #viral #fyp</t>
  </si>
  <si>
    <t>6895493766111628545</t>
  </si>
  <si>
    <t>Y’all had to bring this song back #toronto #ontario #hurricane #storm  #weather</t>
  </si>
  <si>
    <t>toronto, ontario, hurricane, storm, weather</t>
  </si>
  <si>
    <t>7102093194896116997</t>
  </si>
  <si>
    <t>Sexism in the workplace “isn’t real.” #9to5 #corporate #toronto</t>
  </si>
  <si>
    <t>9to5, corporate, toronto</t>
  </si>
  <si>
    <t>6851645020492123398</t>
  </si>
  <si>
    <t>i know i missed some but these are my most hated #canada #foryou #xyzbca #toronto #haircut #sportsareback</t>
  </si>
  <si>
    <t>canada, foryou, xyzbca, toronto, haircut, sportsareback</t>
  </si>
  <si>
    <t>6728620802364689669</t>
  </si>
  <si>
    <t>@mankirtaulakh sara england marda 😬 #tiktokfun #shootmasti #brampton #toronto #kamalkhangura #new</t>
  </si>
  <si>
    <t>tiktokfun, shootmasti, brampton, toronto, kamalkhangura, new</t>
  </si>
  <si>
    <t>7095143422645816581</t>
  </si>
  <si>
    <t>How People See Without Their Glasses!  #eyes #eye #eyeexam #vision #glasses #doctor #eyedoctor #optometrist #optometry #optical #canada #toronto</t>
  </si>
  <si>
    <t>eyes, eye, eyeexam, vision, glasses, doctor, eyedoctor, optometrist, optometry, optical, canada, toronto</t>
  </si>
  <si>
    <t>7074113878409448709</t>
  </si>
  <si>
    <t>#cmiygltour #tylerthecreator #toronto</t>
  </si>
  <si>
    <t>cmiygltour, tylerthecreator, toronto</t>
  </si>
  <si>
    <t>7003815945512799494</t>
  </si>
  <si>
    <t>😂😂😂 #andrewschulz #drake #clb #donda #roast #toronto #canada #nba #comedy #kawhileonard #standupcomedy</t>
  </si>
  <si>
    <t>andrewschulz, drake, clb, donda, roast, toronto, canada, nba, comedy, kawhileonard, standupcomedy</t>
  </si>
  <si>
    <t>7079108003873459462</t>
  </si>
  <si>
    <t>Taz bear meet bears 🐻 🤝 #fyp #dogtok #bears #funnydog #germanshepherd #derp #viral #gsd #lol #funny #toronto #dogsofttiktok #dogs #doggo #cute</t>
  </si>
  <si>
    <t>fyp, dogtok, bears, funnydog, germanshepherd, derp, viral, gsd, lol, funny, toronto, dogsofttiktok, dogs, doggo, cute</t>
  </si>
  <si>
    <t>6931050759106628870</t>
  </si>
  <si>
    <t>Vocabulary class Twelve 😩😂😂 #nigeriantiktok #toronto #comedy #shortman</t>
  </si>
  <si>
    <t>7125189773190302981</t>
  </si>
  <si>
    <t>I think we’ve officially lost our minds but he looks so cute 🥹🫶🏼 (this bed is not actually intended for pets) #ikea #ikeadiy #ikeatok #kitten #catsoftiktok #cattok #toronto #fyp #arabtiktok</t>
  </si>
  <si>
    <t>ikea, ikeadiy, ikeatok, kitten, catsoftiktok, cattok, toronto, fyp, arabtiktok</t>
  </si>
  <si>
    <t>6902451490481507586</t>
  </si>
  <si>
    <t>Trauma Llama #mentalhealthmatters #therapy #usa #canada #toronto #depresion #foryou #fyp #for #fypシ #emotion #love #trauma #covid19</t>
  </si>
  <si>
    <t>mentalhealthmatters, therapy, usa, canada, toronto, depresion, foryou, fyp, for, fypシ, emotion, love, trauma, covid19</t>
  </si>
  <si>
    <t>6996184360923745542</t>
  </si>
  <si>
    <t>Never happened to me but maybe one day hopefully 🙏🏽 🙃 #montreal #toronto #fy</t>
  </si>
  <si>
    <t>montreal, toronto, fy</t>
  </si>
  <si>
    <t>6857228516417735942</t>
  </si>
  <si>
    <t>No hate to my city but sometimes it’s hard to recommend cool places when the standard is Tokyo 💀 #Fyp #japan #toronto #tokyo #japanese #english</t>
  </si>
  <si>
    <t>fyp, japan, toronto, tokyo, japanese, english</t>
  </si>
  <si>
    <t>6885947795576982786</t>
  </si>
  <si>
    <t>day 3 of doing my dance until it goes viral 🤪🔥 .. go on my page to see the tutorial ! #fyp #newdancetrend #toronto #thickxwap</t>
  </si>
  <si>
    <t>fyp, newdancetrend, toronto, thickxwap</t>
  </si>
  <si>
    <t>6869871625798536454</t>
  </si>
  <si>
    <t>do you feel the difference? 🔥🤫👀 #DidYouKnow #vibecheck #confidence #lifehack #learnontiktok #love #tiktoktaughtme #toronto #howto</t>
  </si>
  <si>
    <t>didyouknow, vibecheck, confidence, lifehack, learnontiktok, love, tiktoktaughtme, toronto, howto</t>
  </si>
  <si>
    <t>6812025642280832262</t>
  </si>
  <si>
    <t>🤕🤦🏽‍♂️ #sidehustle #bringitback #foryou #foryoupage #fyp #viral #comedy #vibekiller #mood #relatable #xyzbca #lifeathome #trending #4yp #toronto</t>
  </si>
  <si>
    <t>sidehustle, bringitback, foryou, foryoupage, fyp, viral, comedy, vibekiller, mood, relatable, xyzbca, lifeathome, trending, 4yp, toronto</t>
  </si>
  <si>
    <t>7000748205788892422</t>
  </si>
  <si>
    <t>long story short it was a bad time #toronto #ClearlyTransform #fy</t>
  </si>
  <si>
    <t>toronto, ClearlyTransform, fy</t>
  </si>
  <si>
    <t>6777452689916808453</t>
  </si>
  <si>
    <t>How to land a plane in a lake 🙈 #toronto #plane #wintervibes #fy #fyp</t>
  </si>
  <si>
    <t>toronto, plane, wintervibes, fy, fyp</t>
  </si>
  <si>
    <t>6945202275266645253</t>
  </si>
  <si>
    <t>Everyone’s gotta wait their turn 🤷🏾‍♂️ #GroceryStory #retail #LearnOnTikTok #toronto #winnipeg #fyp #foryou</t>
  </si>
  <si>
    <t>grocerystory, retail, learnontiktok, toronto, winnipeg, fyp, foryou</t>
  </si>
  <si>
    <t>6917464295978683654</t>
  </si>
  <si>
    <t>Money Cake #artsybaker #money #moneycake #cake #cash #birthday #birthdaycake #surprise #18 #fun #foryou #foryoupage #laugh #toronto #nickiminaj</t>
  </si>
  <si>
    <t>artsybaker, money, moneycake, cake, cash, birthday, birthdaycake, surprise, 18, fun, foryou, foryoupage, laugh, toronto, nickiminaj</t>
  </si>
  <si>
    <t>7033235137081003270</t>
  </si>
  <si>
    <t>COMMENT HOW MANY FINGERS YOU PUT DOWN! ⤵️🤣👀 #fyp #toronto #school #putafingerdown #putafingerdownchallenge #foryou</t>
  </si>
  <si>
    <t>fyp, toronto, school, putafingerdown, putafingerdownchallenge, foryou</t>
  </si>
  <si>
    <t>6922934136831347973</t>
  </si>
  <si>
    <t>Even cashiers have their limits. #GroceryStory #RoundOfApplause #AlwaysLearning #retail #toronto #winnipeg #fyp #foryou</t>
  </si>
  <si>
    <t>grocerystory, roundofapplause, alwayslearning, retail, toronto, winnipeg, fyp, foryou</t>
  </si>
  <si>
    <t>6966745134734134533</t>
  </si>
  <si>
    <t>old camcorder x downtown @santi_0905  #fyp #toronto</t>
  </si>
  <si>
    <t>6977549714531142917</t>
  </si>
  <si>
    <t>Mind your business sirrrr #romantizeyourlife #summer #weekendvibe #couplegoals #toronto #fyp #personaltaste #comedy #couplescomedy</t>
  </si>
  <si>
    <t>romantizeyourlife, summer, weekendvibe, couplegoals, toronto, fyp, personaltaste, comedy, couplescomedy</t>
  </si>
  <si>
    <t>6783506171027393797</t>
  </si>
  <si>
    <t>@blogto #toronto #bluejays #skydome #rogersarena #timelapes #hyperlapse #canada</t>
  </si>
  <si>
    <t>toronto, bluejays, skydome, rogersarena, timelapes, hyperlapse, canada</t>
  </si>
  <si>
    <t>7031690703969275142</t>
  </si>
  <si>
    <t>is that a power statement or what. #womeninsports #sports #sportscaster #femalesportscaster #toronto</t>
  </si>
  <si>
    <t>womeninsports, sports, sportscaster, femalesportscaster, toronto</t>
  </si>
  <si>
    <t>7098469295700724998</t>
  </si>
  <si>
    <t>Don’t be megaphone guy. Sometimes people don’t wana do things 🤷🏻‍♂️ #fyp #cartok #evox #toronto #smartzombie #hype #trending #evo #gopromax</t>
  </si>
  <si>
    <t>fyp, cartok, evox, toronto, smartzombie, hype, trending, evo, gopromax</t>
  </si>
  <si>
    <t>7129654998677359878</t>
  </si>
  <si>
    <t xml:space="preserve">The way he grabbing me by the waist..oooof butterfly moment🦋🦋🦋 #boyfriend #bf #toronto #couplegoals #couplecheck #ldr #korean #filipina #lifeinkorea #kiss #fakebody #kisschallenge #couplekiss #babe #cutereaction </t>
  </si>
  <si>
    <t>boyfriend, bf, toronto, couplegoals, couplecheck, ldr, korean, filipina, lifeinkorea, kiss, fakebody, kisschallenge, couplekiss, babe, cutereaction</t>
  </si>
  <si>
    <t>7103515531935796485</t>
  </si>
  <si>
    <t>@ your partner to learn it #toronto #fyp #magictricks</t>
  </si>
  <si>
    <t>toronto, fyp, magictricks</t>
  </si>
  <si>
    <t>7133276416568757510</t>
  </si>
  <si>
    <t>Best standing desk nonetheless😆  #toronto #standingdesk #corporatelife #9to5life #9to5 #fyp #ergonomicchair #ergonomics #sitstanddesk #standupdesk #desksetup #deskchair</t>
  </si>
  <si>
    <t>toronto, standingdesk, corporatelife, 9to5life, 9to5, fyp, ergonomicchair, ergonomics, sitstanddesk, standupdesk, desksetup, deskchair</t>
  </si>
  <si>
    <t>6869941327132478725</t>
  </si>
  <si>
    <t>I bought so much shit off Amazon prime. It needs to end #amazonprimevideo #fyp #cerb #toronto #smfh #kmt</t>
  </si>
  <si>
    <t>amazonprimevideo, fyp, cerb, toronto, smfh, kmt</t>
  </si>
  <si>
    <t>6808692485821451526</t>
  </si>
  <si>
    <t>They had know idea what was going on 😬 #blindinglights #family #dance #happyathome #toronto #canada #fyp</t>
  </si>
  <si>
    <t>family, dance, happyathome, toronto, canada, fyp, withmyfamily</t>
  </si>
  <si>
    <t>6949731247103200518</t>
  </si>
  <si>
    <t>Britt pls, I just want answers... #fyp #brittthedrinkstealer #storytime #starbucks #toronto</t>
  </si>
  <si>
    <t>fyp, brittthedrinkstealer, storytime, starbucks, toronto</t>
  </si>
  <si>
    <t>7131000842022374662</t>
  </si>
  <si>
    <t>😪…#OneDegreeMore#nostalgia #pov #halloween #2000s #throwback #fypシ #fyp #foryoupage #childhood #mtl #toronto #viral #viralvideo #nostalgic #magiefondvert #viraltiktok</t>
  </si>
  <si>
    <t>OneDegreeMore, nostalgia, pov, halloween, 2000s, throwback, fypシ, fyp, foryoupage, childhood, mtl, toronto, viral, viralvideo, nostalgic, magiefondvert, viraltiktok</t>
  </si>
  <si>
    <t>6968174133591002373</t>
  </si>
  <si>
    <t>Interpretation of how people see with different colour deficiencies! #colourdeficiency #colourblind #colours #ontario #toronto #canada #doctor</t>
  </si>
  <si>
    <t>colourdeficiency, colourblind, colours, ontario, toronto, canada, doctor</t>
  </si>
  <si>
    <t>6949965072441658630</t>
  </si>
  <si>
    <t>This dog is a mooood 😅😂 #toronto #dogsoftiktok #socute #beautifulweather #happyvibes #fyp</t>
  </si>
  <si>
    <t>toronto, dogsoftiktok, socute, beautifulweather, happyvibes, fyp</t>
  </si>
  <si>
    <t>6976262791636290821</t>
  </si>
  <si>
    <t>My heart 🥺❤️ #greenscreenvideo #fyp #fypシ #nails #nailtech #toronto #xyzbca #beginnernailtech #foryoupage #viral #nailtechcheck #acrylicnails</t>
  </si>
  <si>
    <t>greenscreenvideo, fyp, fypシ, nails, nailtech, toronto, xyzbca, beginnernailtech, foryoupage, viral, nailtechcheck, acrylicnails</t>
  </si>
  <si>
    <t>7128062087351258373</t>
  </si>
  <si>
    <t>My forces had a boo boo  #fypシ #fyp #foryoupage #viral #airfoce1 #trend #trendy #toronto</t>
  </si>
  <si>
    <t>fypシ, fyp, foryoupage, viral, airfoce1, trend, trendy, toronto</t>
  </si>
  <si>
    <t>7106220787442420998</t>
  </si>
  <si>
    <t>They all ran right past me 😂 #gta #gtaonline #gtav #ps #grandtheftauto #rockstargames #toronto #gaming #online #xbox #gamer #playstation #xboxone #gtaphotography #gtarp #gtarpmoments #gtarpfunnymoments #gtarpclips</t>
  </si>
  <si>
    <t>gta, gtaonline, gtav, ps, grandtheftauto, rockstargames, toronto, gaming, online, xbox, gamer, playstation, xboxone, gtaphotography, gtarp, gtarpmoments, gtarpfunnymoments, gtarpclips</t>
  </si>
  <si>
    <t>6903263862410300673</t>
  </si>
  <si>
    <t>did I get this for them or for me? #2020Wrapped #SelfImprovement #foryou #kittens #animals #funny #cats #cute #foryou #pets #toronto #toronto</t>
  </si>
  <si>
    <t>2020Wrapped, selfimprovement, foryou, kittens, animals, funny, cats, cute, pets, toronto</t>
  </si>
  <si>
    <t>6922563823819951365</t>
  </si>
  <si>
    <t>We don’t sell that here. #GroceryStory #TikTokDIY #AlwaysLearning #retail #toronto #winnipeg #fyp #foryou</t>
  </si>
  <si>
    <t>grocerystory, tiktokdiy, alwayslearning, retail, toronto, winnipeg, fyp, foryou</t>
  </si>
  <si>
    <t>6997939153836985606</t>
  </si>
  <si>
    <t>#old #crownme #teeth #dentist#foryoupage #fypシ #fy #cosmetics #dentistry #veneers #toronto#trending</t>
  </si>
  <si>
    <t>old, crownme, teeth, dentist, foryoupage, fypシ, fy, cosmetics, dentistry, veneers, toronto, trending</t>
  </si>
  <si>
    <t>6984084411243367686</t>
  </si>
  <si>
    <t>I think I’m obsessed with this song :( #fyp #foryou #foryoupage #viral #music #singing #sing #song #love #cover #coversong #toronto #emotional</t>
  </si>
  <si>
    <t>fyp, foryou, foryoupage, viral, music, singing, sing, song, love, cover, coversong, toronto, emotional</t>
  </si>
  <si>
    <t>6942621763108949253</t>
  </si>
  <si>
    <t>Yeah snm, never attempting this again #guesstheflag #guessthecountry #funny #xyzbca #trend #viral #tamil #toronto #fyp #comingtoamerica2</t>
  </si>
  <si>
    <t>guesstheflag, guessthecountry, funny, xyzbca, trend, viral, tamil, toronto, fyp, comingtoamerica2</t>
  </si>
  <si>
    <t>6921076948504530182</t>
  </si>
  <si>
    <t>The Calm Before the Karen. #GroceryStory #GoalsCheck #FromThisToThis #retail #toronto #winnipeg #fyp #foryou</t>
  </si>
  <si>
    <t>grocerystory, goalscheck, fromthistothis, retail, toronto, winnipeg, fyp, foryou</t>
  </si>
  <si>
    <t>6945481868900945157</t>
  </si>
  <si>
    <t>What they left out of Seggs Ed Part 2! 🍑 #sheearnedit #fyp #trend #toronto</t>
  </si>
  <si>
    <t>sheearnedit, fyp, trend, toronto</t>
  </si>
  <si>
    <t>6959598470084726022</t>
  </si>
  <si>
    <t>I sleep with one eye open now. #vaccine #clinic #toronto #ontario #creepy #satanic #fyp #angel #lucifer</t>
  </si>
  <si>
    <t>vaccine, clinic, toronto, ontario, creepy, satanic, fyp, angel, lucifer</t>
  </si>
  <si>
    <t>7085557555057003781</t>
  </si>
  <si>
    <t>i’m on that katniss everdeen energy at 8:30 am #office #corporate #commuterlife #hungergames  #toronto #gostation #gotrain #katniss #office #suburbs</t>
  </si>
  <si>
    <t>office, corporate, commuterlife, hungergames, toronto, gostation, gotrain, katniss, suburbs</t>
  </si>
  <si>
    <t>7132495275142188293</t>
  </si>
  <si>
    <t>We really have been waiting for this for a long time. Genuinely had the time of our lives #pitbull #mr305 #mrworldwide #dale #pitbulltoronto #toronto #pitbullconcert #beentheredonethat</t>
  </si>
  <si>
    <t>pitbull, mr305, mrworldwide, dale, pitbulltoronto, toronto, pitbullconcert, beentheredonethat</t>
  </si>
  <si>
    <t>6869593175288253702</t>
  </si>
  <si>
    <t>Repost!! #torylanez #AdultMoney #art #concert #painting #music #quarantineradio #brokeinaminute #canada #fyp #foryoupage #foryou #toronto #artist</t>
  </si>
  <si>
    <t>torylanez, adultmoney, art, concert, painting, music, quarantineradio, brokeinaminute, canada, fyp, foryoupage, foryou, toronto, artist</t>
  </si>
  <si>
    <t>6959690272750013701</t>
  </si>
  <si>
    <t>Reply to @kevinhart.fanpage #guessinggame #guess #guessinggamechallenge #FriendlyFuture #mlb #nhl #bluejays #toronto #guerrero #trick #sports</t>
  </si>
  <si>
    <t>guessinggame, guess, guessinggamechallenge, FriendlyFuture, mlb, nhl, bluejays, toronto, guerrero, trick, sports</t>
  </si>
  <si>
    <t>7105818686530915589</t>
  </si>
  <si>
    <t>leave himmmm  #toronto #torontotiktok</t>
  </si>
  <si>
    <t>toronto, torontotiktok</t>
  </si>
  <si>
    <t>7064420911918615814</t>
  </si>
  <si>
    <t>Valid tho?? 😭  #fyp #foryou #viral #trending #xyzbca #sturdy #toronto #nyc #uk</t>
  </si>
  <si>
    <t>fyp, foryou, viral, trending, xyzbca, sturdy, toronto, nyc, uk</t>
  </si>
  <si>
    <t>7094679332559342853</t>
  </si>
  <si>
    <t>THRIFT CHALLENGE SERIES EPISODE 8-PART 1 #thriftchallenge #toronto #fashion</t>
  </si>
  <si>
    <t>thriftchallenge, toronto, fashion</t>
  </si>
  <si>
    <t>6865424843781852422</t>
  </si>
  <si>
    <t>Biker probs. Or do you just run the light? 🥵 #toronto #bikelife #biker #PerfectAsIAm #fy #moto</t>
  </si>
  <si>
    <t>toronto, bikelife, biker, PerfectAsIAm, fy, moto</t>
  </si>
  <si>
    <t>6899603245073730818</t>
  </si>
  <si>
    <t>Which One? Comment Below! #toronto #justthetwoofus #watchmegrow #fyp</t>
  </si>
  <si>
    <t>toronto, justthetwoofus, watchmegrow, fyp</t>
  </si>
  <si>
    <t>6880207903144414466</t>
  </si>
  <si>
    <t>#stitch with @iris_5432 player 3 has arrived #ClassicalMusic #Levitating #fyp #toronto</t>
  </si>
  <si>
    <t>stitch, classicalmusic, levitating, fyp, toronto</t>
  </si>
  <si>
    <t>7118747123541232901</t>
  </si>
  <si>
    <t>Its my brother’s friend reaction for me 😂😂😂😂 #toronto</t>
  </si>
  <si>
    <t>7044354868819053830</t>
  </si>
  <si>
    <t>#bingbong🥶 #trudeau #canada #toronto #fypシ #viral</t>
  </si>
  <si>
    <t>bingbong🥶, trudeau, canada, toronto, fypシ, viral</t>
  </si>
  <si>
    <t>7125856960431410438</t>
  </si>
  <si>
    <t>@Mr.Bitcoinz a couple racks? #fyp #foryou #haircut #toronto #millionaire</t>
  </si>
  <si>
    <t>fyp, foryou, haircut, toronto, millionaire</t>
  </si>
  <si>
    <t>6789746263681142021</t>
  </si>
  <si>
    <t>WOW U CAN REALLY DANCE 🤩 #foryoupge #forypu #dance #dancechallenge #coincidance #fyp #viral #doctor #nurse #sowedecided #funny #toronto</t>
  </si>
  <si>
    <t>foryoupge, forypu, dance, dancechallenge, coincidance, fyp, viral, doctor, nurse, sowedecided, funny, toronto, doctorsday</t>
  </si>
  <si>
    <t>6992370100380749061</t>
  </si>
  <si>
    <t>i love my home so much 🤍🌿 #torontobalcony #balconymakeover #condobalcony #tinyhome #smallspaces #toronto #plants #plantmom #balconydecor #eggchair</t>
  </si>
  <si>
    <t>torontobalcony, balconymakeover, condobalcony, tinyhome, smallspaces, toronto, plants, plantmom, balconydecor, eggchair</t>
  </si>
  <si>
    <t>6774664758470790401</t>
  </si>
  <si>
    <t>ਛੋਟੀ ਭੈਣ ਚਲੀ Canada🇨🇦 ✈️ ਵੱਡਾ 22 ਵੀ ਰੋ ਪਿਆ 🥰😥 #navsandhu97 #canadastudent #toronto #foryou #tiktokindia #indiatocanada</t>
  </si>
  <si>
    <t>navsandhu97, canadastudent, toronto, foryou, tiktokindia, indiatocanada</t>
  </si>
  <si>
    <t>6919238926607699205</t>
  </si>
  <si>
    <t>Are we really doing this? #GroceryStory #2021Affirmations #retail #CleanTok #toronto #winnipeg #fyp #foryou</t>
  </si>
  <si>
    <t>grocerystory, 2021affirmations, retail, cleantok, toronto, winnipeg, fyp, foryou</t>
  </si>
  <si>
    <t>7060656534988066053</t>
  </si>
  <si>
    <t>I really thought I was doing something with these #MyStarbucksOrder #fp #fyp #toronto #f #trending #fpyシ #foryoupage #heels #shoes</t>
  </si>
  <si>
    <t>MyStarbucksOrder, fp, fyp, toronto, f, trending, fpyシ, foryoupage, heels, shoes</t>
  </si>
  <si>
    <t>7001982232017652998</t>
  </si>
  <si>
    <t>@greenblock.ca @brian.magnone3.0 @gostello355 @turfblock.ca @_nikko_86 #ripit #precisioncuts #rcstone #toronto #landscaping #hardscapebrotherhood</t>
  </si>
  <si>
    <t>ripit, precisioncuts, rcstone, toronto, landscaping, hardscapebrotherhood</t>
  </si>
  <si>
    <t>6927078235545062662</t>
  </si>
  <si>
    <t>Drake Michael Jackson Theory Part 1 😱 #fyp #podcast #conspiracy #drake #toronto #jumpersjump</t>
  </si>
  <si>
    <t>fyp, podcast, conspiracy, drake, toronto, jumpersjump</t>
  </si>
  <si>
    <t>7107420316141489413</t>
  </si>
  <si>
    <t>My dad stole the show#fatherdaughter #fatherdaughterlove #mydadiscoolerthanyours #coolestdad#wedding#daughterswedding#coolasiandad#toronto</t>
  </si>
  <si>
    <t>fatherdaughter, fatherdaughterlove, mydadiscoolerthanyours, coolestdad, wedding, daughterswedding, coolasiandad, toronto</t>
  </si>
  <si>
    <t>6844561726839524613</t>
  </si>
  <si>
    <t>the aftermath was worse. #CanadaDay #YouGotIt #barbie #toy #fail #toronto #fyp #foryou #barbiegirl #justgirlythings</t>
  </si>
  <si>
    <t>canadaday, yougotit, barbie, toy, fail, toronto, fyp, foryou, barbiegirl, justgirlythings</t>
  </si>
  <si>
    <t>7124494523882867974</t>
  </si>
  <si>
    <t>Mondayy #toronto #fyp</t>
  </si>
  <si>
    <t>toronto, fyp</t>
  </si>
  <si>
    <t>6892667193176132866</t>
  </si>
  <si>
    <t>😂😂😂#scammer #ontario #toronto</t>
  </si>
  <si>
    <t>scammer, ontario, toronto</t>
  </si>
  <si>
    <t>7003915342204521734</t>
  </si>
  <si>
    <t>Its pronounced “Shang Chi” not “Shang Chi” ✌🏾🥷🏾 #marvel #shangchi #toronto we dont look as cool tho 😭</t>
  </si>
  <si>
    <t>marvel, shangchi, toronto</t>
  </si>
  <si>
    <t>6937364813932743941</t>
  </si>
  <si>
    <t>better late to a trend than never 😩 #fyp #foryoupage #foryou #trend #toronto</t>
  </si>
  <si>
    <t>fyp, foryoupage, foryou, trend, toronto</t>
  </si>
  <si>
    <t>6990783178696969477</t>
  </si>
  <si>
    <t>Who would YOU bring? 🏹🔫⚔️⚽️🎯🏀 #fyp #birthday #archery #nerfwar #toronto #archerytag #bday #viral</t>
  </si>
  <si>
    <t>fyp, birthday, archery, nerfwar, toronto, archerytag, bday, viral</t>
  </si>
  <si>
    <t>6806663802478775557</t>
  </si>
  <si>
    <t>Who do you think you are young man. #toronto #copsoftiktok #grabandgo #canada #tiktokcanada #lovemyjob #foryou #fyp #besafe</t>
  </si>
  <si>
    <t>toronto, copsoftiktok, grabandgo, canada, tiktokcanada, lovemyjob, foryou, fyp, besafe</t>
  </si>
  <si>
    <t>6840078487198420229</t>
  </si>
  <si>
    <t>Now shipping in #Canada 🇨🇦 www.carlosbakery.ca #canadacheck #canada #canadalife #canadatiktok #toronto #quebec #montreal #vancouver #cakeboss</t>
  </si>
  <si>
    <t>canada, canadacheck, canadalife, canadatiktok, toronto, quebec, montreal, vancouver, cakeboss</t>
  </si>
  <si>
    <t>7033517410338557190</t>
  </si>
  <si>
    <t>Sexy has multiple looks 🔥 create your own definition #confidence #femaleathelte #toronto #minivlog</t>
  </si>
  <si>
    <t>confidence, femaleathelte, toronto, minivlog</t>
  </si>
  <si>
    <t>7043922406829788421</t>
  </si>
  <si>
    <t>BIG WINNER! How am I gonna financially recover from this 🤑😭 #rich #squidgame #crazyrichasians #xyzbca #asian #fyp #filipino #toronto #canada #daddy</t>
  </si>
  <si>
    <t>rich, squidgame, crazyrichasians, xyzbca, asian, fyp, filipino, toronto, canada, daddy</t>
  </si>
  <si>
    <t>6917620740548201730</t>
  </si>
  <si>
    <t>OUTTA POCKET💀 #oddreality #GroupChat #toronto #canada #lgbt #wlw #gay</t>
  </si>
  <si>
    <t>oddreality, groupchat, toronto, canada, lgbt, wlw, gay</t>
  </si>
  <si>
    <t>6941453629983329541</t>
  </si>
  <si>
    <t>How to pronounce Animals 😩😂😂 #nigeriantiktok #toronto #comedy #shortman</t>
  </si>
  <si>
    <t>6827255363675360518</t>
  </si>
  <si>
    <t>Another hair transformation! #punjabi #punjabitiktok #tiktokindia #barber #saloon #salon #haircut #barbershop #toronto</t>
  </si>
  <si>
    <t>punjabi, punjabitiktok, tiktokindia, barber, saloon, salon, haircut, barbershop, toronto</t>
  </si>
  <si>
    <t>7073182471273172267</t>
  </si>
  <si>
    <t>Roasting Justin Trudeau 😂😂😂 #andrewschulz #justintrudeau #canada #india #punjabi #toronto #standupcomedy #funny #fyp #fypシ #roast</t>
  </si>
  <si>
    <t>andrewschulz, justintrudeau, canada, india, punjabi, toronto, standupcomedy, funny, fyp, fypシ, roast</t>
  </si>
  <si>
    <t>7085957587048434950</t>
  </si>
  <si>
    <t>Toronto has bad drivers! #fyp #amg #lamborghini #trackhawlk #toronto #fraud #brampton</t>
  </si>
  <si>
    <t>fyp, amg, lamborghini, trackhawlk, toronto, fraud, brampton</t>
  </si>
  <si>
    <t>6910290862631062789</t>
  </si>
  <si>
    <t>IG⭐️ Vieira.santiago ⭐️lee el primer comentario ❤️ #xyzbca #fyp #parati #comedy #bi #gay #lgbt #toronto #español #mexico</t>
  </si>
  <si>
    <t>xyzbca, fyp, parati, comedy, bi, gay, lgbt, toronto, español, mexico</t>
  </si>
  <si>
    <t>7086833222780275973</t>
  </si>
  <si>
    <t>#fypシ #viraltiktok #toronto #fypシ゚viral #fypシ゚viral #jamicantiktoker🇯🇲 #fyp #viralvideos</t>
  </si>
  <si>
    <t>fypシ, viraltiktok, toronto, fypシ゚viral, jamicantiktoker🇯🇲, fyp, viralvideos</t>
  </si>
  <si>
    <t>6824149275195264261</t>
  </si>
  <si>
    <t>i hope something comes out of these😂 #fyp #gonnabefriends #vibewithme #toronto</t>
  </si>
  <si>
    <t>fyp, gonnabefriends, vibewithme, toronto</t>
  </si>
  <si>
    <t>7126651818938993926</t>
  </si>
  <si>
    <t>Replying to @fcukruna  shout kiana 🤌🏼 ANKELT UPDATE! #permanentjewelry #permanentbracelet #permanentanklet #leahalexandra #torontotiktok #toronto  @jaclynforbes</t>
  </si>
  <si>
    <t>permanentjewelry, permanentbracelet, permanentanklet, leahalexandra, torontotiktok, toronto</t>
  </si>
  <si>
    <t>6974075893283179781</t>
  </si>
  <si>
    <t>#greenscreen #greenscreenvideo it’s ok 😁 #fyp #foryou #foryoupage #pridemonth🏳️‍🌈 #bf #canada #toronto</t>
  </si>
  <si>
    <t>greenscreen, greenscreenvideo, fyp, foryou, foryoupage, pridemonth🏳️‍🌈, bf, canada, toronto</t>
  </si>
  <si>
    <t>6911867209329626374</t>
  </si>
  <si>
    <t>The Drake Effect? Part 1 🤔 #fyp #podcast #toronto #drake #rap #jumpersjump</t>
  </si>
  <si>
    <t>fyp, podcast, toronto, drake, rap, jumpersjump</t>
  </si>
  <si>
    <t>6964163628664704262</t>
  </si>
  <si>
    <t>#Tooth #cavity #decay #rotton #damege #dentist #cleaning #brushing #hygiene #tiktok #toronto #fypシ #fy #foryou #page #foryoupage #dentistry</t>
  </si>
  <si>
    <t>tooth, cavity, decay, rotton, damege, dentist, cleaning, brushing, hygiene, tiktok, toronto, fypシ, fy, foryou, page, foryoupage, dentistry</t>
  </si>
  <si>
    <t>6855006543541259526</t>
  </si>
  <si>
    <t>Wake up man #foryou #sleep #barbershop #haircut #toronto</t>
  </si>
  <si>
    <t>foryou, sleep, barbershop, haircut, toronto</t>
  </si>
  <si>
    <t>7088458308322905350</t>
  </si>
  <si>
    <t>good morning ❤️‍🔥 #torontolife #toronto#wintersolstice #okperfect#freezing #whatsgoingon#movetomiami #dayinmylife  #dailyvlog #torontocondo #makeyourbed #bedroomcheck #springvibes #springcleaning</t>
  </si>
  <si>
    <t>torontolife, toronto, wintersolstice, okperfect, freezing, whatsgoingon, movetomiami, dayinmylife, dailyvlog, torontocondo, makeyourbed, bedroomcheck, springvibes, springcleaning</t>
  </si>
  <si>
    <t>6945853756428832006</t>
  </si>
  <si>
    <t>#fyp #tiktokcanadacreates #suit #doctor #toronto #miss #goodvibes #driman #foryou</t>
  </si>
  <si>
    <t>fyp, tiktokcanadacreates, suit, doctor, toronto, miss, goodvibes, driman, foryou</t>
  </si>
  <si>
    <t>7084626826059861254</t>
  </si>
  <si>
    <t>@Toronto Blue Jays 2022 is going to be a great year ⚾️  See you at the game #BlueJays #openingweekend #MLB #toronto #texas #platters #satisfying</t>
  </si>
  <si>
    <t>bluejays, openingweekend, mlb, toronto, texas, platters, satisfying</t>
  </si>
  <si>
    <t>7112149283247295749</t>
  </si>
  <si>
    <t>Who saw this coming? 😂 #masc #foryourpride #lgbtqia #glowup #siblings #fitcheck #pride2022🏳️‍🌈 #wlw #queertiktok #lesbiansoftiktok #pride🏳️‍🌈 #toronto</t>
  </si>
  <si>
    <t>masc, foryourpride, lgbtqia, glowup, siblings, fitcheck, pride2022🏳️‍🌈, wlw, queertiktok, lesbiansoftiktok, pride🏳️‍🌈, toronto</t>
  </si>
  <si>
    <t>6969749004666113286</t>
  </si>
  <si>
    <t>#teeth #whitening #dentista #family #beauty #lovetiktok #tiktok #toronto #fy #foryoupage #fypシ #viral #video</t>
  </si>
  <si>
    <t>teeth, whitening, dentista, family, beauty, lovetiktok, tiktok, toronto, fy, foryoupage, fypシ, viral, video</t>
  </si>
  <si>
    <t>7072451754884910341</t>
  </si>
  <si>
    <t>Playoffs getting closer😈#stephcurry #curry #warriors #gsw #goldenstate #klaythompson #toronto #nba #nbabasketball #basketball #bball #nbaedits #nbafinals #nbaplayoffs #lebron #lebronjames #kevindurant #nets #basketball🏀 #nbatiktok #nba2k #sethcurry #nbachampion #nbamoments#jordan #kobe #lakers#fyp</t>
  </si>
  <si>
    <t>stephcurry, curry, warriors, gsw, goldenstate, klaythompson, toronto, nba, nbabasketball, basketball, bball, nbaedits, nbafinals, nbaplayoffs, lebron, lebronjames, kevindurant, nets, basketball🏀, nbatiktok, nba2k, sethcurry, nbachampion, nbamoments, jordan, kobe, lakers, fyp</t>
  </si>
  <si>
    <t>7123619704211639558</t>
  </si>
  <si>
    <t>so surreal tbhh😫 @CHASE ATLANTIC #chaseatlantic #coldnightstour #toronto #rebelnightclub #slowdown #fyp #concert #chaseatlanticsupremacy</t>
  </si>
  <si>
    <t>chaseatlantic, coldnightstour, toronto, rebelnightclub, slowdown, fyp, concert, chaseatlanticsupremacy</t>
  </si>
  <si>
    <t>7135233684596100398</t>
  </si>
  <si>
    <t xml:space="preserve">#Drake flies out #IceSpice. Y’all think Drake gonna sign her to #OVO ? 🦉🤔 #FY #FYP #ForYou #ForYourPage #IceSpicee #Munch #Toronto #Canada #Drizzy #DrizzyDrake #Rapper #FemaleRapper #Bronx #BX #BronxDrill #Drill #DrillMusic #NY #NYC #NewYork #NewYorkCity #Hiphop #Rap #Music #Trending #AEJeansSoundOn #WorldPrincessWeek #Retok #RetokForNature #Goat #Aubrey #AubreyGraham #6ix #6ixGod #6God #The6ix #Media #News #Tiktok #NewArtist #NewRapper #Viral #Flight #Plane #Traveling #DrillRapper #SpiceGz #Ice #Spice #UpNext #BlowingUp #Story #IG #Instagram #Video #PageForYou #Page #For #You #Clip #OsoChattin #OctobersVeryOwn </t>
  </si>
  <si>
    <t>drake, icespice, ovo, fy, fyp, foryou, foryourpage, icespicee, munch, toronto, canada, drizzy, drizzydrake, rapper, femalerapper, bronx, bx, bronxdrill, drill, drillmusic, ny, nyc, newyork, newyorkcity, hiphop, rap, music, trending, AEJeansSoundOn, WorldPrincessWeek, retok, ReTokforNature, goat, aubrey, aubreygraham, 6ix, 6ixgod, 6god, the6ix, media, news, tiktok, newartist, newrapper, viral, flight, plane, traveling, drillrapper, spicegz, ice, spice, upnext, blowingup, story, ig, instagram, video, pageforyou, page, for, you, clip, osochattin, octobersveryown</t>
  </si>
  <si>
    <t>7030161428715687173</t>
  </si>
  <si>
    <t>That’s not my son #greenscreen #timhortons #ShoppersWishlist #SephoraGiftList #canada #ontario #toronto  #timbits #timbiebs</t>
  </si>
  <si>
    <t>greenscreen, timhortons, ShoppersWishlist, SephoraGiftList, canada, ontario, toronto, timbits, timbiebs</t>
  </si>
  <si>
    <t>6833056438093663494</t>
  </si>
  <si>
    <t>UK drill has mandem feeling like sully😭 #fyp #foryou #xyzbca #ukdrill #uk #london #birmingham #roadman #ukdrillmusic #nyc #newyork #toronto #dance</t>
  </si>
  <si>
    <t>fyp, foryou, xyzbca, ukdrill, uk, london, birmingham, roadman, ukdrillmusic, nyc, newyork, toronto, dance</t>
  </si>
  <si>
    <t>6789623939514518789</t>
  </si>
  <si>
    <t>Anti-vaxxers are great for my business! #toronto #death #grimreaper #reaper #antivaxxers #herdimmunity #vaccinate #vaccine #deathcametotown #the6ix</t>
  </si>
  <si>
    <t>toronto, death, grimreaper, reaper, antivaxxers, herdimmunity, vaccinate, vaccine, deathcametotown, the6ix</t>
  </si>
  <si>
    <t>6974575219696585990</t>
  </si>
  <si>
    <t>#greenscreenvideo NOT AN ALPACA ON THE CAUSING TRAFFIC ON THE HIGHWAY 💀💀💀💀 #fypシ #toronto #viral</t>
  </si>
  <si>
    <t>greenscreenvideo, fypシ, toronto, viral</t>
  </si>
  <si>
    <t>6905161856512544002</t>
  </si>
  <si>
    <t>Ok what’s better for marketing tiktok or IG? #Catchphrases #OOTD #toronto #2020wrapped</t>
  </si>
  <si>
    <t>catchphrases, ootd, toronto, 2020Wrapped</t>
  </si>
  <si>
    <t>7129539804718566661</t>
  </si>
  <si>
    <t>I’ve been laughing at this all day 😭#fyp #foryou #xyzbca #viral #toronto #trending #funny</t>
  </si>
  <si>
    <t>fyp, foryou, xyzbca, viral, toronto, trending, funny</t>
  </si>
  <si>
    <t>7132965253075275013</t>
  </si>
  <si>
    <t xml:space="preserve">two people with the same shirt, pants, bag, and glasses running into each other in a crowd of 20 thousand 😭 #harrystyles #loveontour #hslot #hslottoronto #toronto </t>
  </si>
  <si>
    <t>harrystyles, loveontour, hslot, hslottoronto, toronto</t>
  </si>
  <si>
    <t>6914421876622167302</t>
  </si>
  <si>
    <t>#liltjay #top5 #toronto #torontorap #ontario #canada #xyzbca #6ixbuzz #6ixbuzztv #fyp #rap #torontomusic</t>
  </si>
  <si>
    <t>liltjay, top5, toronto, torontorap, ontario, canada, xyzbca, 6ixbuzz, 6ixbuzztv, fyp, rap, torontomusic</t>
  </si>
  <si>
    <t>6873840341745667330</t>
  </si>
  <si>
    <t>Don’t forget to ask your dealership to swap the air not just the tires #cars #honda #brampton #ontario #canada #toronto #dealerships</t>
  </si>
  <si>
    <t>cars, honda, brampton, ontario, canada, toronto, dealerships</t>
  </si>
  <si>
    <t>6750064618141388037</t>
  </si>
  <si>
    <t>Big man went to the lakers😠🐍 #raptors #dannygreen #famous #viral #toronto #foryou #fyp #foryoupage #foru #4u</t>
  </si>
  <si>
    <t>raptors, dannygreen, famous, viral, toronto, foryou, fyp, foryoupage, foru, 4u</t>
  </si>
  <si>
    <t>6745888544658689285</t>
  </si>
  <si>
    <t>so true ! #shivsidhu13 #tiktok #tiktokcanada #artober #pindawale #tiktokusa #pindawal#punjabi #tiktokスポーツ王 #viralvideo #tiktokindia #mubai #toronto</t>
  </si>
  <si>
    <t>shivsidhu13, tiktok, tiktokcanada, artober, pindawale, tiktokusa, pindawal, punjabi, tiktokスポーツ王, viralvideo, tiktokindia, mubai, toronto</t>
  </si>
  <si>
    <t>7046472259225095429</t>
  </si>
  <si>
    <t>#dogtrainer #dogtraining #trainyourdog #puppytraining #puppy #christmaspuppy #socializeyourdog #puppytok #dogsofttiktok #fyp #christmas #dogs #toronto</t>
  </si>
  <si>
    <t>dogtrainer, dogtraining, trainyourdog, puppytraining, puppy, christmaspuppy, socializeyourdog, puppytok, dogsofttiktok, fyp, christmas, dogs, toronto</t>
  </si>
  <si>
    <t>7090691777094569222</t>
  </si>
  <si>
    <t>Learn from my mistakes …wait til the end 😩 #fyp #fypシ #fypp #foryoupage #ramadan #muslimtiktok #trending #foodie #toronto #hibachi #food</t>
  </si>
  <si>
    <t>fyp, fypシ, fypp, foryoupage, ramadan, muslimtiktok, trending, foodie, toronto, hibachi, food</t>
  </si>
  <si>
    <t>6929520023371304197</t>
  </si>
  <si>
    <t>be more firm with the things you speak 💡 #lifehack #lifehacks #communication #love #confidence #toronto #selfdevelopment #tiktoktaughtme</t>
  </si>
  <si>
    <t>lifehack, lifehacks, communication, love, confidence, toronto, selfdevelopment, tiktoktaughtme, bestlifehack</t>
  </si>
  <si>
    <t>6992626579289541893</t>
  </si>
  <si>
    <t>Y’all like his music? @eli_2030_ #foryoupage #thehood #toronto #haircut</t>
  </si>
  <si>
    <t>foryoupage, thehood, toronto, haircut</t>
  </si>
  <si>
    <t>6924499227003407621</t>
  </si>
  <si>
    <t>#RelationshipStorytime #fyp #fypp #vancouver #toronto #facts</t>
  </si>
  <si>
    <t>relationshipstorytime, fyp, fypp, vancouver, toronto, facts</t>
  </si>
  <si>
    <t>6924789334138801414</t>
  </si>
  <si>
    <t>Reply to @memph_monster She really went there. #GroceryStory #retail #StepByStep #EasyCooking  #toronto #winnipeg #fyp #foryou</t>
  </si>
  <si>
    <t>grocerystory, retail, stepbystep, easycooking, toronto, winnipeg, fyp, foryou</t>
  </si>
  <si>
    <t>6792037033238859013</t>
  </si>
  <si>
    <t>#hockeyday #topdog #laminarflow #newname #fyp #full180 #foryourpage #4yp #4yp #fyp #tbt #viral #famous #xyzbca #thebox #toronto #fast</t>
  </si>
  <si>
    <t>hockeyday, topdog, laminarflow, newname, fyp, full180, foryourpage, 4yp, tbt, viral, famous, xyzbca, thebox, toronto, fast</t>
  </si>
  <si>
    <t>7064266197310655750</t>
  </si>
  <si>
    <t>Reply to @tiff_net  “I thought I was building something that people would like, but it was a character.” 💔 #jimcarrey #realizations #wellbeing #selfcaretips #toronto</t>
  </si>
  <si>
    <t>jimcarrey, realizations, wellbeing, selfcaretips, toronto</t>
  </si>
  <si>
    <t>7132848602363219243</t>
  </si>
  <si>
    <t xml:space="preserve">harry being mad at the mic cord #harrystyles #hs3 #harryshouse #hslot #loveontour #toronto </t>
  </si>
  <si>
    <t>harrystyles, hs3, harryshouse, hslot, loveontour, toronto</t>
  </si>
  <si>
    <t>7096609036199611694</t>
  </si>
  <si>
    <t>toronto babyyy 🤪 #food #travel #toronto</t>
  </si>
  <si>
    <t>food, travel, toronto</t>
  </si>
  <si>
    <t>7130253644192042245</t>
  </si>
  <si>
    <t>what do you do &amp; how do you get your nails done ? 💅☺️ #nails #nailtech #nailtechcheck #smallbusiness #beautytok #nailart #torontonailtech #gtanailtech #nailtechlife #nailtechproblems #nailtechnician #nailtechs #acrylicnails #toronto #fypシ</t>
  </si>
  <si>
    <t>nails, nailtech, nailtechcheck, smallbusiness, beautytok, nailart, torontonailtech, gtanailtech, nailtechlife, nailtechproblems, nailtechnician, nailtechs, acrylicnails, toronto, fypシ</t>
  </si>
  <si>
    <t>6895407038008921345</t>
  </si>
  <si>
    <t>I had to dance in front of police officers 😆 #viral #policeofficer #publicdance #toronto #danceinpublic</t>
  </si>
  <si>
    <t>viral, policeofficer, publicdance, toronto, danceinpublic</t>
  </si>
  <si>
    <t>6931469431956720902</t>
  </si>
  <si>
    <t>Not too heavy! #GroceryStory #retail #WinterFun #ColdDays #BlackCreatives #toronto #winnipeg #fyp #foryou</t>
  </si>
  <si>
    <t>grocerystory, retail, winterfun, colddays, blackcreatives, toronto, winnipeg, fyp, foryou</t>
  </si>
  <si>
    <t>7108114703699791110</t>
  </si>
  <si>
    <t>When you are dying to see the birthday cake… The wait is now over lol 🎂 @trapbeckham #SlurpeeRun #fyp #foryoupage #foryou #fypシ #viral #toronto #guyanatiktok #cooliegram #westindian #torontotiktok #suriname #caribbeantiktokeurs #trinidadtiktok #centreisland #torontoisland #centreislandtoronto #trapbeckham #birthdaygirl #birthdaycake #happybirthday #bday #bdayqueen #gemini #birthdayparty #torontocontentcreator #guyana #guyanese #westindies #india #guyanesetiktok🇬🇾  #guyanesefood #guyanesegyal</t>
  </si>
  <si>
    <t>SlurpeeRun, fyp, foryoupage, foryou, fypシ, viral, toronto, guyanatiktok, cooliegram, westindian, torontotiktok, suriname, caribbeantiktokeurs, trinidadtiktok, centreisland, torontoisland, centreislandtoronto, trapbeckham, birthdaygirl, birthdaycake, happybirthday, bday, bdayqueen, gemini, birthdayparty, torontocontentcreator, guyana, guyanese, westindies, india, guyanesetiktok🇬🇾, guyanesefood, guyanesegyal</t>
  </si>
  <si>
    <t>6932158064862727430</t>
  </si>
  <si>
    <t>If Pop Smokes producer told me to hop on this beat...Link in bio for full remix #ripwoo #popsmoke #remix #popsmokeremix #fyp #toronto #artist #remake</t>
  </si>
  <si>
    <t>ripwoo, popsmoke, remix, popsmokeremix, fyp, toronto, artist, remake</t>
  </si>
  <si>
    <t>7036502819377073414</t>
  </si>
  <si>
    <t>#skintransformation ##guasha #frownies #toronto #skinjourney #antiaging @frowniesfamily</t>
  </si>
  <si>
    <t>skintransformation, guasha, frownies, toronto, skinjourney, antiaging</t>
  </si>
  <si>
    <t>7128080239338605830</t>
  </si>
  <si>
    <t>Idk how my parents ever put up with me🤣 #greenscreen #fyp #foryou #teenagedirtbag #trending #challenge #audio #girls #alt #quirky #funny #meme #canada #novascotia #ontario #toronto #america #usa #halifax #capebreton #xyzbca #f4f #like</t>
  </si>
  <si>
    <t>greenscreen, fyp, foryou, teenagedirtbag, trending, challenge, audio, girls, alt, quirky, funny, meme, canada, novascotia, ontario, toronto, america, usa, halifax, capebreton, xyzbca, f4f, like</t>
  </si>
  <si>
    <t>6855646815681776902</t>
  </si>
  <si>
    <t>the art of an RSVP 👌🏻 #vibecheck #highvibe #howto #lifehack #communication #toronto #love #RamsayReacts #learnontiktok #rsvp #lifetips</t>
  </si>
  <si>
    <t>vibecheck, highvibe, howto, lifehack, communication, toronto, love, ramsayreacts, learnontiktok, rsvp, lifetips</t>
  </si>
  <si>
    <t>7113599368812383494</t>
  </si>
  <si>
    <t>Shoutout to everyone that helped me at the intersection and EMS deeply appreciated ❤️ #accident #dayinmylife #realistic #fypシ #toronto</t>
  </si>
  <si>
    <t>accident, dayinmylife, realistic, fypシ, toronto</t>
  </si>
  <si>
    <t>6911864318296378629</t>
  </si>
  <si>
    <t>Reply to @ashleymariedixie What word should be next? @chum1045 #fyp #radio #toronto #chum1045</t>
  </si>
  <si>
    <t>fyp, radio, toronto, chum1045</t>
  </si>
  <si>
    <t>6867279196578745605</t>
  </si>
  <si>
    <t>Follow my IG:Lashedbyfifi 💜 #lashedbyfifi #northyorktoronto #lashtech #esthetician #worktime #toronto</t>
  </si>
  <si>
    <t>lashedbyfifi, northyorktoronto, lashtech, esthetician, worktime, toronto</t>
  </si>
  <si>
    <t>6802992236582800645</t>
  </si>
  <si>
    <t>Oops... #tiktokcanada #copsoftiktok #toronto #foryou #fyp #canada  @maninderdeol01 @jerry_1.4.3 #foryoupage</t>
  </si>
  <si>
    <t>tiktokcanada, copsoftiktok, toronto, foryou, fyp, canada, foryoupage</t>
  </si>
  <si>
    <t>7127716643865627910</t>
  </si>
  <si>
    <t>Didn’t have to do Insigne like that💀😅 W reaction from him🤝 @Ethan Santos #jokes #funny #meme #football #footballtiktok #soccer #futbol #italy #toronto #fifa #fut #fyp #viral #4u</t>
  </si>
  <si>
    <t>jokes, funny, meme, football, footballtiktok, soccer, futbol, italy, toronto, fifa, fut, fyp, viral, 4u</t>
  </si>
  <si>
    <t>6982245941977812230</t>
  </si>
  <si>
    <t>#Vlady is a man of his word 👊🏻⚾️ #VladimirGuerreroJr #mlb #baseball #bsbl #Toronto #BlueJays #fyp #foryourpage #foryoupage #CalledIt</t>
  </si>
  <si>
    <t>vlady, vladimirguerrerojr, mlb, baseball, bsbl, toronto, bluejays, fyp, foryourpage, foryoupage, calledit, 球類運動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</si>
</sst>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$Occurrences!$D$2:$D$11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</v>
      </c>
      <c r="B2" s="2" t="s">
        <v>4</v>
      </c>
      <c r="C2" s="2">
        <v>483</v>
      </c>
      <c r="D2" s="2">
        <v>1</v>
      </c>
    </row>
    <row r="3" spans="1:4">
      <c r="A3" s="2">
        <v>1</v>
      </c>
      <c r="B3" s="2" t="s">
        <v>5</v>
      </c>
      <c r="C3" s="2">
        <v>263</v>
      </c>
      <c r="D3" s="2">
        <v>0.5445134575569358</v>
      </c>
    </row>
    <row r="4" spans="1:4">
      <c r="A4" s="2">
        <v>2</v>
      </c>
      <c r="B4" s="2" t="s">
        <v>6</v>
      </c>
      <c r="C4" s="2">
        <v>103</v>
      </c>
      <c r="D4" s="2">
        <v>0.2132505175983437</v>
      </c>
    </row>
    <row r="5" spans="1:4">
      <c r="A5" s="2">
        <v>3</v>
      </c>
      <c r="B5" s="2" t="s">
        <v>7</v>
      </c>
      <c r="C5" s="2">
        <v>92</v>
      </c>
      <c r="D5" s="2">
        <v>0.1904761904761905</v>
      </c>
    </row>
    <row r="6" spans="1:4">
      <c r="A6" s="2">
        <v>4</v>
      </c>
      <c r="B6" s="2" t="s">
        <v>8</v>
      </c>
      <c r="C6" s="2">
        <v>76</v>
      </c>
      <c r="D6" s="2">
        <v>0.1573498964803313</v>
      </c>
    </row>
    <row r="7" spans="1:4">
      <c r="A7" s="2">
        <v>5</v>
      </c>
      <c r="B7" s="2" t="s">
        <v>9</v>
      </c>
      <c r="C7" s="2">
        <v>55</v>
      </c>
      <c r="D7" s="2">
        <v>0.113871635610766</v>
      </c>
    </row>
    <row r="8" spans="1:4">
      <c r="A8" s="2">
        <v>6</v>
      </c>
      <c r="B8" s="2" t="s">
        <v>10</v>
      </c>
      <c r="C8" s="2">
        <v>41</v>
      </c>
      <c r="D8" s="2">
        <v>0.08488612836438923</v>
      </c>
    </row>
    <row r="9" spans="1:4">
      <c r="A9" s="2">
        <v>7</v>
      </c>
      <c r="B9" s="2" t="s">
        <v>11</v>
      </c>
      <c r="C9" s="2">
        <v>34</v>
      </c>
      <c r="D9" s="2">
        <v>0.07039337474120083</v>
      </c>
    </row>
    <row r="10" spans="1:4">
      <c r="A10" s="2">
        <v>8</v>
      </c>
      <c r="B10" s="2" t="s">
        <v>12</v>
      </c>
      <c r="C10" s="2">
        <v>31</v>
      </c>
      <c r="D10" s="2">
        <v>0.06418219461697723</v>
      </c>
    </row>
    <row r="11" spans="1:4">
      <c r="A11" s="2">
        <v>9</v>
      </c>
      <c r="B11" s="2" t="s">
        <v>13</v>
      </c>
      <c r="C11" s="2">
        <v>31</v>
      </c>
      <c r="D11" s="2">
        <v>0.06418219461697723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4"/>
  <sheetViews>
    <sheetView workbookViewId="0"/>
  </sheetViews>
  <sheetFormatPr defaultRowHeight="15"/>
  <cols>
    <col min="1" max="1" width="25.7109375" customWidth="1"/>
    <col min="2" max="2" width="60.7109375" customWidth="1"/>
    <col min="3" max="3" width="50.7109375" customWidth="1"/>
    <col min="4" max="4" width="15.7109375" customWidth="1"/>
    <col min="5" max="5" width="15.7109375" customWidth="1"/>
    <col min="6" max="6" width="10.7109375" customWidth="1"/>
    <col min="7" max="7" width="15.7109375" customWidth="1"/>
  </cols>
  <sheetData>
    <row r="1" spans="1: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 t="s">
        <v>21</v>
      </c>
      <c r="B2" s="2" t="s">
        <v>22</v>
      </c>
      <c r="C2" s="2" t="s">
        <v>23</v>
      </c>
      <c r="D2" s="2">
        <v>82500000</v>
      </c>
      <c r="E2" s="2">
        <v>4610</v>
      </c>
      <c r="F2" s="2">
        <v>7857</v>
      </c>
      <c r="G2" s="2">
        <f>HYPERLINK("https://v16-webapp.tiktok.com/b4867e42094a781e835ab5d30f35f476/63130d5b/video/tos/useast2a/tos-useast2a-ve-0068c004/733c7a4bcbf04171a1285c7db5855389/?a=1988&amp;ch=0&amp;cr=0&amp;dr=0&amp;lr=tiktok_m&amp;cd=0%7C0%7C1%7C0&amp;cv=1&amp;br=3282&amp;bt=1641&amp;cs=0&amp;ds=3&amp;ft=eXd.6HHoMyq8Zqzf.he2Nutjyl7Gb&amp;mime_type=video_mp4&amp;qs=0&amp;rc=OjgzOzk6NWhnPDRlNDgzO0Bpanl4aGY6ZmZlOjMzNzczM0AyNi4zNjUwXzUxXzYvNDMzYSMvL25kcjQwaGhgLS1kMTZzcw%3D%3D&amp;l=2022090302155701021708615921698F90&amp;btag=80000", "Video Link")</f>
        <v>0</v>
      </c>
    </row>
    <row r="3" spans="1:7">
      <c r="A3" s="2" t="s">
        <v>24</v>
      </c>
      <c r="B3" s="2" t="s">
        <v>25</v>
      </c>
      <c r="C3" s="2" t="s">
        <v>26</v>
      </c>
      <c r="D3" s="2">
        <v>111300000</v>
      </c>
      <c r="E3" s="2">
        <v>8143</v>
      </c>
      <c r="F3" s="2">
        <v>9622</v>
      </c>
      <c r="G3" s="2">
        <f>HYPERLINK("https://v16-webapp.tiktok.com/67d55d3215b1340a8055c2ff4e7d357f/63130d5a/video/tos/useast2a/tos-useast2a-ve-0068c004/9ceed15646414e4198046a16611f0201/?a=1988&amp;ch=0&amp;cr=0&amp;dr=0&amp;lr=tiktok_m&amp;cd=0%7C0%7C1%7C0&amp;cv=1&amp;br=5914&amp;bt=2957&amp;cs=0&amp;ds=3&amp;ft=eXd.6HHoMyq8Zqzf.he2NMYTyl7Gb&amp;mime_type=video_mp4&amp;qs=0&amp;rc=O2RnMzZnZDtkPDxmaDk2NkBpajhxN29mOHBsNTMzNzczM0BgL2EuYy4wXzMxYV4zYjU1YSNgMS9tX2pubjZgLS1kMTZzcw%3D%3D&amp;l=202209030215570102170191440067548B&amp;btag=80000", "Video Link")</f>
        <v>0</v>
      </c>
    </row>
    <row r="4" spans="1:7">
      <c r="A4" s="2" t="s">
        <v>27</v>
      </c>
      <c r="B4" s="2" t="s">
        <v>28</v>
      </c>
      <c r="C4" s="2" t="s">
        <v>29</v>
      </c>
      <c r="D4" s="2">
        <v>56000000</v>
      </c>
      <c r="E4" s="2">
        <v>45400</v>
      </c>
      <c r="F4" s="2">
        <v>22800</v>
      </c>
      <c r="G4" s="2">
        <f>HYPERLINK("https://v16-webapp.tiktok.com/7b0476f723506acca65e1f4b7c786f8b/63130d46/video/tos/useast2a/tos-useast2a-ve-0068c001/08ba4cbeb0394df88bfeb6c3d496647f/?a=1988&amp;ch=0&amp;cr=0&amp;dr=0&amp;lr=tiktok_m&amp;cd=0%7C0%7C1%7C0&amp;cv=1&amp;br=3068&amp;bt=1534&amp;cs=0&amp;ds=3&amp;ft=eXd.6HHoMyq8Zszf.he2N-B3yl7Gb&amp;mime_type=video_mp4&amp;qs=0&amp;rc=ODc5ZjRkZzRmZTwzNjM1NUBpM3Q8ZWo6OG1ndTMzZjczM0AzYmNeMl41Xi8xLmIwNl9iYSNjczRrLmQwbmxfLS0vMTZzcw%3D%3D&amp;l=20220903021558010217019144006754A9&amp;btag=80000", "Video Link")</f>
        <v>0</v>
      </c>
    </row>
    <row r="5" spans="1:7">
      <c r="A5" s="2" t="s">
        <v>30</v>
      </c>
      <c r="B5" s="2" t="s">
        <v>31</v>
      </c>
      <c r="C5" s="2" t="s">
        <v>32</v>
      </c>
      <c r="D5" s="2">
        <v>17000000</v>
      </c>
      <c r="E5" s="2">
        <v>29000</v>
      </c>
      <c r="F5" s="2">
        <v>19100</v>
      </c>
      <c r="G5" s="2">
        <f>HYPERLINK("https://v16-webapp.tiktok.com/4caa3beae3c321b07cd9962cfb4eec6a/63130d51/video/tos/useast2a/tos-useast2a-pve-0068/2ac5dd17fbfd46bc87437fee156ebe83/?a=1988&amp;ch=0&amp;cr=0&amp;dr=0&amp;lr=tiktok_m&amp;cd=0%7C0%7C1%7C0&amp;cv=1&amp;br=1614&amp;bt=807&amp;cs=0&amp;ds=3&amp;ft=eXd.6HHoMyq8Zszf.he2NI00yl7Gb&amp;mime_type=video_mp4&amp;qs=0&amp;rc=NmY4aTY7ZzNlZ2Q5aGg4Z0BpajR0bnJ1eDV0eTMzOzczM0A0Ll8vLmA1XzQxNjRfNDMyYSNeNmJxNi1lbmtfLS00MTZzcw%3D%3D&amp;l=20220903021558010217019144006754C6&amp;btag=80000", "Video Link")</f>
        <v>0</v>
      </c>
    </row>
    <row r="6" spans="1:7">
      <c r="A6" s="2" t="s">
        <v>33</v>
      </c>
      <c r="B6" s="2" t="s">
        <v>34</v>
      </c>
      <c r="C6" s="2" t="s">
        <v>35</v>
      </c>
      <c r="D6" s="2">
        <v>21700000</v>
      </c>
      <c r="E6" s="2">
        <v>36600</v>
      </c>
      <c r="F6" s="2">
        <v>54900</v>
      </c>
      <c r="G6" s="2">
        <f>HYPERLINK("https://v16-webapp.tiktok.com/d6cae268a23bacb67af2d19cf2583de7/63130d4e/video/tos/alisg/tos-alisg-pve-0037c001/863e39f4078b4df3a2b1ab8be0d1f319/?a=1988&amp;ch=0&amp;cr=0&amp;dr=0&amp;lr=tiktok_m&amp;cd=0%7C0%7C1%7C0&amp;cv=1&amp;br=4058&amp;bt=2029&amp;cs=0&amp;ds=3&amp;ft=eXd.6HHoMyq8ZBzf.he2NOywyl7Gb&amp;mime_type=video_mp4&amp;qs=0&amp;rc=PDxmaTk8OGc7ZDxoNjdmNEBpMzRsbHY6bGw4eDMzNTczM0BhX2NfMTZiNjUxMGM1XjYxYSMvcGgyMm9jMGJfLS0vMTRzcw%3D%3D&amp;l=20220903021559010217019144006754DE&amp;btag=80000", "Video Link")</f>
        <v>0</v>
      </c>
    </row>
    <row r="7" spans="1:7">
      <c r="A7" s="2" t="s">
        <v>36</v>
      </c>
      <c r="B7" s="2" t="s">
        <v>37</v>
      </c>
      <c r="C7" s="2" t="s">
        <v>38</v>
      </c>
      <c r="D7" s="2">
        <v>18800000</v>
      </c>
      <c r="E7" s="2">
        <v>4366</v>
      </c>
      <c r="F7" s="2">
        <v>4207</v>
      </c>
      <c r="G7" s="2">
        <f>HYPERLINK("https://v16-webapp.tiktok.com/aaaaa098fd84a43b5c7f8dd43a6123b6/63130d76/video/tos/useast2a/tos-useast2a-pve-0068/1b4a4b0c4ca74712bf06de2811ce8747/?a=1988&amp;ch=0&amp;cr=0&amp;dr=0&amp;lr=tiktok_m&amp;cd=0%7C0%7C1%7C0&amp;cv=1&amp;br=3230&amp;bt=1615&amp;cs=0&amp;ds=3&amp;ft=eXd.6HHoMyq8ZBzf.he2NPLSol7Gb&amp;mime_type=video_mp4&amp;qs=0&amp;rc=ZDppaWhmZ2Q0MzM3NjY8M0BpMzpnaWtkO2RzNDMzOjczM0BfYDNhYjItXjYxYmNiNTZjYSNsc2xnZ2xuXy9gLS1fMTZzcw%3D%3D&amp;l=202209030215590102170861592169903D&amp;btag=80000", "Video Link")</f>
        <v>0</v>
      </c>
    </row>
    <row r="8" spans="1:7">
      <c r="A8" s="2" t="s">
        <v>39</v>
      </c>
      <c r="B8" s="2" t="s">
        <v>40</v>
      </c>
      <c r="C8" s="2" t="s">
        <v>41</v>
      </c>
      <c r="D8" s="2">
        <v>23800000</v>
      </c>
      <c r="E8" s="2">
        <v>60300</v>
      </c>
      <c r="F8" s="2">
        <v>25200</v>
      </c>
      <c r="G8" s="2">
        <f>HYPERLINK("https://v16-webapp.tiktok.com/ec2e00b24183eea1adfbe108a6aa1e7b/63130d4b/video/tos/useast2a/tos-useast2a-pve-0068/8471fd017c9e43eb9020d27be3979de7/?a=1988&amp;ch=0&amp;cr=0&amp;dr=0&amp;lr=tiktok_m&amp;cd=0%7C0%7C1%7C0&amp;cv=1&amp;br=2020&amp;bt=1010&amp;cs=0&amp;ds=3&amp;ft=eXd.6HHoMyq8Z5zf.he2N9fELl7Gb&amp;mime_type=video_mp4&amp;qs=0&amp;rc=OTo6ZDdkPGc4ZzpoNzNlO0Bpajo4azl4M2tmdjMzNDczM0A2Ly82Yl5eNTUxX2EvNl8wYSNxaGotaGtlMW1fLS02MTZzcw%3D%3D&amp;l=202209030216000102230650220E6825B8&amp;btag=80000", "Video Link")</f>
        <v>0</v>
      </c>
    </row>
    <row r="9" spans="1:7">
      <c r="A9" s="2" t="s">
        <v>42</v>
      </c>
      <c r="B9" s="2" t="s">
        <v>43</v>
      </c>
      <c r="C9" s="2" t="s">
        <v>38</v>
      </c>
      <c r="D9" s="2">
        <v>22800000</v>
      </c>
      <c r="E9" s="2">
        <v>3636</v>
      </c>
      <c r="F9" s="2">
        <v>5091</v>
      </c>
      <c r="G9" s="2">
        <f>HYPERLINK("https://v16-webapp.tiktok.com/7d7a13468f07c1271f13584181fec0ca/63130d7b/video/tos/useast2a/tos-useast2a-pve-0068/b6cb3f7d4fcb4cbfbd181c039a342035/?a=1988&amp;ch=0&amp;cr=0&amp;dr=0&amp;lr=tiktok_m&amp;cd=0%7C0%7C1%7C0&amp;cv=1&amp;br=2840&amp;bt=1420&amp;cs=0&amp;ds=3&amp;ft=eXd.6HHoMyq8Z5zf.he2N0.oyl7Gb&amp;mime_type=video_mp4&amp;qs=0&amp;rc=PDY7ZDQzOWc8OzU3aGc8NkBpMzZqdjM6Zmx0NjMzNzczM0AuMl8yNWJgNV4xNjI2YGNgYSNycmllcjRvNXBgLS1kMTZzcw%3D%3D&amp;l=202209030216000102170191440067552F&amp;btag=80000", "Video Link")</f>
        <v>0</v>
      </c>
    </row>
    <row r="10" spans="1:7">
      <c r="A10" s="2" t="s">
        <v>44</v>
      </c>
      <c r="B10" s="2" t="s">
        <v>45</v>
      </c>
      <c r="C10" s="2" t="s">
        <v>46</v>
      </c>
      <c r="D10" s="2">
        <v>31000000</v>
      </c>
      <c r="E10" s="2">
        <v>24300</v>
      </c>
      <c r="F10" s="2">
        <v>10200</v>
      </c>
      <c r="G10" s="2">
        <f>HYPERLINK("https://v16-webapp.tiktok.com/7f8324613874962bcc6c7b42096ca2d6/63130d55/video/tos/useast2a/tos-useast2a-ve-0068c002/b4e4c900ef7c4b0fbafae3fb9f000b75/?a=1988&amp;ch=0&amp;cr=0&amp;dr=0&amp;lr=tiktok_m&amp;cd=0%7C0%7C1%7C0&amp;cv=1&amp;br=2720&amp;bt=1360&amp;cs=0&amp;ds=3&amp;ft=eXd.6HHoMyq8ZXzf.he2NEteyl7Gb&amp;mime_type=video_mp4&amp;qs=0&amp;rc=PDNlNzU1ZmllOTU6ZzU6ZkBpMzZ3dmQ6ZjpyZDMzNzczM0AyXy80NmIvXy4xYl9hY2EwYSNkZjFncjRfa2BgLS1kMTZzcw%3D%3D&amp;l=2022090302160101021701914400675541&amp;btag=80000", "Video Link")</f>
        <v>0</v>
      </c>
    </row>
    <row r="11" spans="1:7">
      <c r="A11" s="2" t="s">
        <v>47</v>
      </c>
      <c r="B11" s="2" t="s">
        <v>48</v>
      </c>
      <c r="C11" s="2" t="s">
        <v>49</v>
      </c>
      <c r="D11" s="2">
        <v>16000000</v>
      </c>
      <c r="E11" s="2">
        <v>60600</v>
      </c>
      <c r="F11" s="2">
        <v>58400</v>
      </c>
      <c r="G11" s="2">
        <f>HYPERLINK("https://v16-webapp.tiktok.com/8f54fbd03895bdaaf4eaa07443e71520/63130d49/video/tos/useast2a/tos-useast2a-ve-0068c004/ae36c7617690438babd1e54e49751077/?a=1988&amp;ch=0&amp;cr=0&amp;dr=0&amp;lr=tiktok_m&amp;cd=0%7C0%7C1%7C0&amp;cv=1&amp;br=1826&amp;bt=913&amp;cs=0&amp;ds=3&amp;ft=eXd.6HHoMyq8ZXzf.he2NZewyl7Gb&amp;mime_type=video_mp4&amp;qs=0&amp;rc=OTY2OzM0ODg2OzY6NWc1ZUBpamhwZTw6ZnM7OzMzNzczM0AzNjQwNDU2XmAxY15eXzIzYSM0MGtocjRnaC1gLS1kMTZzcw%3D%3D&amp;l=202209030216010102230781481D68F3F9&amp;btag=80000", "Video Link")</f>
        <v>0</v>
      </c>
    </row>
    <row r="12" spans="1:7">
      <c r="A12" s="2" t="s">
        <v>50</v>
      </c>
      <c r="B12" s="2" t="s">
        <v>51</v>
      </c>
      <c r="C12" s="2" t="s">
        <v>52</v>
      </c>
      <c r="D12" s="2">
        <v>15100000</v>
      </c>
      <c r="E12" s="2">
        <v>14400</v>
      </c>
      <c r="F12" s="2">
        <v>16500</v>
      </c>
      <c r="G12" s="2">
        <f>HYPERLINK("https://v16-webapp.tiktok.com/8a85517528d3851156e2dcc826ab6669/63130d49/video/tos/useast2a/tos-useast2a-pve-0068/0258495e26114875a7cbee3e1ac3d15d/?a=1988&amp;ch=0&amp;cr=0&amp;dr=0&amp;lr=tiktok_m&amp;cd=0%7C0%7C1%7C0&amp;cv=1&amp;br=3290&amp;bt=1645&amp;cs=0&amp;ds=3&amp;ft=eXd.6HHoMyq8Zjzf.he2N1twyl7Gb&amp;mime_type=video_mp4&amp;qs=0&amp;rc=PDRkPDg6NTM4N2Y1aTxlZUBpam1zdXc3d3FuNDMzNzczM0BfXy01NGMzXl4xYS4zMjMwYSM2Z2VeNTQ0NW9gLS1kMTZzcw%3D%3D&amp;l=202209030216020101921672060B66728A&amp;btag=80000", "Video Link")</f>
        <v>0</v>
      </c>
    </row>
    <row r="13" spans="1:7">
      <c r="A13" s="2" t="s">
        <v>53</v>
      </c>
      <c r="B13" s="2" t="s">
        <v>54</v>
      </c>
      <c r="C13" s="2" t="s">
        <v>55</v>
      </c>
      <c r="D13" s="2">
        <v>23200000</v>
      </c>
      <c r="E13" s="2">
        <v>65000</v>
      </c>
      <c r="F13" s="2">
        <v>18700</v>
      </c>
      <c r="G13" s="2">
        <f>HYPERLINK("https://v16-webapp.tiktok.com/beacdbc9b0cf709501e1f476cb894be5/63130d49/video/tos/useast2a/tos-useast2a-ve-0068c004/60da10467f2f4362afb8c5307d89ae99/?a=1988&amp;ch=0&amp;cr=0&amp;dr=0&amp;lr=tiktok_m&amp;cd=0%7C0%7C1%7C0&amp;cv=1&amp;br=5080&amp;bt=2540&amp;cs=0&amp;ds=3&amp;ft=eXd.6HHoMyq8Zjzf.he2NN0oyl7Gb&amp;mime_type=video_mp4&amp;qs=0&amp;rc=M2U4NDo7ZTU4MzU4OTkzZkBpM2s4cDU6Zjw8ZDMzNzczM0AtXmM1LTJhX2IxYF8tM2M0YSM0ZGM1cjRnM2lgLS1kMTZzcw%3D%3D&amp;l=20220903021602010217029141126925BA&amp;btag=80000", "Video Link")</f>
        <v>0</v>
      </c>
    </row>
    <row r="14" spans="1:7">
      <c r="A14" s="2" t="s">
        <v>56</v>
      </c>
      <c r="B14" s="2" t="s">
        <v>57</v>
      </c>
      <c r="C14" s="2" t="s">
        <v>58</v>
      </c>
      <c r="D14" s="2">
        <v>47500000</v>
      </c>
      <c r="E14" s="2">
        <v>19900</v>
      </c>
      <c r="F14" s="2">
        <v>9039</v>
      </c>
      <c r="G14" s="2">
        <f>HYPERLINK("https://v16-webapp.tiktok.com/3625936ba18d8c7374428d5274c45e62/63130d50/video/tos/maliva/tos-maliva-ve-0068c800-us/6a2cfc0c4c244c548c085ab6a3fa487f/?a=1988&amp;ch=0&amp;cr=0&amp;dr=0&amp;lr=tiktok_m&amp;cd=0%7C0%7C1%7C0&amp;cv=1&amp;br=1954&amp;bt=977&amp;cs=0&amp;ds=3&amp;ft=eXd.6HHoMyq8Znzf.he2N5Uoyl7Gb&amp;mime_type=video_mp4&amp;qs=0&amp;rc=PGY1ZGg1PDs3OjdoaTc6OEBpanFreGVpNXJocjMzZTczM0AuYzIxLi5jNS0xLWE2NDQtYSNiaWNyXnNvcWJfLS0zMTZzcw%3D%3D&amp;l=202209030216030101920491660969428C&amp;btag=80000", "Video Link")</f>
        <v>0</v>
      </c>
    </row>
    <row r="15" spans="1:7">
      <c r="A15" s="2" t="s">
        <v>59</v>
      </c>
      <c r="B15" s="2" t="s">
        <v>60</v>
      </c>
      <c r="C15" s="2" t="s">
        <v>61</v>
      </c>
      <c r="D15" s="2">
        <v>29800000</v>
      </c>
      <c r="E15" s="2">
        <v>198400</v>
      </c>
      <c r="F15" s="2">
        <v>38100</v>
      </c>
      <c r="G15" s="2">
        <f>HYPERLINK("https://v16-webapp.tiktok.com/aec5e3e02a3d9b813a8c853d38b7b3b0/63130d5c/video/tos/useast2a/tos-useast2a-ve-0068c002/975cb6daa022435189fb615cd40fcff7/?a=1988&amp;ch=0&amp;cr=0&amp;dr=0&amp;lr=tiktok_m&amp;cd=0%7C0%7C1%7C0&amp;cv=1&amp;br=1400&amp;bt=700&amp;cs=0&amp;ds=3&amp;ft=eXd.6HHoMyq8Z~zf.he2NHr3yl7Gb&amp;mime_type=video_mp4&amp;qs=0&amp;rc=ZGQ7Zmk7ODZpOjQ5ZWRnZ0BpM2hsdGYza28zNTMzNzczM0AwMDE1NC9gNTIxYS00MTRfYSNqbDJtcy82MmxgLS1kMTZzcw%3D%3D&amp;l=202209030216040102231210930E698729&amp;btag=80000", "Video Link")</f>
        <v>0</v>
      </c>
    </row>
    <row r="16" spans="1:7">
      <c r="A16" s="2" t="s">
        <v>62</v>
      </c>
      <c r="B16" s="2" t="s">
        <v>63</v>
      </c>
      <c r="C16" s="2" t="s">
        <v>38</v>
      </c>
      <c r="D16" s="2">
        <v>24700000</v>
      </c>
      <c r="E16" s="2">
        <v>3314</v>
      </c>
      <c r="F16" s="2">
        <v>2667</v>
      </c>
      <c r="G16" s="2">
        <f>HYPERLINK("https://v16-webapp.tiktok.com/ff7c3f55f59e7849c2e6d9eab3d115a2/63130d7f/video/tos/useast2a/tos-useast2a-pve-0068/b264a061e83d4b8ab22550577280c07c/?a=1988&amp;ch=0&amp;cr=0&amp;dr=0&amp;lr=tiktok_m&amp;cd=0%7C0%7C1%7C0&amp;cv=1&amp;br=3472&amp;bt=1736&amp;cs=0&amp;ds=3&amp;ft=eXd.6HHoMyq8Z~zf.he2NUywyl7Gb&amp;mime_type=video_mp4&amp;qs=0&amp;rc=OzQ4Nmc6NDtmZDRpZGZlOEBpM2xlZng0OGlyNTMzNzczM0AvMmMxNi0yX2AxYzBfYy9eYSNgaHJyXl9yaGpgLS1kMTZzcw%3D%3D&amp;l=202209030216040102231210930E69873A&amp;btag=80000", "Video Link")</f>
        <v>0</v>
      </c>
    </row>
    <row r="17" spans="1:7">
      <c r="A17" s="2" t="s">
        <v>64</v>
      </c>
      <c r="B17" s="2" t="s">
        <v>65</v>
      </c>
      <c r="C17" s="2" t="s">
        <v>38</v>
      </c>
      <c r="D17" s="2">
        <v>15200000</v>
      </c>
      <c r="E17" s="2">
        <v>4302</v>
      </c>
      <c r="F17" s="2">
        <v>5528</v>
      </c>
      <c r="G17" s="2">
        <f>HYPERLINK("https://v16-webapp.tiktok.com/f423da0d9079e6300ef27e3d3901fe62/63130d80/video/tos/useast2a/tos-useast2a-ve-0068c004/146532de44e84721aeeba915aef9c2e4/?a=1988&amp;ch=0&amp;cr=0&amp;dr=0&amp;lr=tiktok_m&amp;cd=0%7C0%7C1%7C0&amp;cv=1&amp;br=3618&amp;bt=1809&amp;cs=0&amp;ds=3&amp;ft=eXd.6HHoMyq8Z1zf.he2NN.oyl7Gb&amp;mime_type=video_mp4&amp;qs=0&amp;rc=ZGVmOGk4PGRkOWRnOjo6aUBpMzRsZDVvNG48NTMzNzczM0A2NTFjXl5hXi0xYjA1LS5jYSNgMTFsLjY1YTFgLS1kMTZzcw%3D%3D&amp;l=20220903021605010192163032016A8719&amp;btag=80000", "Video Link")</f>
        <v>0</v>
      </c>
    </row>
    <row r="18" spans="1:7">
      <c r="A18" s="2" t="s">
        <v>66</v>
      </c>
      <c r="B18" s="2" t="s">
        <v>67</v>
      </c>
      <c r="C18" s="2" t="s">
        <v>68</v>
      </c>
      <c r="D18" s="2">
        <v>11400000</v>
      </c>
      <c r="E18" s="2">
        <v>48600</v>
      </c>
      <c r="F18" s="2">
        <v>17500</v>
      </c>
      <c r="G18" s="2">
        <f>HYPERLINK("https://v16-webapp.tiktok.com/f10c883e2e99f3d394262744aef55d3e/63130d6c/video/tos/useast2a/tos-useast2a-pve-0068/727b114ee52b463b92bfdca8c08b10f6/?a=1988&amp;ch=0&amp;cr=0&amp;dr=0&amp;lr=tiktok_m&amp;cd=0%7C0%7C1%7C0&amp;cv=1&amp;br=4294&amp;bt=2147&amp;cs=0&amp;ds=3&amp;ft=eXd.6HHoMyq8Z1zf.he2N-3Jyl7Gb&amp;mime_type=video_mp4&amp;qs=0&amp;rc=ZTY0ZTg0OGc7Z2c2ZGU2NkBpanBnbzU6Zjh3ODMzNzczM0AyX2MuLTItX18xYGIvLi0uYSM1cXE2cjRvbXBgLS1kMTZzcw%3D%3D&amp;l=202209030216050102230781481D68F527&amp;btag=80000", "Video Link")</f>
        <v>0</v>
      </c>
    </row>
    <row r="19" spans="1:7">
      <c r="A19" s="2" t="s">
        <v>69</v>
      </c>
      <c r="B19" s="2" t="s">
        <v>70</v>
      </c>
      <c r="C19" s="2" t="s">
        <v>38</v>
      </c>
      <c r="D19" s="2">
        <v>17900000</v>
      </c>
      <c r="E19" s="2">
        <v>5672</v>
      </c>
      <c r="F19" s="2">
        <v>7994</v>
      </c>
      <c r="G19" s="2">
        <f>HYPERLINK("https://v16-webapp.tiktok.com/3ed194710c0146ad4fdf1bb3d40bc667/63130d7d/video/tos/useast2a/tos-useast2a-ve-0068c003/7d6cab8c5280411aab8815528f8fa45f/?a=1988&amp;ch=0&amp;cr=0&amp;dr=0&amp;lr=tiktok_m&amp;cd=0%7C0%7C1%7C0&amp;cv=1&amp;br=4014&amp;bt=2007&amp;cs=0&amp;ds=3&amp;ft=eXd.6HHoMyq8ZFzf.he2Nbd3yl7Gb&amp;mime_type=video_mp4&amp;qs=0&amp;rc=Omk7Z2ZmNWRnNGY5aTZnOEBpamlldDt4OjtvNDMzZzczM0AuLTYvLjYtNl8xM18xMl4vYSNhZXFvaW9fZ15gLS0xMTZzcw%3D%3D&amp;l=20220903021606010192049166096942FC&amp;btag=80000", "Video Link")</f>
        <v>0</v>
      </c>
    </row>
    <row r="20" spans="1:7">
      <c r="A20" s="2" t="s">
        <v>71</v>
      </c>
      <c r="B20" s="2" t="s">
        <v>72</v>
      </c>
      <c r="C20" s="2" t="s">
        <v>73</v>
      </c>
      <c r="D20" s="2">
        <v>10400000</v>
      </c>
      <c r="E20" s="2">
        <v>33300</v>
      </c>
      <c r="F20" s="2">
        <v>57100</v>
      </c>
      <c r="G20" s="2">
        <f>HYPERLINK("https://v16-webapp.tiktok.com/b0303962b8688d4c4d5539c9c64fd38f/63130d77/video/tos/alisg/tos-alisg-pve-0037c001/4e1d92fb01af46bf892adcb904f788cb/?a=1988&amp;ch=0&amp;cr=0&amp;dr=0&amp;lr=tiktok_m&amp;cd=0%7C0%7C1%7C0&amp;cv=1&amp;br=1236&amp;bt=618&amp;cs=0&amp;ds=3&amp;ft=eXd.6HHoMyq8ZFzf.he2NECwyl7Gb&amp;mime_type=video_mp4&amp;qs=0&amp;rc=ZWY2Z2U7NGU3Ojs7Nzk6NEBpM29rbTc6ZjRyOzMzODczNEBiYDUtNTZgNjMxNjZfNWAzYSNnamgvcjRfYDFgLS1kMS1zcw%3D%3D&amp;l=202209030216060101921672060B667372&amp;btag=80000", "Video Link")</f>
        <v>0</v>
      </c>
    </row>
    <row r="21" spans="1:7">
      <c r="A21" s="2" t="s">
        <v>74</v>
      </c>
      <c r="B21" s="2" t="s">
        <v>75</v>
      </c>
      <c r="C21" s="2" t="s">
        <v>76</v>
      </c>
      <c r="D21" s="2">
        <v>12000000</v>
      </c>
      <c r="E21" s="2">
        <v>21600</v>
      </c>
      <c r="F21" s="2">
        <v>7239</v>
      </c>
      <c r="G21" s="2">
        <f>HYPERLINK("https://v16-webapp.tiktok.com/fa689bf8d0bbecd9b86ee422d635dd44/63130d62/video/tos/useast2a/tos-useast2a-ve-0068c001/1100c9c7b1a941ea8565c38d13c7fd45/?a=1988&amp;ch=0&amp;cr=0&amp;dr=0&amp;lr=tiktok_m&amp;cd=0%7C0%7C1%7C0&amp;cv=1&amp;br=4836&amp;bt=2418&amp;cs=0&amp;ds=3&amp;ft=eXd.6HHoMyq8Zczf.he2Noywyl7Gb&amp;mime_type=video_mp4&amp;qs=0&amp;rc=Njk5ODNoZTg4NzdlNzg8Z0BpM2s3Z3Z4OW1zdTMzNDczM0BeMTMxYWAzXmMxMDNfX2ItYSM1bi0xZzFhYnNfLS1fMTZzcw%3D%3D&amp;l=20220903021607010223065036016AC6C7&amp;btag=80000", "Video Link")</f>
        <v>0</v>
      </c>
    </row>
    <row r="22" spans="1:7">
      <c r="A22" s="2" t="s">
        <v>77</v>
      </c>
      <c r="B22" s="2" t="s">
        <v>78</v>
      </c>
      <c r="C22" s="2" t="s">
        <v>79</v>
      </c>
      <c r="D22" s="2">
        <v>26700000</v>
      </c>
      <c r="E22" s="2">
        <v>98200</v>
      </c>
      <c r="F22" s="2">
        <v>29100</v>
      </c>
      <c r="G22" s="2">
        <f>HYPERLINK("https://v16-webapp.tiktok.com/402729fd5d21b5ec7cc3be4d3f22fd95/63130d5f/video/tos/useast2a/tos-useast2a-ve-0068c001/aee0f32f74da45b29a614d1362c5aedb/?a=1988&amp;ch=0&amp;cr=0&amp;dr=0&amp;lr=tiktok_m&amp;cd=0%7C0%7C1%7C0&amp;cv=1&amp;br=836&amp;bt=418&amp;cs=0&amp;ds=3&amp;ft=eXd.6HHoMyq8Zczf.he2N.doyl7Gb&amp;mime_type=video_mp4&amp;qs=0&amp;rc=NDY2NTY8PDM0aDo8Nmk8aUBpamh0djg6ZjxvNjMzNzczM0BjXzA2YmE1XjIxL19hYmAtYSNtczJecjRvaWdgLS1kMTZzcw%3D%3D&amp;l=20220903021607010223065036016AC6E8&amp;btag=80000", "Video Link")</f>
        <v>0</v>
      </c>
    </row>
    <row r="23" spans="1:7">
      <c r="A23" s="2" t="s">
        <v>80</v>
      </c>
      <c r="B23" s="2" t="s">
        <v>81</v>
      </c>
      <c r="C23" s="2" t="s">
        <v>38</v>
      </c>
      <c r="D23" s="2">
        <v>14600000</v>
      </c>
      <c r="E23" s="2">
        <v>6269</v>
      </c>
      <c r="F23" s="2">
        <v>4674</v>
      </c>
      <c r="G23" s="2">
        <f>HYPERLINK("https://v16-webapp.tiktok.com/27a6a6b45d7ba2f072e424135cb26193/63130d82/video/tos/useast2a/tos-useast2a-pve-0068/c6182af496bc4208bcd491f2e3c9e0e9/?a=1988&amp;ch=0&amp;cr=0&amp;dr=0&amp;lr=tiktok_m&amp;cd=0%7C0%7C1%7C0&amp;cv=1&amp;br=2834&amp;bt=1417&amp;cs=0&amp;ds=3&amp;ft=eXd.6HHoMyq8Z_zf.he2NIPwyl7Gb&amp;mime_type=video_mp4&amp;qs=0&amp;rc=OTs2NGZoOzM6ODs8Zjg8NkBpM3k2bGk5bGh5NDMzaDczM0AtLzQ0NmJfXmIxXl4zNjBjYSNoYnFyYTRubjRgLS0wMTZzcw%3D%3D&amp;l=202209030216080101902180700A6813B5&amp;btag=80000", "Video Link")</f>
        <v>0</v>
      </c>
    </row>
    <row r="24" spans="1:7">
      <c r="A24" s="2" t="s">
        <v>82</v>
      </c>
      <c r="B24" s="2" t="s">
        <v>83</v>
      </c>
      <c r="C24" s="2" t="s">
        <v>84</v>
      </c>
      <c r="D24" s="2">
        <v>16100000</v>
      </c>
      <c r="E24" s="2">
        <v>4364</v>
      </c>
      <c r="F24" s="2">
        <v>4351</v>
      </c>
      <c r="G24" s="2">
        <f>HYPERLINK("https://v16-webapp.tiktok.com/b698e2bd8972c9c6aa2607369e816320/63130d70/video/tos/useast2a/tos-useast2a-pve-0068/3581e2f6956d46ee89462f0e67beebb7/?a=1988&amp;ch=0&amp;cr=0&amp;dr=0&amp;lr=tiktok_m&amp;cd=0%7C0%7C1%7C0&amp;cv=1&amp;br=3340&amp;bt=1670&amp;cs=0&amp;ds=3&amp;ft=eXd.6HHoMyq8Z_zf.he2NHcTyl7Gb&amp;mime_type=video_mp4&amp;qs=0&amp;rc=Z2VoODU6ZjlkNjw8Zjc8aUBpajR2PDdyajc2NDMzNjczM0AxNS0xMi9fNl8xMl8xMjY0YSNjX2s2YDBkYS9gLS0vMTZzcw%3D%3D&amp;l=20220903021608010223065036016AC720&amp;btag=80000", "Video Link")</f>
        <v>0</v>
      </c>
    </row>
    <row r="25" spans="1:7">
      <c r="A25" s="2" t="s">
        <v>85</v>
      </c>
      <c r="B25" s="2" t="s">
        <v>86</v>
      </c>
      <c r="C25" s="2" t="s">
        <v>87</v>
      </c>
      <c r="D25" s="2">
        <v>18400000</v>
      </c>
      <c r="E25" s="2">
        <v>137700</v>
      </c>
      <c r="F25" s="2">
        <v>23100</v>
      </c>
      <c r="G25" s="2">
        <f>HYPERLINK("https://v16-webapp.tiktok.com/268790628d63ab22a9daca059113ba67/63130d7f/video/tos/useast2a/tos-useast2a-ve-0068c004/2a524631dd124bb4af9993dcbfcbc4f0/?a=1988&amp;ch=0&amp;cr=0&amp;dr=0&amp;lr=tiktok_m&amp;cd=0%7C0%7C1%7C0&amp;cv=1&amp;br=1902&amp;bt=951&amp;cs=0&amp;ds=3&amp;ft=eXd.6HHoMyq8Zvzf.he2N.aeyl7Gb&amp;mime_type=video_mp4&amp;qs=0&amp;rc=ZzNnNzw6aGgzaWQ2Njw7ZEBpM3g4a2Y6ZjRzZDMzNzczM0BjMDBjX2NhXmIxMS4zYDIyYSMyXmo0cjRvbl5gLS1kMTZzcw%3D%3D&amp;l=202209030216090101920610261767AF53&amp;btag=80000", "Video Link")</f>
        <v>0</v>
      </c>
    </row>
    <row r="26" spans="1:7">
      <c r="A26" s="2" t="s">
        <v>88</v>
      </c>
      <c r="B26" s="2" t="s">
        <v>89</v>
      </c>
      <c r="C26" s="2" t="s">
        <v>90</v>
      </c>
      <c r="D26" s="2">
        <v>81700000</v>
      </c>
      <c r="E26" s="2">
        <v>11800</v>
      </c>
      <c r="F26" s="2">
        <v>9201</v>
      </c>
      <c r="G26" s="2">
        <f>HYPERLINK("https://v16-webapp.tiktok.com/930cd0b6aec56d7e94196b6c4807e947/63130d60/video/tos/useast2a/tos-useast2a-pve-0068/be3316be10a74977a511c58e5028d33f/?a=1988&amp;ch=0&amp;cr=0&amp;dr=0&amp;lr=tiktok_m&amp;cd=0%7C0%7C1%7C0&amp;cv=1&amp;br=2650&amp;bt=1325&amp;cs=0&amp;ds=3&amp;ft=eXd.6HHoMyq8Zvzf.he2NNJwyl7Gb&amp;mime_type=video_mp4&amp;qs=0&amp;rc=aTpkMzs6PDM4OjZlOTs0PEBpanRmOWY6ZmpmODMzNzczM0BjMmJhYy9jNmExXjQ0LTRfYSNnajA2cjRvbTFgLS1kMTZzcw%3D%3D&amp;l=202209030216090101920560912068ABA9&amp;btag=80000", "Video Link")</f>
        <v>0</v>
      </c>
    </row>
    <row r="27" spans="1:7">
      <c r="A27" s="2" t="s">
        <v>91</v>
      </c>
      <c r="B27" s="2" t="s">
        <v>92</v>
      </c>
      <c r="C27" s="2" t="s">
        <v>93</v>
      </c>
      <c r="D27" s="2">
        <v>13400000</v>
      </c>
      <c r="E27" s="2">
        <v>57300</v>
      </c>
      <c r="F27" s="2">
        <v>10300</v>
      </c>
      <c r="G27" s="2">
        <f>HYPERLINK("https://v16-webapp.tiktok.com/7fad5063e6551aac8ecc61984858d4f1/63130d5a/video/tos/useast2a/tos-useast2a-ve-0068c001/f75c95e6061f49b8b00ba4bd355f7603/?a=1988&amp;ch=0&amp;cr=0&amp;dr=0&amp;lr=tiktok_m&amp;cd=0%7C0%7C1%7C0&amp;cv=1&amp;br=4448&amp;bt=2224&amp;cs=0&amp;ds=3&amp;ft=eXd.6HHoMyq8ZJzf.he2NQBeyl7Gb&amp;mime_type=video_mp4&amp;qs=0&amp;rc=NTU2N2U1Ojs7ZWc6PDdpM0BpanByM2U6ZnBvOzMzNzczM0AuYGJhMDJgXjUxNmFhMGIzYSMvZ2FpcjRvXmhgLS1kMTZzcw%3D%3D&amp;l=20220903021610010223065036016AC763&amp;btag=80000", "Video Link")</f>
        <v>0</v>
      </c>
    </row>
    <row r="28" spans="1:7">
      <c r="A28" s="2" t="s">
        <v>94</v>
      </c>
      <c r="B28" s="2" t="s">
        <v>95</v>
      </c>
      <c r="C28" s="2" t="s">
        <v>96</v>
      </c>
      <c r="D28" s="2">
        <v>13200000</v>
      </c>
      <c r="E28" s="2">
        <v>23700</v>
      </c>
      <c r="F28" s="2">
        <v>7271</v>
      </c>
      <c r="G28" s="2">
        <f>HYPERLINK("https://v16-webapp.tiktok.com/ee90682bfb405f2f3273df83d8625288/63130d52/video/tos/useast2a/tos-useast2a-ve-0068c002/0760df1f702048d897f63c9fc153955b/?a=1988&amp;ch=0&amp;cr=0&amp;dr=0&amp;lr=tiktok_m&amp;cd=0%7C0%7C1%7C0&amp;cv=1&amp;br=4308&amp;bt=2154&amp;cs=0&amp;ds=3&amp;ft=eXd.6HHoMyq8ZJzf.he2NkIjyl7Gb&amp;mime_type=video_mp4&amp;qs=0&amp;rc=MzQ5aDQ8OjY8NGY5ODY0OUBpM2lwPDw6Zm93ZTMzNzczM0BeMDNeLTZhNS0xYl9iMWEwYSM2bG1qcjRnLWtgLS1kMTZzcw%3D%3D&amp;l=20220903021610010223065036016AC77F&amp;btag=80000", "Video Link")</f>
        <v>0</v>
      </c>
    </row>
    <row r="29" spans="1:7">
      <c r="A29" s="2" t="s">
        <v>97</v>
      </c>
      <c r="B29" s="2" t="s">
        <v>98</v>
      </c>
      <c r="C29" s="2" t="s">
        <v>99</v>
      </c>
      <c r="D29" s="2">
        <v>25600000</v>
      </c>
      <c r="E29" s="2">
        <v>242000</v>
      </c>
      <c r="F29" s="2">
        <v>20000</v>
      </c>
      <c r="G29" s="2">
        <f>HYPERLINK("https://v16-webapp.tiktok.com/30bc1cf9a9d86474347a6562134fa37c/63130d67/video/tos/useast2a/tos-useast2a-pve-0068/4aaa66cddcb24327beb0a88b8400f5ca/?a=1988&amp;ch=0&amp;cr=0&amp;dr=0&amp;lr=tiktok_m&amp;cd=0%7C0%7C1%7C0&amp;cv=1&amp;br=1150&amp;bt=575&amp;cs=0&amp;ds=3&amp;ft=eXd.6HHoMyq8ZJzf.he2NQeTyl7Gb&amp;mime_type=video_mp4&amp;qs=0&amp;rc=PDs1ODQ1M2c0aTk7O2VoZUBpajZqc3NvNDx5NDMzNzczM0A2MjNhX14tXzMxMmNgYjJjYSMxai5fNTJrZC5gLS02MTZzcw%3D%3D&amp;l=2022090302161001021713420810682C73&amp;btag=80000", "Video Link")</f>
        <v>0</v>
      </c>
    </row>
    <row r="30" spans="1:7">
      <c r="A30" s="2" t="s">
        <v>100</v>
      </c>
      <c r="B30" s="2" t="s">
        <v>101</v>
      </c>
      <c r="C30" s="2" t="s">
        <v>102</v>
      </c>
      <c r="D30" s="2">
        <v>24900000</v>
      </c>
      <c r="E30" s="2">
        <v>295900</v>
      </c>
      <c r="F30" s="2">
        <v>27300</v>
      </c>
      <c r="G30" s="2">
        <f>HYPERLINK("https://v16-webapp.tiktok.com/619a79286fe08a5027d462f7c718bf1b/63130d67/video/tos/useast2a/tos-useast2a-ve-0068c002/1934626c11b0436b9f38c583abdc6329/?a=1988&amp;ch=0&amp;cr=0&amp;dr=0&amp;lr=tiktok_m&amp;cd=0%7C0%7C1%7C0&amp;cv=1&amp;br=1528&amp;bt=764&amp;cs=0&amp;ds=3&amp;ft=eXd.6HHoMyq8Zxzf.he2NEtwyl7Gb&amp;mime_type=video_mp4&amp;qs=0&amp;rc=NTU2ZDY0Z2lkZjhmOTk2M0BpM2Q1ZmY1cDRrMzMzOTczM0AxL19eLmE1Xy8xYTNfLy1gYSNoZW0xYzFjZl9gLS00MTZzcw%3D%3D&amp;l=202209030216110101921672060B667448&amp;btag=80000", "Video Link")</f>
        <v>0</v>
      </c>
    </row>
    <row r="31" spans="1:7">
      <c r="A31" s="2" t="s">
        <v>103</v>
      </c>
      <c r="B31" s="2" t="s">
        <v>104</v>
      </c>
      <c r="C31" s="2" t="s">
        <v>105</v>
      </c>
      <c r="D31" s="2">
        <v>13700000</v>
      </c>
      <c r="E31" s="2">
        <v>45700</v>
      </c>
      <c r="F31" s="2">
        <v>104900</v>
      </c>
      <c r="G31" s="2">
        <f>HYPERLINK("https://v16-webapp.tiktok.com/cb6ce75a9100526c0399329bcac067f0/63130d68/video/tos/useast2a/tos-useast2a-ve-0068c002/0daf7c9ff0ff4db99a23caf71c8ba516/?a=1988&amp;ch=0&amp;cr=0&amp;dr=0&amp;lr=tiktok_m&amp;cd=0%7C0%7C1%7C0&amp;cv=1&amp;br=1876&amp;bt=938&amp;cs=0&amp;ds=3&amp;ft=eXd.6HHoMyq8Zxzf.he2NQPwyl7Gb&amp;mime_type=video_mp4&amp;qs=0&amp;rc=ZTs2aGU3aTo5aTVpNDk5aUBpM2o0eHhudDd5NTMzNzczM0AyYmEtLS82NmMxMl9hYC5eYSNnNmMtNnFkY21gLS1kMTZzcw%3D%3D&amp;l=20220903021611010217029141126928B0&amp;btag=80000", "Video Link")</f>
        <v>0</v>
      </c>
    </row>
    <row r="32" spans="1:7">
      <c r="A32" s="2" t="s">
        <v>106</v>
      </c>
      <c r="B32" s="2" t="s">
        <v>107</v>
      </c>
      <c r="C32" s="2" t="s">
        <v>108</v>
      </c>
      <c r="D32" s="2">
        <v>9600000</v>
      </c>
      <c r="E32" s="2">
        <v>62700</v>
      </c>
      <c r="F32" s="2">
        <v>9870</v>
      </c>
      <c r="G32" s="2">
        <f>HYPERLINK("https://v16-webapp.tiktok.com/d29327d193ca59b39e16fb8c9018fffe/63130d6c/video/tos/useast2a/tos-useast2a-ve-0068c004/a0a192c698a24c0fbf7bd54c22e40dfd/?a=1988&amp;ch=0&amp;cr=0&amp;dr=0&amp;lr=tiktok_m&amp;cd=0%7C0%7C1%7C0&amp;cv=1&amp;br=2320&amp;bt=1160&amp;cs=0&amp;ds=3&amp;ft=eXd.6HHoMyq8Zyzf.he2NEteyl7Gb&amp;mime_type=video_mp4&amp;qs=0&amp;rc=Njc5ZDo4NDs5aGc2aTY8NUBpMzk5M2xrbnF1eTMzZjczM0A2YS01MTBgNjYxNTQyLzVjYSM1NjFwLWY2NXNfLS1jMTZzcw%3D%3D&amp;l=202209030216120101910320390A681810&amp;btag=80000", "Video Link")</f>
        <v>0</v>
      </c>
    </row>
    <row r="33" spans="1:7">
      <c r="A33" s="2" t="s">
        <v>109</v>
      </c>
      <c r="B33" s="2" t="s">
        <v>110</v>
      </c>
      <c r="C33" s="2" t="s">
        <v>111</v>
      </c>
      <c r="D33" s="2">
        <v>12100000</v>
      </c>
      <c r="E33" s="2">
        <v>13000</v>
      </c>
      <c r="F33" s="2">
        <v>13400</v>
      </c>
      <c r="G33" s="2">
        <f>HYPERLINK("https://v16-webapp.tiktok.com/864d713bc227d9ec1d6007997df6bc70/63130d5f/video/tos/useast2a/tos-useast2a-ve-0068c001/0743153beda14541978f6807d5c77db5/?a=1988&amp;ch=0&amp;cr=0&amp;dr=0&amp;lr=tiktok_m&amp;cd=0%7C0%7C1%7C0&amp;cv=1&amp;br=724&amp;bt=362&amp;cs=0&amp;ds=3&amp;ft=eXd.6HHoMyq8Zyzf.he2NdfTyl7Gb&amp;mime_type=video_mp4&amp;qs=0&amp;rc=NTo3ZjZnOTRoOjxoNGZkZUBpamo8NDo6ZjY8OzMzNzczM0AwY14zMjYvNjYxXjIyXjFgYSMyMC5fcjRvam5gLS1kMTZzcw%3D%3D&amp;l=202209030216120102231100121566A0A9&amp;btag=80000", "Video Link")</f>
        <v>0</v>
      </c>
    </row>
    <row r="34" spans="1:7">
      <c r="A34" s="2" t="s">
        <v>112</v>
      </c>
      <c r="B34" s="2" t="s">
        <v>113</v>
      </c>
      <c r="C34" s="2" t="s">
        <v>114</v>
      </c>
      <c r="D34" s="2">
        <v>9200000</v>
      </c>
      <c r="E34" s="2">
        <v>2250</v>
      </c>
      <c r="F34" s="2">
        <v>21000</v>
      </c>
      <c r="G34" s="2">
        <f>HYPERLINK("https://v16-webapp.tiktok.com/4847199c4c5bcf81c8320aae39e113ce/63130d65/video/tos/useast2a/tos-useast2a-ve-0068c004/89d5ed0debfa4fa6bad90072a8d07d7e/?a=1988&amp;ch=0&amp;cr=0&amp;dr=0&amp;lr=tiktok_m&amp;cd=0%7C0%7C1%7C0&amp;cv=1&amp;br=2042&amp;bt=1021&amp;cs=0&amp;ds=3&amp;ft=eXd.6HHoMyq8ZQzf.he2NHr3yl7Gb&amp;mime_type=video_mp4&amp;qs=0&amp;rc=aWlnZTM5PGZkOmUzZ2k7NkBpMzxsPGlxaDc6eTMzODczM0BiMmA1Ly1hXzMxLTBfYl8tYSNyNWZxNmhkZ2VfLS00MTZzcw%3D%3D&amp;l=202209030216130101891941950B67925C&amp;btag=80000", "Video Link")</f>
        <v>0</v>
      </c>
    </row>
    <row r="35" spans="1:7">
      <c r="A35" s="2" t="s">
        <v>115</v>
      </c>
      <c r="B35" s="2" t="s">
        <v>116</v>
      </c>
      <c r="C35" s="2" t="s">
        <v>117</v>
      </c>
      <c r="D35" s="2">
        <v>30800000</v>
      </c>
      <c r="E35" s="2">
        <v>84500</v>
      </c>
      <c r="F35" s="2">
        <v>7997</v>
      </c>
      <c r="G35" s="2">
        <f>HYPERLINK("https://v16-webapp.tiktok.com/646b55f81df1581c594bcc79853d2847/63130d58/video/tos/maliva/tos-maliva-ve-0068c800-us/9e83f8aefbf5456a806523802d0e05f9/?a=1988&amp;ch=0&amp;cr=0&amp;dr=0&amp;lr=tiktok_m&amp;cd=0%7C0%7C1%7C0&amp;cv=1&amp;br=1048&amp;bt=524&amp;cs=0&amp;ds=2&amp;ft=eXd.6HHoMyq8ZMzf.he2NN_4yl7Gb&amp;mime_type=video_mp4&amp;qs=0&amp;rc=ZzdlZTQ5OzkzPDM3ZDo1ZUBpMzh5NjtvZzVvbjMzZzczM0A0NmIyYF40Nl4xNS9eNjIxYSM2MDRtcGdvZGlfLS1fMTZzcw%3D%3D&amp;l=20220903021613010223065036016AC834&amp;btag=80000", "Video Link")</f>
        <v>0</v>
      </c>
    </row>
    <row r="36" spans="1:7">
      <c r="A36" s="2" t="s">
        <v>118</v>
      </c>
      <c r="B36" s="2" t="s">
        <v>119</v>
      </c>
      <c r="C36" s="2" t="s">
        <v>120</v>
      </c>
      <c r="D36" s="2">
        <v>8700000</v>
      </c>
      <c r="E36" s="2">
        <v>7467</v>
      </c>
      <c r="F36" s="2">
        <v>3069</v>
      </c>
      <c r="G36" s="2">
        <f>HYPERLINK("https://v16-webapp.tiktok.com/6d17b85a8b2cab87f28d02f3f43236fb/63130d6e/video/tos/useast2a/tos-useast2a-ve-0068c002/f4a3992ebf0e4f1b972b5c0277d4f7db/?a=1988&amp;ch=0&amp;cr=0&amp;dr=0&amp;lr=tiktok_m&amp;cd=0%7C0%7C1%7C0&amp;cv=1&amp;br=1574&amp;bt=787&amp;cs=0&amp;ds=3&amp;ft=eXd.6HHoMyq8ZMzf.he2N~teyl7Gb&amp;mime_type=video_mp4&amp;qs=0&amp;rc=N2Y6OTM1NGVpaWQ5OjlpZkBpajxmODh5bWlwMzMzaTczM0BgYy0xLjAzXzQxNWBeY14uYSNvNV5ocm5zc3BgLS1iMTZzcw%3D%3D&amp;l=202209030216140101891941950B679278&amp;btag=80000", "Video Link")</f>
        <v>0</v>
      </c>
    </row>
    <row r="37" spans="1:7">
      <c r="A37" s="2" t="s">
        <v>121</v>
      </c>
      <c r="B37" s="2" t="s">
        <v>122</v>
      </c>
      <c r="C37" s="2" t="s">
        <v>123</v>
      </c>
      <c r="D37" s="2">
        <v>10100000</v>
      </c>
      <c r="E37" s="2">
        <v>32800</v>
      </c>
      <c r="F37" s="2">
        <v>14600</v>
      </c>
      <c r="G37" s="2">
        <f>HYPERLINK("https://v16-webapp.tiktok.com/fb99d371f6d1a7eb0f06c6cdaef3d675/63130d8a/video/tos/maliva/tos-maliva-ve-0068c800-us/09f64f414af14ad399ecd62620a93431/?a=1988&amp;ch=0&amp;cr=0&amp;dr=0&amp;lr=tiktok_m&amp;cd=0%7C0%7C1%7C0&amp;cv=1&amp;br=1548&amp;bt=774&amp;cs=0&amp;ds=3&amp;ft=eXd.6HHoMyq8ZIzf.he2N1_Aol7Gb&amp;mime_type=video_mp4&amp;qs=0&amp;rc=aTRkNzQ2aDVoOTZoZWRnNUBpajkzcnQ1OnhvdTMzZzczM0AzXzYuMDFgXzIxLy4xX2AwYSNmZXEzLjE0Ly5fLS02MTZzcw%3D%3D&amp;l=202209030216140102171341990D695781&amp;btag=80000", "Video Link")</f>
        <v>0</v>
      </c>
    </row>
    <row r="38" spans="1:7">
      <c r="A38" s="2" t="s">
        <v>124</v>
      </c>
      <c r="B38" s="2" t="s">
        <v>125</v>
      </c>
      <c r="C38" s="2" t="s">
        <v>4</v>
      </c>
      <c r="D38" s="2">
        <v>9300000</v>
      </c>
      <c r="E38" s="2">
        <v>26300</v>
      </c>
      <c r="F38" s="2">
        <v>10600</v>
      </c>
      <c r="G38" s="2">
        <f>HYPERLINK("https://v16-webapp.tiktok.com/14f65d38f7221652d3d72ae701618f6d/63130d5a/video/tos/useast2a/tos-useast2a-ve-0068c003/406d1ce7625d4782a94dc41a2b8b25fd/?a=1988&amp;ch=0&amp;cr=0&amp;dr=0&amp;lr=tiktok_m&amp;cd=0%7C0%7C1%7C0&amp;cv=1&amp;br=4864&amp;bt=2432&amp;cs=0&amp;ds=3&amp;ft=eXd.6HHoMyq8ZIzf.he2NEiJyl7Gb&amp;mime_type=video_mp4&amp;qs=0&amp;rc=ZWc1O2g7OTQ1NGk6OGU7O0BpM21tOWc6ZjtvZTMzNzczM0BfM2AxMjBeNWExNTI0MjReYSNtLzBfcjRnbzBgLS1kMTZzcw%3D%3D&amp;l=20220903021615010223065036016AC87C&amp;btag=80000", "Video Link")</f>
        <v>0</v>
      </c>
    </row>
    <row r="39" spans="1:7">
      <c r="A39" s="2" t="s">
        <v>126</v>
      </c>
      <c r="B39" s="2" t="s">
        <v>127</v>
      </c>
      <c r="C39" s="2" t="s">
        <v>128</v>
      </c>
      <c r="D39" s="2">
        <v>10600000</v>
      </c>
      <c r="E39" s="2">
        <v>19500</v>
      </c>
      <c r="F39" s="2">
        <v>20100</v>
      </c>
      <c r="G39" s="2">
        <f>HYPERLINK("https://v16-webapp.tiktok.com/a389de0d9ae2190ece7b7c1df4073105/63130d57/video/tos/useast2a/tos-useast2a-ve-0068c001/27c85a3cb75f4094abd866454d9d82fa/?a=1988&amp;ch=0&amp;cr=0&amp;dr=0&amp;lr=tiktok_m&amp;cd=0%7C0%7C1%7C0&amp;cv=1&amp;br=1626&amp;bt=813&amp;cs=0&amp;ds=3&amp;ft=eXd.6HHoMyq8Zhzf.he2Nohoyl7Gb&amp;mime_type=video_mp4&amp;qs=0&amp;rc=aWU2NzNpZjllNzY4ZjZnaUBpajNkOTY6Zjx3OzMzNzczM0AwNS42YWFfX2MxXjEwLS4vYSNfZHNfcjRncWFgLS1kMTZzcw%3D%3D&amp;l=202209030216160102231100121566A134&amp;btag=80000", "Video Link")</f>
        <v>0</v>
      </c>
    </row>
    <row r="40" spans="1:7">
      <c r="A40" s="2" t="s">
        <v>129</v>
      </c>
      <c r="B40" s="2" t="s">
        <v>130</v>
      </c>
      <c r="C40" s="2" t="s">
        <v>131</v>
      </c>
      <c r="D40" s="2">
        <v>12800000</v>
      </c>
      <c r="E40" s="2">
        <v>95900</v>
      </c>
      <c r="F40" s="2">
        <v>23900</v>
      </c>
      <c r="G40" s="2">
        <f>HYPERLINK("https://v16-webapp.tiktok.com/5281b143e19a8bd9469f4c1ccb2e640d/63130d6b/video/tos/useast2a/tos-useast2a-ve-0068c002/7ab6490711e144ed860248a48e1f8099/?a=1988&amp;ch=0&amp;cr=0&amp;dr=0&amp;lr=tiktok_m&amp;cd=0%7C0%7C1%7C0&amp;cv=1&amp;br=1944&amp;bt=972&amp;cs=0&amp;ds=3&amp;ft=eXd.6HHoMyq8Zhzf.he2Nev0yl7Gb&amp;mime_type=video_mp4&amp;qs=0&amp;rc=NGY1Nzg7OTk4ZTxmaDNkZkBpM3Vvd2RkOTxtNDMzNzczM0BjYjUxM15eXi8xLWI2XjI1YSMtLi1ubGowMmtgLS1kMTZzcw%3D%3D&amp;l=20220903021616010223084141026AB545&amp;btag=80000", "Video Link")</f>
        <v>0</v>
      </c>
    </row>
    <row r="41" spans="1:7">
      <c r="A41" s="2" t="s">
        <v>132</v>
      </c>
      <c r="B41" s="2" t="s">
        <v>133</v>
      </c>
      <c r="C41" s="2" t="s">
        <v>134</v>
      </c>
      <c r="D41" s="2">
        <v>36700000</v>
      </c>
      <c r="E41" s="2">
        <v>50100</v>
      </c>
      <c r="F41" s="2">
        <v>5229</v>
      </c>
      <c r="G41" s="2">
        <f>HYPERLINK("https://v16-webapp.tiktok.com/1f195921261d5341eafbd026b6e60bca/63130d63/video/tos/useast2a/tos-useast2a-ve-0068/6d73a6a68d434ca88dbafc0e98ff60ac/?a=1988&amp;ch=0&amp;cr=0&amp;dr=0&amp;lr=tiktok_m&amp;cd=0%7C0%7C1%7C0&amp;cv=1&amp;br=5888&amp;bt=2944&amp;cs=0&amp;ds=3&amp;ft=eXd.6HHoMyq8ZHzf.he2NT_0yl7Gb&amp;mime_type=video_mp4&amp;qs=0&amp;rc=ZTlmPDZlOzY2ZjQ4NGQ7ZEBpajozamRyPGkzazMzaDczM0AtYzQxYjM1NS4xXl4wY141YSM0MDNuZG1kYDBfLS1fMTZzcw%3D%3D&amp;l=20220903021617010223084141026AB560&amp;btag=80000", "Video Link")</f>
        <v>0</v>
      </c>
    </row>
    <row r="42" spans="1:7">
      <c r="A42" s="2" t="s">
        <v>135</v>
      </c>
      <c r="B42" s="2" t="s">
        <v>136</v>
      </c>
      <c r="C42" s="2" t="s">
        <v>38</v>
      </c>
      <c r="D42" s="2">
        <v>11800000</v>
      </c>
      <c r="E42" s="2">
        <v>2849</v>
      </c>
      <c r="F42" s="2">
        <v>2535</v>
      </c>
      <c r="G42" s="2">
        <f>HYPERLINK("https://v16-webapp.tiktok.com/fe44583dc4f4ab372e6ad7afa09e682b/63130d8b/video/tos/useast2a/tos-useast2a-pve-0068/045af14646aa4b08a3d6f0ef4260410f/?a=1988&amp;ch=0&amp;cr=0&amp;dr=0&amp;lr=tiktok_m&amp;cd=0%7C0%7C1%7C0&amp;cv=1&amp;br=3522&amp;bt=1761&amp;cs=0&amp;ds=3&amp;ft=eXd.6HHoMyq8ZHzf.he2N.doyl7Gb&amp;mime_type=video_mp4&amp;qs=0&amp;rc=OTNoZzk2ZTk4Zzs1aDdoOkBpanVvdDZkbjQ0NDMzNzczM0AzLTUvYDBeNmIxYGBjYy0yYSNfXm9yLWRsLnFgLS1kMTZzcw%3D%3D&amp;l=20220903021617010223084141026AB574&amp;btag=80000", "Video Link")</f>
        <v>0</v>
      </c>
    </row>
    <row r="43" spans="1:7">
      <c r="A43" s="2" t="s">
        <v>137</v>
      </c>
      <c r="B43" s="2" t="s">
        <v>138</v>
      </c>
      <c r="C43" s="2" t="s">
        <v>139</v>
      </c>
      <c r="D43" s="2">
        <v>10000000</v>
      </c>
      <c r="E43" s="2">
        <v>2460</v>
      </c>
      <c r="F43" s="2">
        <v>9028</v>
      </c>
      <c r="G43" s="2">
        <f>HYPERLINK("https://v16-webapp.tiktok.com/42378619bf2f3075c72a54a1285b0f9e/63130d72/video/tos/useast2a/tos-useast2a-pve-0068/2e653a192d6d4490a76d19eb62da2bbc/?a=1988&amp;ch=0&amp;cr=0&amp;dr=0&amp;lr=tiktok_m&amp;cd=0%7C0%7C1%7C0&amp;cv=1&amp;br=1384&amp;bt=692&amp;cs=0&amp;ds=3&amp;ft=eXd.6HHoMyq8ZKzf.he2N.B3yl7Gb&amp;mime_type=video_mp4&amp;qs=0&amp;rc=OjxoZ2llOTo6ZDU1NTNlOUBpamtlczQ6ZnhzOzMzNzczM0AzYTUuNGNiNWMxMzJiMzQxYSMyNmkzcjRnL2NgLS1kMTZzcw%3D%3D&amp;l=2022090302161701019216413224676A5F&amp;btag=80000", "Video Link")</f>
        <v>0</v>
      </c>
    </row>
    <row r="44" spans="1:7">
      <c r="A44" s="2" t="s">
        <v>140</v>
      </c>
      <c r="B44" s="2" t="s">
        <v>141</v>
      </c>
      <c r="C44" s="2" t="s">
        <v>61</v>
      </c>
      <c r="D44" s="2">
        <v>26300000</v>
      </c>
      <c r="E44" s="2">
        <v>110800</v>
      </c>
      <c r="F44" s="2">
        <v>15400</v>
      </c>
      <c r="G44" s="2">
        <f>HYPERLINK("https://v16-webapp.tiktok.com/36c53a2d9b0027f3ad74a6a848b204ba/63130d67/video/tos/useast2a/tos-useast2a-pve-0068/63af3d4df92349f4991fdb37873a7079/?a=1988&amp;ch=0&amp;cr=0&amp;dr=0&amp;lr=tiktok_m&amp;cd=0%7C0%7C1%7C0&amp;cv=1&amp;br=1196&amp;bt=598&amp;cs=0&amp;ds=3&amp;ft=eXd.6HHoMyq8ZKzf.he2N.aeyl7Gb&amp;mime_type=video_mp4&amp;qs=0&amp;rc=Zzs2NzQzNTY4N2Y4OWQzaUBpamh0aDQ6Zmc0OzMzNzczM0BiX15hXjMxNWExM2JiXjQzYSMtbTFzcjRfZHNgLS1kMTZzcw%3D%3D&amp;l=202209030216180101920580770A6810F6&amp;btag=80000", "Video Link")</f>
        <v>0</v>
      </c>
    </row>
    <row r="45" spans="1:7">
      <c r="A45" s="2" t="s">
        <v>142</v>
      </c>
      <c r="B45" s="2" t="s">
        <v>143</v>
      </c>
      <c r="C45" s="2" t="s">
        <v>144</v>
      </c>
      <c r="D45" s="2">
        <v>7200000</v>
      </c>
      <c r="E45" s="2">
        <v>32900</v>
      </c>
      <c r="F45" s="2">
        <v>19700</v>
      </c>
      <c r="G45" s="2">
        <f>HYPERLINK("https://v16-webapp.tiktok.com/22abd02dade317b05c95290c28631520/63130d60/video/tos/useast2a/tos-useast2a-pve-0068/faa7fd5a3a674d248d40cb587be79871/?a=1988&amp;ch=0&amp;cr=0&amp;dr=0&amp;lr=tiktok_m&amp;cd=0%7C0%7C1%7C0&amp;cv=1&amp;br=5118&amp;bt=2559&amp;cs=0&amp;ds=3&amp;ft=eXd.6HHoMyq8ZKzf.he2N-d3yl7Gb&amp;mime_type=video_mp4&amp;qs=0&amp;rc=aDw4aThoMzc1MztlOzllZUBpanQzOW5nZGludDMzNzczM0BhL15jNl9gXy4xNi5gMS0wYSNvXjZsbXAvZ2lfLS0xMTZzcw%3D%3D&amp;l=202209030216180101920580770A68110A&amp;btag=80000", "Video Link")</f>
        <v>0</v>
      </c>
    </row>
    <row r="46" spans="1:7">
      <c r="A46" s="2" t="s">
        <v>145</v>
      </c>
      <c r="B46" s="2" t="s">
        <v>146</v>
      </c>
      <c r="C46" s="2" t="s">
        <v>147</v>
      </c>
      <c r="D46" s="2">
        <v>11300000</v>
      </c>
      <c r="E46" s="2">
        <v>16500</v>
      </c>
      <c r="F46" s="2">
        <v>17500</v>
      </c>
      <c r="G46" s="2">
        <f>HYPERLINK("https://v16-webapp.tiktok.com/09337b257e94ae7299ff83303410f016/63130d5f/video/tos/useast2a/tos-useast2a-pve-0068/44383f9838c64fe5935b5784cbd4c53a/?a=1988&amp;ch=0&amp;cr=0&amp;dr=0&amp;lr=tiktok_m&amp;cd=0%7C0%7C1%7C0&amp;cv=1&amp;br=1576&amp;bt=788&amp;cs=0&amp;ds=3&amp;ft=eXd.6HHoMyq8ZAzf.he2N0.oyl7Gb&amp;mime_type=video_mp4&amp;qs=0&amp;rc=Zzs3OjVmMzNoZzs3ZzM4NEBpajtxZTU6Znd4ZTMzNzczM0AwYS9fNS1iNi8xNGIuNmAwYSNuMmEwcjQwNWRgLS1kMTZzcw%3D%3D&amp;l=202209030216190101901760141B68541C&amp;btag=80000", "Video Link")</f>
        <v>0</v>
      </c>
    </row>
    <row r="47" spans="1:7">
      <c r="A47" s="2" t="s">
        <v>148</v>
      </c>
      <c r="B47" s="2" t="s">
        <v>149</v>
      </c>
      <c r="C47" s="2" t="s">
        <v>150</v>
      </c>
      <c r="D47" s="2">
        <v>22300000</v>
      </c>
      <c r="E47" s="2">
        <v>17700</v>
      </c>
      <c r="F47" s="2">
        <v>11100</v>
      </c>
      <c r="G47" s="2">
        <f>HYPERLINK("https://v16-webapp.tiktok.com/8bb6dc71f9072209a643702ea198ea8f/63130d67/video/tos/useast2a/tos-useast2a-ve-0068c003/b6ca73d57002429d9a47f33fe8cdd52d/?a=1988&amp;ch=0&amp;cr=0&amp;dr=0&amp;lr=tiktok_m&amp;cd=0%7C0%7C1%7C0&amp;cv=1&amp;br=4748&amp;bt=2374&amp;cs=0&amp;ds=3&amp;ft=eXd.6HHoMyq8Z4zf.he2NN_4yl7Gb&amp;mime_type=video_mp4&amp;qs=0&amp;rc=N2g0Omg1OjM5ZWU4ODs0OkBpajdsZTM6Zjw6NjMzNzczM0AuYzQvYDQuXzUxMjMwLWNfYSNocmIwcjRnZ3JgLS1kMTZzcw%3D%3D&amp;l=20220903021620010223084141026AB5D4&amp;btag=80000", "Video Link")</f>
        <v>0</v>
      </c>
    </row>
    <row r="48" spans="1:7">
      <c r="A48" s="2" t="s">
        <v>151</v>
      </c>
      <c r="B48" s="2" t="s">
        <v>152</v>
      </c>
      <c r="C48" s="2" t="s">
        <v>153</v>
      </c>
      <c r="D48" s="2">
        <v>7100000</v>
      </c>
      <c r="E48" s="2">
        <v>30600</v>
      </c>
      <c r="F48" s="2">
        <v>11500</v>
      </c>
      <c r="G48" s="2">
        <f>HYPERLINK("https://v16-webapp.tiktok.com/3f5a65dad0c753d6e7626d7b271fd4c3/63130d8f/video/tos/maliva/tos-maliva-ve-0068c800-us/bb9c5194c2c44cd3a513755d4d3c6d3b/?a=1988&amp;ch=0&amp;cr=0&amp;dr=0&amp;lr=tiktok_m&amp;cd=0%7C0%7C1%7C0&amp;cv=1&amp;br=2586&amp;bt=1293&amp;cs=0&amp;ds=3&amp;ft=eXd.6HHoMyq8Z4zf.he2N9fELl7Gb&amp;mime_type=video_mp4&amp;qs=0&amp;rc=ZDQ6ZzY6OTUzaTw0N2U2NEBpam1vZ3Q2dGh3eTMzMzczM0AuMjUvMjU2NTYxMi5iNl5jYSNfcTByZl4wZzZfLS1jMTZzcw%3D%3D&amp;l=20220903021620010223084141026AB5ED&amp;btag=80000", "Video Link")</f>
        <v>0</v>
      </c>
    </row>
    <row r="49" spans="1:7">
      <c r="A49" s="2" t="s">
        <v>154</v>
      </c>
      <c r="B49" s="2" t="s">
        <v>155</v>
      </c>
      <c r="C49" s="2" t="s">
        <v>156</v>
      </c>
      <c r="D49" s="2">
        <v>51100000</v>
      </c>
      <c r="E49" s="2">
        <v>17300</v>
      </c>
      <c r="F49" s="2">
        <v>16800</v>
      </c>
      <c r="G49" s="2">
        <f>HYPERLINK("https://v16-webapp.tiktok.com/74ef0107081ff1aad860d680a7236b70/63130d62/video/tos/useast2a/tos-useast2a-pve-0068/3a3dd6c870fc4e0bae2d331328f339a1/?a=1988&amp;ch=0&amp;cr=0&amp;dr=0&amp;lr=tiktok_m&amp;cd=0%7C0%7C1%7C0&amp;cv=1&amp;br=1562&amp;bt=781&amp;cs=0&amp;ds=3&amp;ft=eXd.6HHoMyq8Zgzf.he2NSloyl7Gb&amp;mime_type=video_mp4&amp;qs=0&amp;rc=NmdmNDk2OTozNDo3NTNkZ0BpMzt3ZXMzZnlmMzMzOTczM0AyL2AvXy8vXi4xY2EtYTFeYSMvNjFqNl8vMDVgLS0wMTZzcw%3D%3D&amp;l=202209030216200102230790121468185E&amp;btag=80000", "Video Link")</f>
        <v>0</v>
      </c>
    </row>
    <row r="50" spans="1:7">
      <c r="A50" s="2" t="s">
        <v>157</v>
      </c>
      <c r="B50" s="2" t="s">
        <v>158</v>
      </c>
      <c r="C50" s="2" t="s">
        <v>159</v>
      </c>
      <c r="D50" s="2">
        <v>22400000</v>
      </c>
      <c r="E50" s="2">
        <v>79800</v>
      </c>
      <c r="F50" s="2">
        <v>18600</v>
      </c>
      <c r="G50" s="2">
        <f>HYPERLINK("https://v16-webapp.tiktok.com/8b57bb0a715b4e7bccb46fd1dcb56724/63130d79/video/tos/useast2a/tos-useast2a-ve-0068c002/413406b3cec94db0aba90833f8b77a0d/?a=1988&amp;ch=0&amp;cr=0&amp;dr=0&amp;lr=tiktok_m&amp;cd=0%7C0%7C1%7C0&amp;cv=1&amp;br=2270&amp;bt=1135&amp;cs=0&amp;ds=3&amp;ft=eXd.6HHoMyq8Zgzf.he2NwbTyl7Gb&amp;mime_type=video_mp4&amp;qs=0&amp;rc=ZjZpOmU5ZTk6Z2c5Nzw7OEBpanNzdGg6ZnN2ZTMzNzgzM0AtMTEyLzUuNTAxLmMtYS1fYSNzb21qcjRfZS9gLS1kLzZzcw%3D%3D&amp;l=2022090302162101022307901214681879&amp;btag=80000", "Video Link")</f>
        <v>0</v>
      </c>
    </row>
    <row r="51" spans="1:7">
      <c r="A51" s="2" t="s">
        <v>160</v>
      </c>
      <c r="B51" s="2" t="s">
        <v>161</v>
      </c>
      <c r="C51" s="2" t="s">
        <v>38</v>
      </c>
      <c r="D51" s="2">
        <v>10500000</v>
      </c>
      <c r="E51" s="2">
        <v>12500</v>
      </c>
      <c r="F51" s="2">
        <v>5632</v>
      </c>
      <c r="G51" s="2">
        <f>HYPERLINK("https://v16-webapp.tiktok.com/304a3d071e90d36749dc54018aff0fca/63130d91/video/tos/useast2a/tos-useast2a-ve-0068c004/3016a82dbb184da58892d18b67f0991d/?a=1988&amp;ch=0&amp;cr=0&amp;dr=0&amp;lr=tiktok_m&amp;cd=0%7C0%7C1%7C0&amp;cv=1&amp;br=2980&amp;bt=1490&amp;cs=0&amp;ds=3&amp;ft=eXd.6HHoMyq8Z3zf.he2NL90yl7Gb&amp;mime_type=video_mp4&amp;qs=0&amp;rc=NDQ6aDQzOmg8NmU7NTlkPEBpM21vZjM6ZmduNzMzNzczM0BfYjItLl8vNTIxYmMuMC81YSNgMmQ0cjRfMGRgLS1kMTZzcw%3D%3D&amp;l=202209030216210101920580770A6811BE&amp;btag=80000", "Video Link")</f>
        <v>0</v>
      </c>
    </row>
    <row r="52" spans="1:7">
      <c r="A52" s="2" t="s">
        <v>162</v>
      </c>
      <c r="B52" s="2" t="s">
        <v>163</v>
      </c>
      <c r="C52" s="2" t="s">
        <v>38</v>
      </c>
      <c r="D52" s="2">
        <v>10300000</v>
      </c>
      <c r="E52" s="2">
        <v>2354</v>
      </c>
      <c r="F52" s="2">
        <v>2512</v>
      </c>
      <c r="G52" s="2">
        <f>HYPERLINK("https://v16-webapp.tiktok.com/8cfb9849f221afeb558665c7ad78cc69/63130d8b/video/tos/useast2a/tos-useast2a-ve-0068c004/3b958851852d438c9523d331de381f35/?a=1988&amp;ch=0&amp;cr=0&amp;dr=0&amp;lr=tiktok_m&amp;cd=0%7C0%7C1%7C0&amp;cv=1&amp;br=3886&amp;bt=1943&amp;cs=0&amp;ds=3&amp;ft=eXd.6HHoMyq8Z3zf.he2N5Uoyl7Gb&amp;mime_type=video_mp4&amp;qs=0&amp;rc=PDY1aWk8NTlkOzk8ZWc8OkBpM2w8NW5zNG15NDMzZDczM0BfM2IwLzAuXzIxYTBeXjViYSM1aTM2aF9ubmNgLS0wMTZzcw%3D%3D&amp;l=202209030216220101920580770A6811E7&amp;btag=80000", "Video Link")</f>
        <v>0</v>
      </c>
    </row>
    <row r="53" spans="1:7">
      <c r="A53" s="2" t="s">
        <v>164</v>
      </c>
      <c r="B53" s="2" t="s">
        <v>165</v>
      </c>
      <c r="C53" s="2" t="s">
        <v>166</v>
      </c>
      <c r="D53" s="2">
        <v>13000000</v>
      </c>
      <c r="E53" s="2">
        <v>170600</v>
      </c>
      <c r="F53" s="2">
        <v>16900</v>
      </c>
      <c r="G53" s="2">
        <f>HYPERLINK("https://v16-webapp.tiktok.com/8d9dbfd4313efd08ac9a52e2a1eecdd4/63130d7b/video/tos/useast2a/tos-useast2a-ve-0068/8f15d780c268458ea6f947d4aa11497e/?a=1988&amp;ch=0&amp;cr=0&amp;dr=0&amp;lr=tiktok_m&amp;cd=0%7C0%7C1%7C0&amp;cv=1&amp;br=2112&amp;bt=1056&amp;cs=0&amp;ds=3&amp;ft=eXd.6HHoMyq8ZSzf.he2NJcoyl7Gb&amp;mime_type=video_mp4&amp;qs=0&amp;rc=NzNnPGg0N2lnPDs2ZDVoZUBpajNrb2c8Ojw8bDMzZjczM0AzXjM0YF4yXi8xY14vMF82YSMxNGouLXEuZWdfLS01MTZzcw%3D%3D&amp;l=20220903021623010223079012146818D9&amp;btag=80000", "Video Link")</f>
        <v>0</v>
      </c>
    </row>
    <row r="54" spans="1:7">
      <c r="A54" s="2" t="s">
        <v>167</v>
      </c>
      <c r="B54" s="2" t="s">
        <v>168</v>
      </c>
      <c r="C54" s="2" t="s">
        <v>169</v>
      </c>
      <c r="D54" s="2">
        <v>13500000</v>
      </c>
      <c r="E54" s="2">
        <v>125700</v>
      </c>
      <c r="F54" s="2">
        <v>11100</v>
      </c>
      <c r="G54" s="2">
        <f>HYPERLINK("https://v16-webapp.tiktok.com/273b06b1dd2b8804ed5c0fce78ddcfd8/63130d63/video/tos/useast2a/tos-useast2a-ve-0068c002/42f891e4da324a999cc04a751626b38b/?a=1988&amp;ch=0&amp;cr=0&amp;dr=0&amp;lr=tiktok_m&amp;cd=0%7C0%7C1%7C0&amp;cv=1&amp;br=1730&amp;bt=865&amp;cs=0&amp;ds=3&amp;ft=eXd.6HHoMyq8ZSzf.he2Nlewyl7Gb&amp;mime_type=video_mp4&amp;qs=0&amp;rc=aDo3O2k2Mzs7O2ZpM2QzNkBpMzR5M3h3NWd5czMzOzczM0AuXl5iNC0vNmExLjUyNWEwYSNtZnFva2Vsc3FfLS0wMTZzcw%3D%3D&amp;l=202209030216230101901760141B685518&amp;btag=80000", "Video Link")</f>
        <v>0</v>
      </c>
    </row>
    <row r="55" spans="1:7">
      <c r="A55" s="2" t="s">
        <v>170</v>
      </c>
      <c r="B55" s="2" t="s">
        <v>98</v>
      </c>
      <c r="C55" s="2" t="s">
        <v>99</v>
      </c>
      <c r="D55" s="2">
        <v>23400000</v>
      </c>
      <c r="E55" s="2">
        <v>303200</v>
      </c>
      <c r="F55" s="2">
        <v>15300</v>
      </c>
      <c r="G55" s="2">
        <f>HYPERLINK("https://v16-webapp.tiktok.com/623dd2ce958631bb5c496713561b3fe5/63130d74/video/tos/useast2a/tos-useast2a-ve-0068c004/b45d517149224051aec86732c0942531/?a=1988&amp;ch=0&amp;cr=0&amp;dr=0&amp;lr=tiktok_m&amp;cd=0%7C0%7C1%7C0&amp;cv=1&amp;br=892&amp;bt=446&amp;cs=0&amp;ds=3&amp;ft=eXd.6HHoMyq8ZCzf.he2NOcwyl7Gb&amp;mime_type=video_mp4&amp;qs=0&amp;rc=OTMzaGlmNDM2OmRnZ2k4OUBpank3ZHFweG88NDMzaDczM0AuMC5eYmMzXjYxYTUvNDAvYSNtbzIvaF5fYTBgLS0vMTZzcw%3D%3D&amp;l=202209030216240101920580770A681264&amp;btag=80000", "Video Link")</f>
        <v>0</v>
      </c>
    </row>
    <row r="56" spans="1:7">
      <c r="A56" s="2" t="s">
        <v>171</v>
      </c>
      <c r="B56" s="2" t="s">
        <v>172</v>
      </c>
      <c r="C56" s="2" t="s">
        <v>173</v>
      </c>
      <c r="D56" s="2">
        <v>7600000</v>
      </c>
      <c r="E56" s="2">
        <v>13200</v>
      </c>
      <c r="F56" s="2">
        <v>8361</v>
      </c>
      <c r="G56" s="2">
        <f>HYPERLINK("https://v16-webapp.tiktok.com/41c10b36c766f46ef49162dca2a7f808/63130d61/video/tos/useast2a/tos-useast2a-pve-0068/ca1fccc6606b4610b5eada778a66c05f/?a=1988&amp;ch=0&amp;cr=0&amp;dr=0&amp;lr=tiktok_m&amp;cd=0%7C0%7C1%7C0&amp;cv=1&amp;br=1256&amp;bt=628&amp;cs=0&amp;ds=3&amp;ft=eXd.6HHoMyq8ZCzf.he2NNJwyl7Gb&amp;mime_type=video_mp4&amp;qs=0&amp;rc=ODU7ZzU2NWQ3ZTU7NTc5ZkBpM2g1ZWhoMzozMzMzMzczM0BiNmAzMF5jNTExYTNeNmAtYSNsLzRmLV8vczBgLS1jMTZzcw%3D%3D&amp;l=2022090302162401022301604825699170&amp;btag=80000", "Video Link")</f>
        <v>0</v>
      </c>
    </row>
    <row r="57" spans="1:7">
      <c r="A57" s="2" t="s">
        <v>174</v>
      </c>
      <c r="B57" s="2" t="s">
        <v>175</v>
      </c>
      <c r="C57" s="2" t="s">
        <v>176</v>
      </c>
      <c r="D57" s="2">
        <v>27700000</v>
      </c>
      <c r="E57" s="2">
        <v>17000</v>
      </c>
      <c r="F57" s="2">
        <v>16600</v>
      </c>
      <c r="G57" s="2">
        <f>HYPERLINK("https://v16-webapp.tiktok.com/601d11685bba00c0f2ca17b027bdadf7/63130d71/video/tos/useast2a/tos-useast2a-ve-0068c002/06a7a0c71b844bb390c3e1eaf1fcc810/?a=1988&amp;ch=0&amp;cr=0&amp;dr=0&amp;lr=tiktok_m&amp;cd=0%7C0%7C1%7C0&amp;cv=1&amp;br=2304&amp;bt=1152&amp;cs=0&amp;ds=3&amp;ft=eXd.6HHoMyq8Z0zf.he2NyL0yl7Gb&amp;mime_type=video_mp4&amp;qs=0&amp;rc=NDQ8NzVnODU4aGdlNmZlNkBpM2RlbGd3Zm9lNTMzNzczM0AuXzYyMjA0NjAxNi40YS8tYSNeMDZwbS5wMTNgLS1kMTZzcw%3D%3D&amp;l=2022090302162501022301604825699196&amp;btag=80000", "Video Link")</f>
        <v>0</v>
      </c>
    </row>
    <row r="58" spans="1:7">
      <c r="A58" s="2" t="s">
        <v>177</v>
      </c>
      <c r="B58" s="2" t="s">
        <v>178</v>
      </c>
      <c r="C58" s="2" t="s">
        <v>179</v>
      </c>
      <c r="D58" s="2">
        <v>9000000</v>
      </c>
      <c r="E58" s="2">
        <v>1885</v>
      </c>
      <c r="F58" s="2">
        <v>1435</v>
      </c>
      <c r="G58" s="2">
        <f>HYPERLINK("https://v16-webapp.tiktok.com/aa037bece08a573dd09ace4851cadfae/63130d72/video/tos/alisg/tos-alisg-pve-0037c001/aa8399f5e5eb4f5daa066a2909903e82/?a=1988&amp;ch=0&amp;cr=0&amp;dr=0&amp;lr=tiktok_m&amp;cd=0%7C0%7C0%7C0&amp;cv=1&amp;br=3416&amp;bt=1708&amp;cs=0&amp;ds=6&amp;ft=eXd.6HHoMyq8Z0zf.he2NQtoyl7Gb&amp;mime_type=video_mp4&amp;qs=0&amp;rc=OGY6Zjk1NGhnNTg6N2U2aUBpM3U0dDdleDs2eDMzODczM0AvYzBeXzE1NWIxLmAuYjE0YSNlaGxzLW0ta2lfLS0tMTRzcw%3D%3D&amp;l=20220903021625010223016048256991B2&amp;btag=80000", "Video Link")</f>
        <v>0</v>
      </c>
    </row>
    <row r="59" spans="1:7">
      <c r="A59" s="2" t="s">
        <v>180</v>
      </c>
      <c r="B59" s="2" t="s">
        <v>181</v>
      </c>
      <c r="C59" s="2" t="s">
        <v>182</v>
      </c>
      <c r="D59" s="2">
        <v>6400000</v>
      </c>
      <c r="E59" s="2">
        <v>8633</v>
      </c>
      <c r="F59" s="2">
        <v>20400</v>
      </c>
      <c r="G59" s="2">
        <f>HYPERLINK("https://v16-webapp.tiktok.com/1122782f4dbf2dd2d65522e0c949b632/63130d61/video/tos/maliva/tos-maliva-ve-0068c799-us/1ba43787a75b451c816647e171cc1890/?a=1988&amp;ch=0&amp;cr=0&amp;dr=0&amp;lr=tiktok_m&amp;cd=0%7C0%7C1%7C0&amp;cv=1&amp;br=3460&amp;bt=1730&amp;cs=0&amp;ds=3&amp;ft=eXd.6HHoMyq8Zbzf.he2N7v0yl7Gb&amp;mime_type=video_mp4&amp;qs=0&amp;rc=M2Y6PDw2OzVkOTdoZGUzNEBpM3BwPGQ6ZjtxZjMzZzczNEAwYjI1Y18tXjQxY2FiXl42YSM2YzQucjRvNDNgLS1kMS9zcw%3D%3D&amp;l=202209030216260101920580770A6812D9&amp;btag=80000", "Video Link")</f>
        <v>0</v>
      </c>
    </row>
    <row r="60" spans="1:7">
      <c r="A60" s="2" t="s">
        <v>183</v>
      </c>
      <c r="B60" s="2" t="s">
        <v>184</v>
      </c>
      <c r="C60" s="2" t="s">
        <v>185</v>
      </c>
      <c r="D60" s="2">
        <v>10200000</v>
      </c>
      <c r="E60" s="2">
        <v>61400</v>
      </c>
      <c r="F60" s="2">
        <v>24900</v>
      </c>
      <c r="G60" s="2">
        <f>HYPERLINK("https://v16-webapp.tiktok.com/9fc7579b8095c2689b260e07a25ab49d/63130d72/video/tos/useast2a/tos-useast2a-ve-0068c002/67284705919148ada6708ca36c64285f/?a=1988&amp;ch=0&amp;cr=0&amp;dr=0&amp;lr=tiktok_m&amp;cd=0%7C0%7C1%7C0&amp;cv=1&amp;br=7882&amp;bt=3941&amp;cs=0&amp;ds=3&amp;ft=eXd.6HHoMyq8Zbzf.he2Ny_eyl7Gb&amp;mime_type=video_mp4&amp;qs=0&amp;rc=OTtkaTtkM2c0OGZlZDo5ZEBpM2dzZTw6Zm1yOTMzNzczM0AwL14tMGMwNjUxYC5iXzZeYSNkYmNucjRvZmVgLS1kMTZzcw%3D%3D&amp;l=20220903021626010217134220036947EC&amp;btag=80000", "Video Link")</f>
        <v>0</v>
      </c>
    </row>
    <row r="61" spans="1:7">
      <c r="A61" s="2" t="s">
        <v>186</v>
      </c>
      <c r="B61" s="2" t="s">
        <v>187</v>
      </c>
      <c r="C61" s="2" t="s">
        <v>188</v>
      </c>
      <c r="D61" s="2">
        <v>9500000</v>
      </c>
      <c r="E61" s="2">
        <v>2523</v>
      </c>
      <c r="F61" s="2">
        <v>3094</v>
      </c>
      <c r="G61" s="2">
        <f>HYPERLINK("https://v16-webapp.tiktok.com/a799b030b2962c6977ba1344cae6b5cf/63130d8f/video/tos/useast2a/tos-useast2a-ve-0068c002/8461726f36aa4710ab56f4bb2621c28e/?a=1988&amp;ch=0&amp;cr=0&amp;dr=0&amp;lr=tiktok_m&amp;cd=0%7C0%7C1%7C0&amp;cv=1&amp;br=3156&amp;bt=1578&amp;cs=0&amp;ds=3&amp;ft=eXd.6HHoMyq8Zpzf.he2N61Jyl7Gb&amp;mime_type=video_mp4&amp;qs=0&amp;rc=ZWllNztlZTM5ODc2ZDMzZ0BpM2dncGVud25xeTMzMzczM0AwYWFhYzUyNS0xLWMuNTJjYSNlbGRyazZqYWBfLS0zMTZzcw%3D%3D&amp;l=2022090302162701021701914400675B83&amp;btag=80000", "Video Link")</f>
        <v>0</v>
      </c>
    </row>
    <row r="62" spans="1:7">
      <c r="A62" s="2" t="s">
        <v>189</v>
      </c>
      <c r="B62" s="2" t="s">
        <v>190</v>
      </c>
      <c r="C62" s="2" t="s">
        <v>191</v>
      </c>
      <c r="D62" s="2">
        <v>7600000</v>
      </c>
      <c r="E62" s="2">
        <v>37200</v>
      </c>
      <c r="F62" s="2">
        <v>22600</v>
      </c>
      <c r="G62" s="2">
        <f>HYPERLINK("https://v16-webapp.tiktok.com/8e9ba6ae045b5d8c421bd70ad3f7d44e/63130d6a/video/tos/useast2a/tos-useast2a-pve-0068/728abe2352094595a246d2856c0157f6/?a=1988&amp;ch=0&amp;cr=0&amp;dr=0&amp;lr=tiktok_m&amp;cd=0%7C0%7C1%7C0&amp;cv=1&amp;br=4566&amp;bt=2283&amp;cs=0&amp;ds=3&amp;ft=eXd.6HHoMyq8Zpzf.he2NyIoyl7Gb&amp;mime_type=video_mp4&amp;qs=0&amp;rc=NDVpOmVoNzg0OTs3O2g3O0BpMzdpZzUzPDVvdDMzNDczM0A1LzA0MDRhXzQxLmJiLmAyYSNrZGkzX25vcjNfLS0yMTZzcw%3D%3D&amp;l=2022090302162701021701914400675BA1&amp;btag=80000", "Video Link")</f>
        <v>0</v>
      </c>
    </row>
    <row r="63" spans="1:7">
      <c r="A63" s="2" t="s">
        <v>192</v>
      </c>
      <c r="B63" s="2" t="s">
        <v>193</v>
      </c>
      <c r="C63" s="2" t="s">
        <v>194</v>
      </c>
      <c r="D63" s="2">
        <v>7400000</v>
      </c>
      <c r="E63" s="2">
        <v>1750</v>
      </c>
      <c r="F63" s="2">
        <v>2435</v>
      </c>
      <c r="G63" s="2">
        <f>HYPERLINK("https://v16-webapp.tiktok.com/5f4e363ba16197faa876834ad4d1f47d/63130d97/video/tos/alisg/tos-alisg-pve-0037c001/527b4d8117e9485b820a56f03ab73d77/?a=1988&amp;ch=0&amp;cr=0&amp;dr=0&amp;lr=tiktok_m&amp;cd=0%7C0%7C1%7C0&amp;cv=1&amp;br=2698&amp;bt=1349&amp;cs=0&amp;ds=3&amp;ft=eXd.6HHoMyq8ZEzf.he2Nnk0yl7Gb&amp;mime_type=video_mp4&amp;qs=0&amp;rc=aTRoOjozZzk0ZTk0aWY3NkBpM3RqaW9lbXJueDMzNjczM0BgX2BiLy0vNTAxMS8xXzI0YSNoaG8vM2ptMC1fLS1fMTRzcw%3D%3D&amp;l=202209030216280101920580770A68135D&amp;btag=80000", "Video Link")</f>
        <v>0</v>
      </c>
    </row>
    <row r="64" spans="1:7">
      <c r="A64" s="2" t="s">
        <v>195</v>
      </c>
      <c r="B64" s="2" t="s">
        <v>196</v>
      </c>
      <c r="C64" s="2" t="s">
        <v>197</v>
      </c>
      <c r="D64" s="2">
        <v>9700000</v>
      </c>
      <c r="E64" s="2">
        <v>31300</v>
      </c>
      <c r="F64" s="2">
        <v>6750</v>
      </c>
      <c r="G64" s="2">
        <f>HYPERLINK("https://v16-webapp.tiktok.com/be843e0f6c2688922a3179615ec213a6/63130d67/video/tos/useast2a/tos-useast2a-pve-0068/1e51040a460e465fb6f37e2593eb622e/?a=1988&amp;ch=0&amp;cr=0&amp;dr=0&amp;lr=tiktok_m&amp;cd=0%7C0%7C1%7C0&amp;cv=1&amp;br=2862&amp;bt=1431&amp;cs=0&amp;ds=3&amp;ft=eXd.6HHoMyq8ZEzf.he2Nlewyl7Gb&amp;mime_type=video_mp4&amp;qs=0&amp;rc=OGQ1PGU5ZDhnZmU0aWQ5ZUBpam40Zzw6ZnM2ZTMzNzczM0A1Li81NDU1NV8xNV82YjAzYSNtaS5kcjRfNjVgLS1kMTZzcw%3D%3D&amp;l=20220903021628010217134220036948B8&amp;btag=80000", "Video Link")</f>
        <v>0</v>
      </c>
    </row>
    <row r="65" spans="1:7">
      <c r="A65" s="2" t="s">
        <v>198</v>
      </c>
      <c r="B65" s="2" t="s">
        <v>199</v>
      </c>
      <c r="C65" s="2" t="s">
        <v>200</v>
      </c>
      <c r="D65" s="2">
        <v>10200000</v>
      </c>
      <c r="E65" s="2">
        <v>3483</v>
      </c>
      <c r="F65" s="2">
        <v>6231</v>
      </c>
      <c r="G65" s="2">
        <f>HYPERLINK("https://v16-webapp.tiktok.com/c05a19747890fa14113171199240759f/63130d8b/video/tos/useast2a/tos-useast2a-pve-0068/31c4d1637aff4817b4cfa53e4cb9df3c/?a=1988&amp;ch=0&amp;cr=0&amp;dr=0&amp;lr=tiktok_m&amp;cd=0%7C0%7C1%7C0&amp;cv=1&amp;br=1992&amp;bt=996&amp;cs=0&amp;ds=3&amp;ft=eXd.6HHoMyq8ZTzf.he2Ndr4yl7Gb&amp;mime_type=video_mp4&amp;qs=0&amp;rc=NmY6OjY7OjZpNWc6PDo4N0BpM255bTQ6ZjttZDMzNzczM0AyYDAyNTZiXjExNF4yXjA2YSNyYDAvcjRnby9gLS1kMTZzcw%3D%3D&amp;l=202209030216290101920580770A681391&amp;btag=80000", "Video Link")</f>
        <v>0</v>
      </c>
    </row>
    <row r="66" spans="1:7">
      <c r="A66" s="2" t="s">
        <v>201</v>
      </c>
      <c r="B66" s="2" t="s">
        <v>202</v>
      </c>
      <c r="C66" s="2" t="s">
        <v>203</v>
      </c>
      <c r="D66" s="2">
        <v>5100000</v>
      </c>
      <c r="E66" s="2">
        <v>23000</v>
      </c>
      <c r="F66" s="2">
        <v>13400</v>
      </c>
      <c r="G66" s="2">
        <f>HYPERLINK("https://v16-webapp.tiktok.com/9a619d30fdb463e1d77f52aafa52c29c/63130d78/video/tos/useast2a/tos-useast2a-ve-0068c003/808408d721e5475d85714983ba4693e9/?a=1988&amp;ch=0&amp;cr=0&amp;dr=0&amp;lr=tiktok_m&amp;cd=0%7C0%7C1%7C0&amp;cv=1&amp;br=2260&amp;bt=1130&amp;cs=0&amp;ds=3&amp;ft=eXd.6HHoMyq8ZTzf.he2Nyf3yl7Gb&amp;mime_type=video_mp4&amp;qs=0&amp;rc=Nzg1NWhnOjo5ODNnNjxkNkBpamtuN21mdjd1NTMzNzczM0AtNS5hMC5gNV4xLi1hY182YSMxcF9xbGBgNGZgLS1kMTZzcw%3D%3D&amp;l=2022090302162901021701914400675C19&amp;btag=80000", "Video Link")</f>
        <v>0</v>
      </c>
    </row>
    <row r="67" spans="1:7">
      <c r="A67" s="2" t="s">
        <v>204</v>
      </c>
      <c r="B67" s="2" t="s">
        <v>205</v>
      </c>
      <c r="C67" s="2" t="s">
        <v>206</v>
      </c>
      <c r="D67" s="2">
        <v>9900000</v>
      </c>
      <c r="E67" s="2">
        <v>1393</v>
      </c>
      <c r="F67" s="2">
        <v>3987</v>
      </c>
      <c r="G67" s="2">
        <f>HYPERLINK("https://v16-webapp.tiktok.com/52c5859e12d0fed2aaeb98da8962fcb0/63130d69/video/tos/useast2a/tos-useast2a-pve-0068/42fd16a144b54330a63c4d59c442bc45/?a=1988&amp;ch=0&amp;cr=0&amp;dr=0&amp;lr=tiktok_m&amp;cd=0%7C0%7C1%7C0&amp;cv=1&amp;br=1148&amp;bt=574&amp;cs=0&amp;ds=3&amp;ft=eXd.6HHoMyq8ZYzf.he2NT_0yl7Gb&amp;mime_type=video_mp4&amp;qs=0&amp;rc=aTc6aDlkaTxkPDY0OTdnZEBpajo0Zjs6ZnF0OjMzNzczM0A2MjVjYGEzNV4xNS4uYWEwYSNgYDFmcjRvbzRgLS1kMTZzcw%3D%3D&amp;l=202209030216300102171342200369493D&amp;btag=80000", "Video Link")</f>
        <v>0</v>
      </c>
    </row>
    <row r="68" spans="1:7">
      <c r="A68" s="2" t="s">
        <v>207</v>
      </c>
      <c r="B68" s="2" t="s">
        <v>208</v>
      </c>
      <c r="C68" s="2" t="s">
        <v>209</v>
      </c>
      <c r="D68" s="2">
        <v>6300000</v>
      </c>
      <c r="E68" s="2">
        <v>3341</v>
      </c>
      <c r="F68" s="2">
        <v>1377</v>
      </c>
      <c r="G68" s="2">
        <f>HYPERLINK("https://v16-webapp.tiktok.com/0caedd590acf1262d52565f0d701e530/63130d91/video/tos/useast2a/tos-useast2a-pve-0068/2655087a4879499bbc958da5af691883/?a=1988&amp;ch=0&amp;cr=0&amp;dr=0&amp;lr=tiktok_m&amp;cd=0%7C0%7C1%7C0&amp;cv=1&amp;br=1956&amp;bt=978&amp;cs=0&amp;ds=3&amp;ft=eXd.6HHoMyq8ZYzf.he2NyL0yl7Gb&amp;mime_type=video_mp4&amp;qs=0&amp;rc=ZmU2PGU5OjhkZDw2NjQ6Z0BpM3lud2xyaXM8MzMzNTczM0BeNmMuXl9jNTExNDZfNDE2YSMtajVgMzA2LzVgLS0wMTZzcw%3D%3D&amp;l=202209030216300101920580770A6813CC&amp;btag=80000", "Video Link")</f>
        <v>0</v>
      </c>
    </row>
    <row r="69" spans="1:7">
      <c r="A69" s="2" t="s">
        <v>210</v>
      </c>
      <c r="B69" s="2" t="s">
        <v>211</v>
      </c>
      <c r="C69" s="2" t="s">
        <v>212</v>
      </c>
      <c r="D69" s="2">
        <v>6400000</v>
      </c>
      <c r="E69" s="2">
        <v>44900</v>
      </c>
      <c r="F69" s="2">
        <v>8799</v>
      </c>
      <c r="G69" s="2">
        <f>HYPERLINK("https://v16-webapp.tiktok.com/394019ea7b93b77ff2c9b621969b9360/63130d6e/video/tos/useast2a/tos-useast2a-ve-0068c002/919664b06d3d47edba2262d9b89889d3/?a=1988&amp;ch=0&amp;cr=0&amp;dr=0&amp;lr=tiktok_m&amp;cd=0%7C0%7C1%7C0&amp;cv=1&amp;br=1328&amp;bt=664&amp;cs=0&amp;ds=3&amp;ft=eXd.6HHoMyq8Z.zf.he2NgaTyl7Gb&amp;mime_type=video_mp4&amp;qs=0&amp;rc=O2U1OjplZTw5Ozw7NzU7Z0Bpanh2cDc6ZnBnNzMzNzczM0AxYGEtYWE0NmAxLmI2NS1iYSNqXzFvcjRnYTBgLS1kMTZzcw%3D%3D&amp;l=202209030216310101920580770A6813F0&amp;btag=80000", "Video Link")</f>
        <v>0</v>
      </c>
    </row>
    <row r="70" spans="1:7">
      <c r="A70" s="2" t="s">
        <v>213</v>
      </c>
      <c r="B70" s="2" t="s">
        <v>214</v>
      </c>
      <c r="C70" s="2" t="s">
        <v>215</v>
      </c>
      <c r="D70" s="2">
        <v>7200000</v>
      </c>
      <c r="E70" s="2">
        <v>4605</v>
      </c>
      <c r="F70" s="2">
        <v>3717</v>
      </c>
      <c r="G70" s="2">
        <f>HYPERLINK("https://v16-webapp.tiktok.com/0a1f8348bc27c28031e0b15630179f59/63130d9a/video/tos/alisg/tos-alisg-pve-0037c001/6abf58d2024242d591e4b680982f29d2/?a=1988&amp;ch=0&amp;cr=0&amp;dr=0&amp;lr=tiktok_m&amp;cd=0%7C0%7C1%7C0&amp;cv=1&amp;br=3164&amp;bt=1582&amp;cs=0&amp;ds=3&amp;ft=eXd.6HHoMyq8Z.zf.he2Ny_eyl7Gb&amp;mime_type=video_mp4&amp;qs=0&amp;rc=Omg2NWdoZ2Q0ZmU1NTQ8aUBpamtmdGR1am5pdzMzNzczM0BfM2EyYC02NWIxYGMyYTZhYSM0X2AuY2lzMWpfLS1gMTRzcw%3D%3D&amp;l=20220903021631010217134220036949B7&amp;btag=80000", "Video Link")</f>
        <v>0</v>
      </c>
    </row>
    <row r="71" spans="1:7">
      <c r="A71" s="2" t="s">
        <v>216</v>
      </c>
      <c r="B71" s="2" t="s">
        <v>217</v>
      </c>
      <c r="C71" s="2" t="s">
        <v>218</v>
      </c>
      <c r="D71" s="2">
        <v>4900000</v>
      </c>
      <c r="E71" s="2">
        <v>4456</v>
      </c>
      <c r="F71" s="2">
        <v>1909</v>
      </c>
      <c r="G71" s="2">
        <f>HYPERLINK("https://v16-webapp.tiktok.com/94b5dbad05f71c4f1bed196f8c56fdcc/63130d84/video/tos/useast2a/tos-useast2a-pve-0068/51dafa25529d4c20b3215dea78514a60/?a=1988&amp;ch=0&amp;cr=0&amp;dr=0&amp;lr=tiktok_m&amp;cd=0%7C0%7C1%7C0&amp;cv=1&amp;br=1596&amp;bt=798&amp;cs=0&amp;ds=3&amp;ft=eXd.6HHoMyq8ZNOf.he2Ni.0yl7Gb&amp;mime_type=video_mp4&amp;qs=0&amp;rc=NGZkZzNpODkzNDhkZDM0OUBpM2l4OmlsNDVoMzMzNDczM0A1Y2IvXzMwNS0xMzI1NDMwYSM0NWRxMWE1cmlgLS0uMTZzcw%3D%3D&amp;l=20220903021632010217134220036949ED&amp;btag=80000", "Video Link")</f>
        <v>0</v>
      </c>
    </row>
    <row r="72" spans="1:7">
      <c r="A72" s="2" t="s">
        <v>219</v>
      </c>
      <c r="B72" s="2" t="s">
        <v>220</v>
      </c>
      <c r="C72" s="2" t="s">
        <v>221</v>
      </c>
      <c r="D72" s="2">
        <v>7400000</v>
      </c>
      <c r="E72" s="2">
        <v>10300</v>
      </c>
      <c r="F72" s="2">
        <v>1561</v>
      </c>
      <c r="G72" s="2">
        <f>HYPERLINK("https://v16-webapp.tiktok.com/a1b13cf9ac677365cc3c910b1b9d70ef/63130d8e/video/tos/useast2a/tos-useast2a-ve-0068c002/ee45a2d628b044a38b8f54b89ee1e468/?a=1988&amp;ch=0&amp;cr=0&amp;dr=0&amp;lr=tiktok_m&amp;cd=0%7C0%7C1%7C0&amp;cv=1&amp;br=2936&amp;bt=1468&amp;cs=0&amp;ds=3&amp;ft=eXd.6HHoMyq8ZNOf.he2NHcTyl7Gb&amp;mime_type=video_mp4&amp;qs=0&amp;rc=PDo3ZWRpNjczZ2g5M2RoO0BpMzdxcjc2aW5zdTMzNjczM0AyYTFfLV4zNjIxMWFeYmI0YSMzcWEvcmFsLy1fLS0yMTZzcw%3D%3D&amp;l=2022090302163201021713422003694A0B&amp;btag=80000", "Video Link")</f>
        <v>0</v>
      </c>
    </row>
    <row r="73" spans="1:7">
      <c r="A73" s="2" t="s">
        <v>222</v>
      </c>
      <c r="B73" s="2" t="s">
        <v>223</v>
      </c>
      <c r="C73" s="2" t="s">
        <v>224</v>
      </c>
      <c r="D73" s="2">
        <v>4700000</v>
      </c>
      <c r="E73" s="2">
        <v>19100</v>
      </c>
      <c r="F73" s="2">
        <v>6162</v>
      </c>
      <c r="G73" s="2">
        <f>HYPERLINK("https://v16-webapp.tiktok.com/2ebe688d403d21544dbb7926f2fbc44a/63130d92/video/tos/useast2a/tos-useast2a-ve-0068c004/6be0a9ad45ba41d687f652204909e91c/?a=1988&amp;ch=0&amp;cr=0&amp;dr=0&amp;lr=tiktok_m&amp;cd=0%7C0%7C1%7C0&amp;cv=1&amp;br=1802&amp;bt=901&amp;cs=0&amp;ds=3&amp;ft=eXd.6HHoMyq8ZLOf.he2NI.oyl7Gb&amp;mime_type=video_mp4&amp;qs=0&amp;rc=MzZpaTRoNzM7PDxnOWVnO0BpanA3cTV2M3I5NDMzNTczM0BfYTMyLy4uNV4xYmIzYV82YSNyMWUtaS0wXmFgLS1fMTZzcw%3D%3D&amp;l=202209030216330101920580770A68144D&amp;btag=80000", "Video Link")</f>
        <v>0</v>
      </c>
    </row>
    <row r="74" spans="1:7">
      <c r="A74" s="2" t="s">
        <v>225</v>
      </c>
      <c r="B74" s="2" t="s">
        <v>226</v>
      </c>
      <c r="C74" s="2" t="s">
        <v>227</v>
      </c>
      <c r="D74" s="2">
        <v>6000000</v>
      </c>
      <c r="E74" s="2">
        <v>27400</v>
      </c>
      <c r="F74" s="2">
        <v>16400</v>
      </c>
      <c r="G74" s="2">
        <f>HYPERLINK("https://v16-webapp.tiktok.com/c800280b13a842a9a6a17bdf5c9f005b/63130d70/video/tos/useast2a/tos-useast2a-ve-0068c001/01d57931cfcc42379fde6529ea88a070/?a=1988&amp;ch=0&amp;cr=0&amp;dr=0&amp;lr=tiktok_m&amp;cd=0%7C0%7C1%7C0&amp;cv=1&amp;br=3248&amp;bt=1624&amp;cs=0&amp;ds=3&amp;ft=eXd.6HHoMyq8ZLOf.he2NpEwyl7Gb&amp;mime_type=video_mp4&amp;qs=0&amp;rc=ZDY5M2c4aTM2NTU7OGczM0BpM3dkcTZlbTdoNDMzODczM0A1Yl8xNTI2Xy8xY18vYTZhYSMyb2pmL2A0cWJgLS1gMTZzcw%3D%3D&amp;l=2022090302163301021713510223660627&amp;btag=80000", "Video Link")</f>
        <v>0</v>
      </c>
    </row>
    <row r="75" spans="1:7">
      <c r="A75" s="2" t="s">
        <v>228</v>
      </c>
      <c r="B75" s="2" t="s">
        <v>229</v>
      </c>
      <c r="C75" s="2" t="s">
        <v>230</v>
      </c>
      <c r="D75" s="2">
        <v>5700000</v>
      </c>
      <c r="E75" s="2">
        <v>15900</v>
      </c>
      <c r="F75" s="2">
        <v>6244</v>
      </c>
      <c r="G75" s="2">
        <f>HYPERLINK("https://v16-webapp.tiktok.com/bfc1aa5a142a6bece19f15a1319d2c3c/63130d68/video/tos/useast2a/tos-useast2a-ve-0068c003/6f7a4e9219594328a0bcc1624fd55725/?a=1988&amp;ch=0&amp;cr=0&amp;dr=0&amp;lr=tiktok_m&amp;cd=0%7C0%7C1%7C0&amp;cv=1&amp;br=1326&amp;bt=663&amp;cs=0&amp;ds=3&amp;ft=eXd.6HHoMyq8ZZOf.he2NNJwyl7Gb&amp;mime_type=video_mp4&amp;qs=0&amp;rc=NDk3ODk2PDpoNWZlOGc0OUBpMzhncTM6ZnJmOzMzNzczM0A0Li1gNGBfNl4xNTYuMTUtYSNiNXE0cjRfY2xgLS1kMTZzcw%3D%3D&amp;l=2022090302163401021708014901698D34&amp;btag=80000", "Video Link")</f>
        <v>0</v>
      </c>
    </row>
    <row r="76" spans="1:7">
      <c r="A76" s="2" t="s">
        <v>231</v>
      </c>
      <c r="B76" s="2" t="s">
        <v>232</v>
      </c>
      <c r="C76" s="2" t="s">
        <v>233</v>
      </c>
      <c r="D76" s="2">
        <v>11800000</v>
      </c>
      <c r="E76" s="2">
        <v>5400</v>
      </c>
      <c r="F76" s="2">
        <v>12000</v>
      </c>
      <c r="G76" s="2">
        <f>HYPERLINK("https://v16-webapp.tiktok.com/02b4c90b67e3652885a37287eb6b2ce4/63130d9d/video/tos/alisg/tos-alisg-pve-0037c001/a6d98151c88c49dba1ebb5c3691d0721/?a=1988&amp;ch=0&amp;cr=0&amp;dr=0&amp;lr=tiktok_m&amp;cd=0%7C0%7C1%7C0&amp;cv=1&amp;br=1604&amp;bt=802&amp;cs=0&amp;ds=3&amp;ft=eXd.6HHoMyq8ZZOf.he2NT_0yl7Gb&amp;mime_type=video_mp4&amp;qs=0&amp;rc=PGk5NWloMztkZjplaTszO0BpajQ3c2V2eG1teDMzZTczM0AvMGAwMzMtXi8xMmIxL2JhYSNrX29kbC0uazJfLS1hMTRzcw%3D%3D&amp;l=2022090302163401019205722713694A6C&amp;btag=80000", "Video Link")</f>
        <v>0</v>
      </c>
    </row>
    <row r="77" spans="1:7">
      <c r="A77" s="2" t="s">
        <v>234</v>
      </c>
      <c r="B77" s="2" t="s">
        <v>235</v>
      </c>
      <c r="C77" s="2" t="s">
        <v>236</v>
      </c>
      <c r="D77" s="2">
        <v>6600000</v>
      </c>
      <c r="E77" s="2">
        <v>11900</v>
      </c>
      <c r="F77" s="2">
        <v>21300</v>
      </c>
      <c r="G77" s="2">
        <f>HYPERLINK("https://v16-webapp.tiktok.com/79f9cf61af4332a872b882b1f75ebf1b/63130d9e/video/tos/useast2a/tos-useast2a-pve-0068/08a8753a94c244f28bfa1b314fcc618c/?a=1988&amp;ch=0&amp;cr=0&amp;dr=0&amp;lr=tiktok_m&amp;cd=0%7C0%7C1%7C0&amp;cv=1&amp;br=7266&amp;bt=3633&amp;cs=0&amp;ds=3&amp;ft=eXd.6HHoMyq8ZaOf.he2N5Uoyl7Gb&amp;mime_type=video_mp4&amp;qs=0&amp;rc=NTs1OGYzaWY8Njw2PDY4NEBpMzpzaTY6Zm5xNjMzNzczM0BiMjRjM19iNjAxYi8xLmA2YSM2cXJzcjRfZ2tgLS1kMTZzcw%3D%3D&amp;l=2022090302163401021713510223660668&amp;btag=80000", "Video Link")</f>
        <v>0</v>
      </c>
    </row>
    <row r="78" spans="1:7">
      <c r="A78" s="2" t="s">
        <v>237</v>
      </c>
      <c r="B78" s="2" t="s">
        <v>238</v>
      </c>
      <c r="C78" s="2" t="s">
        <v>239</v>
      </c>
      <c r="D78" s="2">
        <v>4900000</v>
      </c>
      <c r="E78" s="2">
        <v>7840</v>
      </c>
      <c r="F78" s="2">
        <v>2999</v>
      </c>
      <c r="G78" s="2">
        <f>HYPERLINK("https://v16-webapp.tiktok.com/9eeea9d42fd8887ead4c3063c43a35b6/63130d86/video/tos/alisg/tos-alisg-pve-0037c001/cb7375f46dcc4f51ad53d37de5153e62/?a=1988&amp;ch=0&amp;cr=0&amp;dr=0&amp;lr=tiktok_m&amp;cd=0%7C0%7C1%7C0&amp;cv=1&amp;br=6936&amp;bt=3468&amp;cs=0&amp;ds=3&amp;ft=eXd.6HHoMyq8ZaOf.he2NHcTyl7Gb&amp;mime_type=video_mp4&amp;qs=0&amp;rc=ZWc5aGc5NzZnZGU5MzloaUBpandqZDw6ZnVleDMzNzczM0BhYGE0M18tNTQxNjE2Nl4xYSNqLzJobzVxZ3FfLS0vMTRzcw%3D%3D&amp;l=202209030216350102171351022366067A&amp;btag=80000", "Video Link")</f>
        <v>0</v>
      </c>
    </row>
    <row r="79" spans="1:7">
      <c r="A79" s="2" t="s">
        <v>240</v>
      </c>
      <c r="B79" s="2" t="s">
        <v>241</v>
      </c>
      <c r="C79" s="2" t="s">
        <v>242</v>
      </c>
      <c r="D79" s="2">
        <v>8300000</v>
      </c>
      <c r="E79" s="2">
        <v>41000</v>
      </c>
      <c r="F79" s="2">
        <v>14400</v>
      </c>
      <c r="G79" s="2">
        <f>HYPERLINK("https://v16-webapp.tiktok.com/63c2da8a0bee352f7b77fa62d5278f31/63130d84/video/tos/useast2a/tos-useast2a-pve-0068/5a7ac06d1a124ba6b6b40817c7f8f6e5/?a=1988&amp;ch=0&amp;cr=0&amp;dr=0&amp;lr=tiktok_m&amp;cd=0%7C0%7C1%7C0&amp;cv=1&amp;br=1954&amp;bt=977&amp;cs=0&amp;ds=3&amp;ft=eXd.6HHoMyq8ZaOf.he2NN0oyl7Gb&amp;mime_type=video_mp4&amp;qs=0&amp;rc=MzMzNjg3ZjlkZ2Q4aTtnaUBpamxsZGk6ZnBzZTMzNzczM0A0MV9hYjRhNl4xYi5hNWJiYSNsb2MucjRnaWlgLS1kMTZzcw%3D%3D&amp;l=20220903021635010223016048256A674E&amp;btag=80000", "Video Link")</f>
        <v>0</v>
      </c>
    </row>
    <row r="80" spans="1:7">
      <c r="A80" s="2" t="s">
        <v>243</v>
      </c>
      <c r="B80" s="2" t="s">
        <v>244</v>
      </c>
      <c r="C80" s="2" t="s">
        <v>245</v>
      </c>
      <c r="D80" s="2">
        <v>11600000</v>
      </c>
      <c r="E80" s="2">
        <v>4615</v>
      </c>
      <c r="F80" s="2">
        <v>10900</v>
      </c>
      <c r="G80" s="2">
        <f>HYPERLINK("https://v16-webapp.tiktok.com/bae892837dd49b0193059807e6ec18c3/63130d89/video/tos/useast2a/tos-useast2a-pve-0068/83c45324308343adbee44f20b5b664bb/?a=1988&amp;ch=0&amp;cr=0&amp;dr=0&amp;lr=tiktok_m&amp;cd=0%7C0%7C1%7C0&amp;cv=1&amp;br=3270&amp;bt=1635&amp;cs=0&amp;ds=3&amp;ft=eXd.6HHoMyq8ZuOf.he2NIZJLl7Gb&amp;mime_type=video_mp4&amp;qs=0&amp;rc=OGVmOztlZGk1Z2gzZmY2O0BpamhtNzk6ZjszZDMzNzczM0BfNF5fMV82NWIxNTIwX2IyYSMzbHJwcjRfY3FgLS1kMTZzcw%3D%3D&amp;l=2022090302163601021708014901698DA6&amp;btag=80000", "Video Link")</f>
        <v>0</v>
      </c>
    </row>
    <row r="81" spans="1:7">
      <c r="A81" s="2" t="s">
        <v>246</v>
      </c>
      <c r="B81" s="2" t="s">
        <v>247</v>
      </c>
      <c r="C81" s="2" t="s">
        <v>248</v>
      </c>
      <c r="D81" s="2">
        <v>8100000</v>
      </c>
      <c r="E81" s="2">
        <v>80000</v>
      </c>
      <c r="F81" s="2">
        <v>11800</v>
      </c>
      <c r="G81" s="2">
        <f>HYPERLINK("https://v16-webapp.tiktok.com/07c60653135e610c183de5d05e30967f/63130d6d/video/tos/useast2a/tos-useast2a-ve-0068c004/69461f5c88d54bdcbf2c893e93e2437a/?a=1988&amp;ch=0&amp;cr=0&amp;dr=0&amp;lr=tiktok_m&amp;cd=0%7C0%7C1%7C0&amp;cv=1&amp;br=1664&amp;bt=832&amp;cs=0&amp;ds=3&amp;ft=eXd.6HHoMyq8ZuOf.he2NOywyl7Gb&amp;mime_type=video_mp4&amp;qs=0&amp;rc=PDY5aGZlOTY3PDk0Zzk6ZUBpamY8Nzw1O29rdjMzNjczM0AwL2JiYjRjXmMxMWBgNV41YSNgZzNsaDY0b2FfLS01MTZzcw%3D%3D&amp;l=2022090302163601021708014901698DC3&amp;btag=80000", "Video Link")</f>
        <v>0</v>
      </c>
    </row>
    <row r="82" spans="1:7">
      <c r="A82" s="2" t="s">
        <v>249</v>
      </c>
      <c r="B82" s="2" t="s">
        <v>250</v>
      </c>
      <c r="C82" s="2" t="s">
        <v>251</v>
      </c>
      <c r="D82" s="2">
        <v>19200000</v>
      </c>
      <c r="E82" s="2">
        <v>79300</v>
      </c>
      <c r="F82" s="2">
        <v>2017</v>
      </c>
      <c r="G82" s="2">
        <f>HYPERLINK("https://v16-webapp.tiktok.com/4438ca9605f15bbaf8b810ce93c8b6b0/63130d6b/video/tos/useast2a/tos-useast2a-ve-0068c001/f472010e8d014a78b03cfd3ccd1ea598/?a=1988&amp;ch=0&amp;cr=0&amp;dr=0&amp;lr=tiktok_m&amp;cd=0%7C0%7C1%7C0&amp;cv=1&amp;br=2712&amp;bt=1356&amp;cs=0&amp;ds=3&amp;ft=eXd.6HHoMyq8ZdOf.he2Nlh0yl7Gb&amp;mime_type=video_mp4&amp;qs=0&amp;rc=aDNnaWU6ZzQ1ZGhkaTY2aUBpM2hscnE1Om1kdTMzOzczM0A0MF5eMDFgNjIxMjQyMWExYSNgL181LjE0bDFfLS1hMTZzcw%3D%3D&amp;l=202209030216370101902182320569C703&amp;btag=80000", "Video Link")</f>
        <v>0</v>
      </c>
    </row>
    <row r="83" spans="1:7">
      <c r="A83" s="2" t="s">
        <v>252</v>
      </c>
      <c r="B83" s="2" t="s">
        <v>253</v>
      </c>
      <c r="C83" s="2" t="s">
        <v>254</v>
      </c>
      <c r="D83" s="2">
        <v>10300000</v>
      </c>
      <c r="E83" s="2">
        <v>62700</v>
      </c>
      <c r="F83" s="2">
        <v>18300</v>
      </c>
      <c r="G83" s="2">
        <f>HYPERLINK("https://v16-webapp.tiktok.com/da6c15d8b32ae0e1637c28a31caa4aaa/63130d9c/video/tos/useast2a/tos-useast2a-ve-0068c003/0f4955003e8441468af2ec3f3e84ffd1/?a=1988&amp;ch=0&amp;cr=0&amp;dr=0&amp;lr=tiktok_m&amp;cd=0%7C0%7C1%7C0&amp;cv=1&amp;br=1962&amp;bt=981&amp;cs=0&amp;ds=3&amp;ft=eXd.6HHoMyq8Z9Of.he2NQBeyl7Gb&amp;mime_type=video_mp4&amp;qs=0&amp;rc=aTU0OjQzOzZmZjVkZTlmZUBpanJ1ZTw6ZnByZTMzNzczM0BeMF8vMTQzNjExYjJjX2MxYSNlMC5kcjRvbC9gLS1kMTZzcw%3D%3D&amp;l=202209030216380101902182320569C748&amp;btag=80000", "Video Link")</f>
        <v>0</v>
      </c>
    </row>
    <row r="84" spans="1:7">
      <c r="A84" s="2" t="s">
        <v>255</v>
      </c>
      <c r="B84" s="2" t="s">
        <v>256</v>
      </c>
      <c r="C84" s="2" t="s">
        <v>257</v>
      </c>
      <c r="D84" s="2">
        <v>5100000</v>
      </c>
      <c r="E84" s="2">
        <v>49900</v>
      </c>
      <c r="F84" s="2">
        <v>64600</v>
      </c>
      <c r="G84" s="2">
        <f>HYPERLINK("https://v16-webapp.tiktok.com/327549a4bb7873f39142d287580e0b51/63130d6f/video/tos/useast2a/tos-useast2a-pve-0068/76590889f56d41419d8c847cdd9e73ec/?a=1988&amp;ch=0&amp;cr=0&amp;dr=0&amp;lr=tiktok_m&amp;cd=0%7C0%7C1%7C0&amp;cv=1&amp;br=2904&amp;bt=1452&amp;cs=0&amp;ds=3&amp;ft=eXd.6HHoMyq8Z9Of.he2NN0oyl7Gb&amp;mime_type=video_mp4&amp;qs=0&amp;rc=NDU7NTk3Ojs0NWc3ZWdpN0BpM21tbHl4OTxvNDMzNzczM0AzNGJgM19hNl8xNmNfYTRhYSNkNHAuNGRtLmdgLS1kMTZzcw%3D%3D&amp;l=2022090302163801021708014901698E09&amp;btag=80000", "Video Link")</f>
        <v>0</v>
      </c>
    </row>
    <row r="85" spans="1:7">
      <c r="A85" s="2" t="s">
        <v>258</v>
      </c>
      <c r="B85" s="2" t="s">
        <v>259</v>
      </c>
      <c r="C85" s="2" t="s">
        <v>260</v>
      </c>
      <c r="D85" s="2">
        <v>7400000</v>
      </c>
      <c r="E85" s="2">
        <v>3236</v>
      </c>
      <c r="F85" s="2">
        <v>12300</v>
      </c>
      <c r="G85" s="2">
        <f>HYPERLINK("https://v16-webapp.tiktok.com/6ad39411cf5deac0a422f422f282338a/63130d7f/video/tos/useast2a/tos-useast2a-ve-0068c003/742bca4a5c264622ab35fceaace92721/?a=1988&amp;ch=0&amp;cr=0&amp;dr=0&amp;lr=tiktok_m&amp;cd=0%7C0%7C1%7C0&amp;cv=1&amp;br=1438&amp;bt=719&amp;cs=0&amp;ds=3&amp;ft=eXd.6HHoMyq8Z9Of.he2NOr3yl7Gb&amp;mime_type=video_mp4&amp;qs=0&amp;rc=ODRoNWQ2NWQ4M2c7Zzo1aEBpamhocWY6Zm5kZDMzNzczM0AyMTA0X2AtXzExNjYyNS02YSNhb2BmcjRnb2ZgLS1kMTZzcw%3D%3D&amp;l=202209030216380101902182320569C79F&amp;btag=80000", "Video Link")</f>
        <v>0</v>
      </c>
    </row>
    <row r="86" spans="1:7">
      <c r="A86" s="2" t="s">
        <v>261</v>
      </c>
      <c r="B86" s="2" t="s">
        <v>262</v>
      </c>
      <c r="C86" s="2" t="s">
        <v>263</v>
      </c>
      <c r="D86" s="2">
        <v>9000000</v>
      </c>
      <c r="E86" s="2">
        <v>10900</v>
      </c>
      <c r="F86" s="2">
        <v>8574</v>
      </c>
      <c r="G86" s="2">
        <f>HYPERLINK("https://v16-webapp.tiktok.com/415423f7e49983f7e58fe655d145391b/63130d72/video/tos/useast2a/tos-useast2a-pve-0068/c1546069db5f4ce5a5b065f658667d4a/?a=1988&amp;ch=0&amp;cr=0&amp;dr=0&amp;lr=tiktok_m&amp;cd=0%7C0%7C1%7C0&amp;cv=1&amp;br=3084&amp;bt=1542&amp;cs=0&amp;ds=3&amp;ft=eXd.6HHoMyq8ZGOf.he2NdfTyl7Gb&amp;mime_type=video_mp4&amp;qs=0&amp;rc=Nmc5PDszaTM7Nzc1Zjo1ZEBpajdwMzg6ZmQ5ZDMzNzczM0AxYWE0My01XjExLV8yMl42YSMxcV42cjRfY25gLS1kMTZzcw%3D%3D&amp;l=20220903021639010190219091226936B6&amp;btag=80000", "Video Link")</f>
        <v>0</v>
      </c>
    </row>
    <row r="87" spans="1:7">
      <c r="A87" s="2" t="s">
        <v>264</v>
      </c>
      <c r="B87" s="2" t="s">
        <v>265</v>
      </c>
      <c r="C87" s="2" t="s">
        <v>266</v>
      </c>
      <c r="D87" s="2">
        <v>7000000</v>
      </c>
      <c r="E87" s="2">
        <v>3039</v>
      </c>
      <c r="F87" s="2">
        <v>2145</v>
      </c>
      <c r="G87" s="2">
        <f>HYPERLINK("https://v16-webapp.tiktok.com/e6358e252cfd2324a75072218731cbfd/63130d7b/video/tos/useast2a/tos-useast2a-ve-0068c003/3b7cd3e72157410da16358d84df18c5c/?a=1988&amp;ch=0&amp;cr=0&amp;dr=0&amp;lr=tiktok_m&amp;cd=0%7C0%7C1%7C0&amp;cv=1&amp;br=1430&amp;bt=715&amp;cs=0&amp;ds=3&amp;ft=eXd.6HHoMyq8ZGOf.he2NpEwyl7Gb&amp;mime_type=video_mp4&amp;qs=0&amp;rc=M2ZnN2hpOjs2ZjlkNGY0ZUBpamozPGk6Zml0PDMzNzczM0AwYy8wLmBjXjExNi1eYjM1YSNgcjJhcjQwZmhgLS1kMTZzcw%3D%3D&amp;l=202209030216390101902182320569C802&amp;btag=80000", "Video Link")</f>
        <v>0</v>
      </c>
    </row>
    <row r="88" spans="1:7">
      <c r="A88" s="2" t="s">
        <v>267</v>
      </c>
      <c r="B88" s="2" t="s">
        <v>268</v>
      </c>
      <c r="C88" s="2" t="s">
        <v>269</v>
      </c>
      <c r="D88" s="2">
        <v>4200000</v>
      </c>
      <c r="E88" s="2">
        <v>2862</v>
      </c>
      <c r="F88" s="2">
        <v>1752</v>
      </c>
      <c r="G88" s="2">
        <f>HYPERLINK("https://v16-webapp.tiktok.com/6862435ee0db5773c5e0b715e7d2c3e6/63130d8e/video/tos/useast2a/tos-useast2a-ve-0068c002/6c525163dea6438e982c137d67558e18/?a=1988&amp;ch=0&amp;cr=0&amp;dr=0&amp;lr=tiktok_m&amp;cd=0%7C0%7C1%7C0&amp;cv=1&amp;br=1668&amp;bt=834&amp;cs=0&amp;ds=3&amp;ft=eXd.6HHoMyq8ZlOf.he2NIPwyl7Gb&amp;mime_type=video_mp4&amp;qs=0&amp;rc=aDxkPDQ7ODlnOWhkOWg1NUBpajY7NHE8NzY7NDMzaDczM0AyMS5hNDRfNTExYC82MWE2YSNmLnBgajM0bjJgLS01MTZzcw%3D%3D&amp;l=2022090302164001021713510223660710&amp;btag=80000", "Video Link")</f>
        <v>0</v>
      </c>
    </row>
    <row r="89" spans="1:7">
      <c r="A89" s="2" t="s">
        <v>270</v>
      </c>
      <c r="B89" s="2" t="s">
        <v>271</v>
      </c>
      <c r="C89" s="2" t="s">
        <v>99</v>
      </c>
      <c r="D89" s="2">
        <v>26800000</v>
      </c>
      <c r="E89" s="2">
        <v>154900</v>
      </c>
      <c r="F89" s="2">
        <v>18500</v>
      </c>
      <c r="G89" s="2">
        <f>HYPERLINK("https://v16-webapp.tiktok.com/1179e4261660dd4b9bb75964f9de8203/63130d82/video/tos/useast2a/tos-useast2a-ve-0068c001/3502cedafd194cf782d3685e4e35aea6/?a=1988&amp;ch=0&amp;cr=0&amp;dr=0&amp;lr=tiktok_m&amp;cd=0%7C0%7C1%7C0&amp;cv=1&amp;br=1510&amp;bt=755&amp;cs=0&amp;ds=3&amp;ft=eXd.6HHoMyq8ZlOf.he2N.Yoyl7Gb&amp;mime_type=video_mp4&amp;qs=0&amp;rc=OTY2ZDQ7PDNpMzloPDU4aUBpanhsbnV2a3dtMzMzOTczM0AzYDVjXi1iNS0xMzZgL2JgYSNvZHJyNjNhbGhgLS0vMTZzcw%3D%3D&amp;l=2022090302164001019205722713694BED&amp;btag=80000", "Video Link")</f>
        <v>0</v>
      </c>
    </row>
    <row r="90" spans="1:7">
      <c r="A90" s="2" t="s">
        <v>272</v>
      </c>
      <c r="B90" s="2" t="s">
        <v>273</v>
      </c>
      <c r="C90" s="2" t="s">
        <v>274</v>
      </c>
      <c r="D90" s="2">
        <v>8900000</v>
      </c>
      <c r="E90" s="2">
        <v>131500</v>
      </c>
      <c r="F90" s="2">
        <v>8697</v>
      </c>
      <c r="G90" s="2">
        <f>HYPERLINK("https://v16-webapp.tiktok.com/0fc4a888384522db8cc0de7fec657d55/63130d72/video/tos/useast2a/tos-useast2a-ve-0068c003/36de2d2e8d9d496c8282b2a2099fa8b9/?a=1988&amp;ch=0&amp;cr=0&amp;dr=0&amp;lr=tiktok_m&amp;cd=0%7C0%7C1%7C0&amp;cv=1&amp;br=4756&amp;bt=2378&amp;cs=0&amp;ds=3&amp;ft=eXd.6HHoMyq8ZfOf.he2NZMJyl7Gb&amp;mime_type=video_mp4&amp;qs=0&amp;rc=Njg7NjYzMzU6NDpmODVlaUBpM3lsamlyNjhxeTMzZDczM0BjLl4uXi1iNmExYmM1MzQ1YSNvNi8xNGFtanFfLS02MTZzcw%3D%3D&amp;l=202209030216410102171351022366072E&amp;btag=80000", "Video Link")</f>
        <v>0</v>
      </c>
    </row>
    <row r="91" spans="1:7">
      <c r="A91" s="2" t="s">
        <v>275</v>
      </c>
      <c r="B91" s="2" t="s">
        <v>276</v>
      </c>
      <c r="C91" s="2" t="s">
        <v>277</v>
      </c>
      <c r="D91" s="2">
        <v>7300000</v>
      </c>
      <c r="E91" s="2">
        <v>754</v>
      </c>
      <c r="F91" s="2">
        <v>1505</v>
      </c>
      <c r="G91" s="2">
        <f>HYPERLINK("https://v16-webapp.tiktok.com/beb2bacaf652f2ab1830904200caeeab/63130d76/video/tos/useast2a/tos-useast2a-ve-0068c003/3ed4c516a6ca400c9caf99dc692903a0/?a=1988&amp;ch=0&amp;cr=0&amp;dr=0&amp;lr=tiktok_m&amp;cd=0%7C0%7C1%7C0&amp;cv=1&amp;br=1002&amp;bt=501&amp;cs=0&amp;ds=3&amp;ft=eXd.6HHoMyq8ZfOf.he2N5c4yl7Gb&amp;mime_type=video_mp4&amp;qs=0&amp;rc=ZjpnZzg4ZGczPDc1OjY8OEBpM2VyNjk6ZnJsPDMzNzczM0AyXjMyX15fNi4xNDQ0YmE1YSNvXnNecjRfX2dgLS1kMTZzcw%3D%3D&amp;l=202209030216410102171350380168E1DE&amp;btag=80000", "Video Link")</f>
        <v>0</v>
      </c>
    </row>
    <row r="92" spans="1:7">
      <c r="A92" s="2" t="s">
        <v>278</v>
      </c>
      <c r="B92" s="2" t="s">
        <v>279</v>
      </c>
      <c r="C92" s="2" t="s">
        <v>280</v>
      </c>
      <c r="D92" s="2">
        <v>8800000</v>
      </c>
      <c r="E92" s="2">
        <v>72400</v>
      </c>
      <c r="F92" s="2">
        <v>15500</v>
      </c>
      <c r="G92" s="2">
        <f>HYPERLINK("https://v16-webapp.tiktok.com/5a42f2f6d5fe70b7326e5dee5c4e317f/63130db1/video/tos/useast2a/tos-useast2a-pve-0068/faedee684aea45cda24263434ce2f791/?a=1988&amp;ch=0&amp;cr=0&amp;dr=0&amp;lr=tiktok_m&amp;cd=0%7C0%7C1%7C0&amp;cv=1&amp;br=3616&amp;bt=1808&amp;cs=0&amp;ds=3&amp;ft=eXd.6HHoMyq8ZROf.he2NNJwyl7Gb&amp;mime_type=video_mp4&amp;qs=0&amp;rc=ZmZmaTplZWk7N2U8ZjppNEBpM248djU6Zjc0OTMzNzczM0BjL2MvLTNgNjUxNS81XmNjYSMzZi5ucjRvNGhgLS1kMTZzcw%3D%3D&amp;l=20220903021642010223016048256A68C3&amp;btag=80000", "Video Link")</f>
        <v>0</v>
      </c>
    </row>
    <row r="93" spans="1:7">
      <c r="A93" s="2" t="s">
        <v>281</v>
      </c>
      <c r="B93" s="2" t="s">
        <v>282</v>
      </c>
      <c r="C93" s="2" t="s">
        <v>283</v>
      </c>
      <c r="D93" s="2">
        <v>7800000</v>
      </c>
      <c r="E93" s="2">
        <v>72500</v>
      </c>
      <c r="F93" s="2">
        <v>22400</v>
      </c>
      <c r="G93" s="2">
        <f>HYPERLINK("https://v16-webapp.tiktok.com/1cbf24c6d549bd4634d1bf17b0b4cb75/63130d78/video/tos/useast2a/tos-useast2a-ve-0068c001/31e69fc160844b47a6617c5d5d73b631/?a=1988&amp;ch=0&amp;cr=0&amp;dr=0&amp;lr=tiktok_m&amp;cd=0%7C0%7C1%7C0&amp;cv=1&amp;br=536&amp;bt=268&amp;cs=0&amp;ds=3&amp;ft=eXd.6HHoMyq8ZROf.he2NQtoyl7Gb&amp;mime_type=video_mp4&amp;qs=0&amp;rc=MzQ3Ojk5PDZkZjpmNWhpZEBpajdxaW9saWpwNjMzNzczM0BiLV8yMWA2NmExMTE2YjI0YSNhcGxwZTZtYi5gLS1kMTZzcw%3D%3D&amp;l=2022090302164201021708014901698EDE&amp;btag=80000", "Video Link")</f>
        <v>0</v>
      </c>
    </row>
    <row r="94" spans="1:7">
      <c r="A94" s="2" t="s">
        <v>284</v>
      </c>
      <c r="B94" s="2" t="s">
        <v>285</v>
      </c>
      <c r="C94" s="2" t="s">
        <v>286</v>
      </c>
      <c r="D94" s="2">
        <v>8000000</v>
      </c>
      <c r="E94" s="2">
        <v>24400</v>
      </c>
      <c r="F94" s="2">
        <v>16500</v>
      </c>
      <c r="G94" s="2">
        <f>HYPERLINK("https://v16-webapp.tiktok.com/da57da26ac23c9527818cc5ef086ad79/63130dac/video/tos/useast2a/tos-useast2a-ve-0068c002/eff3d4661f3c46f1b7cac10e0c173c26/?a=1988&amp;ch=0&amp;cr=0&amp;dr=0&amp;lr=tiktok_m&amp;cd=0%7C0%7C1%7C0&amp;cv=1&amp;br=2592&amp;bt=1296&amp;cs=0&amp;ds=3&amp;ft=eXd.6HHoMyq8ZUOf.he2N0aeyl7Gb&amp;mime_type=video_mp4&amp;qs=0&amp;rc=NDZnM2Y7OztoNDRpZDNlPEBpM3BscDY6Znd4ZTMzNzczM0BgLS81MGJgXjYxMV8wYl5jYSNmbXBtcjRfNm1gLS1kMTZzcw%3D%3D&amp;l=202209030216430102230770221C6B13FE&amp;btag=80000", "Video Link")</f>
        <v>0</v>
      </c>
    </row>
    <row r="95" spans="1:7">
      <c r="A95" s="2" t="s">
        <v>287</v>
      </c>
      <c r="B95" s="2" t="s">
        <v>288</v>
      </c>
      <c r="C95" s="2" t="s">
        <v>289</v>
      </c>
      <c r="D95" s="2">
        <v>9000000</v>
      </c>
      <c r="E95" s="2">
        <v>9476</v>
      </c>
      <c r="F95" s="2">
        <v>3619</v>
      </c>
      <c r="G95" s="2">
        <f>HYPERLINK("https://v16-webapp.tiktok.com/01b526424c9cba5e96a31f828c20fdc7/63130d7c/video/tos/useast2a/tos-useast2a-ve-0068c002/22baf8df60e54312905c9d6490aa681c/?a=1988&amp;ch=0&amp;cr=0&amp;dr=0&amp;lr=tiktok_m&amp;cd=0%7C0%7C1%7C0&amp;cv=1&amp;br=958&amp;bt=479&amp;cs=0&amp;ds=3&amp;ft=eXd.6HHoMyq8ZUOf.he2Nf9wyl7Gb&amp;mime_type=video_mp4&amp;qs=0&amp;rc=ZDs0NTc5OzhlO2k3Zjc0Z0BpajU3N2g6Zjh4NjMzNzczM0BeMi8xNV41NS0xYjQyYWBeYSNraGppcjRfcmxgLS1kMTZzcw%3D%3D&amp;l=20220903021643010217086159216998FE&amp;btag=80000", "Video Link")</f>
        <v>0</v>
      </c>
    </row>
    <row r="96" spans="1:7">
      <c r="A96" s="2" t="s">
        <v>290</v>
      </c>
      <c r="B96" s="2" t="s">
        <v>291</v>
      </c>
      <c r="C96" s="2" t="s">
        <v>292</v>
      </c>
      <c r="D96" s="2">
        <v>7900000</v>
      </c>
      <c r="E96" s="2">
        <v>4677</v>
      </c>
      <c r="F96" s="2">
        <v>2748</v>
      </c>
      <c r="G96" s="2">
        <f>HYPERLINK("https://v16-webapp.tiktok.com/21b3a58e4b1157717303d16aca5fe7b4/63130d79/video/tos/useast2a/tos-useast2a-pve-0068/cd5c2baca9024690b9a0241ef15ebbb5/?a=1988&amp;ch=0&amp;cr=0&amp;dr=0&amp;lr=tiktok_m&amp;cd=0%7C0%7C1%7C0&amp;cv=1&amp;br=2364&amp;bt=1182&amp;cs=0&amp;ds=3&amp;ft=eXd.6HHoMyq8ZrOf.he2N.B3yl7Gb&amp;mime_type=video_mp4&amp;qs=0&amp;rc=aDVkOWhlZTo4Njg2Nzs3N0Bpam5keDY6Zjc0ZTMzNzczM0BeYjJiYV9iNS0xMjUxXjUxYSM1c2sxcjRfYl9gLS1kMTZzcw%3D%3D&amp;l=2022090302164401019020908419693442&amp;btag=80000", "Video Link")</f>
        <v>0</v>
      </c>
    </row>
    <row r="97" spans="1:7">
      <c r="A97" s="2" t="s">
        <v>293</v>
      </c>
      <c r="B97" s="2" t="s">
        <v>294</v>
      </c>
      <c r="C97" s="2" t="s">
        <v>295</v>
      </c>
      <c r="D97" s="2">
        <v>5300000</v>
      </c>
      <c r="E97" s="2">
        <v>2200</v>
      </c>
      <c r="F97" s="2">
        <v>3859</v>
      </c>
      <c r="G97" s="2">
        <f>HYPERLINK("https://v16-webapp.tiktok.com/11110f86cc01f2ba8f036bf491e0c6fb/63130d89/video/tos/useast2a/tos-useast2a-ve-0068c001/363e640c2b67424d8edf641bbd187812/?a=1988&amp;ch=0&amp;cr=0&amp;dr=0&amp;lr=tiktok_m&amp;cd=0%7C0%7C1%7C0&amp;cv=1&amp;br=2260&amp;bt=1130&amp;cs=0&amp;ds=3&amp;ft=eXd.6HHoMyq8ZrOf.he2NEteyl7Gb&amp;mime_type=video_mp4&amp;qs=0&amp;rc=ZGdpZ2k3OTU1aTVpaWZmZkBpM3N4Zjc6Zng0ZjMzNzczM0AvNC4xL2NhNjExMy42MzVhYSM1Mi9wcjRfczFgLS1kMTZzcw%3D%3D&amp;l=202209030216440102230160970F687EE5&amp;btag=80000", "Video Link")</f>
        <v>0</v>
      </c>
    </row>
    <row r="98" spans="1:7">
      <c r="A98" s="2" t="s">
        <v>296</v>
      </c>
      <c r="B98" s="2" t="s">
        <v>297</v>
      </c>
      <c r="C98" s="2" t="s">
        <v>298</v>
      </c>
      <c r="D98" s="2">
        <v>9000000</v>
      </c>
      <c r="E98" s="2">
        <v>1605</v>
      </c>
      <c r="F98" s="2">
        <v>1198</v>
      </c>
      <c r="G98" s="2">
        <f>HYPERLINK("https://v16-webapp.tiktok.com/f5ad85b8d0bb4cfcf8ec2fb63fb8067e/63130d87/video/tos/useast2a/tos-useast2a-pve-0068/03445b03a16a414e81755008fcb9d428/?a=1988&amp;ch=0&amp;cr=0&amp;dr=0&amp;lr=tiktok_m&amp;cd=0%7C0%7C1%7C0&amp;cv=1&amp;br=3388&amp;bt=1694&amp;cs=0&amp;ds=3&amp;ft=eXd.6HHoMyq8Z-Of.he2NN_4yl7Gb&amp;mime_type=video_mp4&amp;qs=0&amp;rc=M2VmZDVlZTxlNjNpNDQ5aUBpM3Y8Nzo6ZmVzPDMzNzczM0BfLWMuMDReXjIxYi8uNjYxYSNxcXFecjQwYzJgLS1kMTZzcw%3D%3D&amp;l=20220903021645010223073027246AB442&amp;btag=80000", "Video Link")</f>
        <v>0</v>
      </c>
    </row>
    <row r="99" spans="1:7">
      <c r="A99" s="2" t="s">
        <v>299</v>
      </c>
      <c r="B99" s="2" t="s">
        <v>300</v>
      </c>
      <c r="C99" s="2" t="s">
        <v>301</v>
      </c>
      <c r="D99" s="2">
        <v>5300000</v>
      </c>
      <c r="E99" s="2">
        <v>14200</v>
      </c>
      <c r="F99" s="2">
        <v>9938</v>
      </c>
      <c r="G99" s="2">
        <f>HYPERLINK("https://v16-webapp.tiktok.com/94bb481a432162a90185326f83dfe388/63130d7c/video/tos/useast2a/tos-useast2a-pve-0068/11a864df4e0a419aa345e4c8bff9e65b/?a=1988&amp;ch=0&amp;cr=0&amp;dr=0&amp;lr=tiktok_m&amp;cd=0%7C0%7C1%7C0&amp;cv=1&amp;br=2046&amp;bt=1023&amp;cs=0&amp;ds=3&amp;ft=eXd.6HHoMyq8Z-Of.he2NTr3yl7Gb&amp;mime_type=video_mp4&amp;qs=0&amp;rc=ZzM6Z2Y5NWc3O2Y0NDgzOkBpM2dubXhuZXFoczMzMzczM0AtYGEtMjMwNTIxYDEvNGBjYSM0MnJiLy0xcWtfLS0zMTZzcw%3D%3D&amp;l=202209030216450101910320390E6ACF8F&amp;btag=80000", "Video Link")</f>
        <v>0</v>
      </c>
    </row>
    <row r="100" spans="1:7">
      <c r="A100" s="2" t="s">
        <v>302</v>
      </c>
      <c r="B100" s="2" t="s">
        <v>303</v>
      </c>
      <c r="C100" s="2" t="s">
        <v>304</v>
      </c>
      <c r="D100" s="2">
        <v>6600000</v>
      </c>
      <c r="E100" s="2">
        <v>54800</v>
      </c>
      <c r="F100" s="2">
        <v>19900</v>
      </c>
      <c r="G100" s="2">
        <f>HYPERLINK("https://v16-webapp.tiktok.com/e886087495574ce0ce8938e5c7938aa9/63130da9/video/tos/alisg/tos-alisg-pve-0037c001/1d821925c630465ab467c9c8c4e65c89/?a=1988&amp;ch=0&amp;cr=0&amp;dr=0&amp;lr=tiktok_m&amp;cd=0%7C0%7C1%7C0&amp;cv=1&amp;br=1982&amp;bt=991&amp;cs=0&amp;ds=3&amp;ft=eXd.6HHoMyq8ZoOf.he2NI.oyl7Gb&amp;mime_type=video_mp4&amp;qs=0&amp;rc=ZzQ0NGg8aTNnODg2aDQ4NkBpanY2NW9rbDs8eDMzMzczM0A2MjQ1YC4xNi8xYTViYTVjYSNxNnBzMzQuLWZfLS01MTRzcw%3D%3D&amp;l=20220903021646010223016097136C0471&amp;btag=80000", "Video Link")</f>
        <v>0</v>
      </c>
    </row>
    <row r="101" spans="1:7">
      <c r="A101" s="2" t="s">
        <v>305</v>
      </c>
      <c r="B101" s="2" t="s">
        <v>306</v>
      </c>
      <c r="C101" s="2" t="s">
        <v>307</v>
      </c>
      <c r="D101" s="2">
        <v>7900000</v>
      </c>
      <c r="E101" s="2">
        <v>18500</v>
      </c>
      <c r="F101" s="2">
        <v>8863</v>
      </c>
      <c r="G101" s="2">
        <f>HYPERLINK("https://v16-webapp.tiktok.com/dac847366dbe22463e57bcc5aefe7228/63130daa/video/tos/useast2a/tos-useast2a-ve-0068c002/11db35928cfd459392032950beb6049a/?a=1988&amp;ch=0&amp;cr=0&amp;dr=0&amp;lr=tiktok_m&amp;cd=0%7C0%7C1%7C0&amp;cv=1&amp;br=2710&amp;bt=1355&amp;cs=0&amp;ds=3&amp;ft=eXd.6HHoMyq8ZoOf.he2NC0eyl7Gb&amp;mime_type=video_mp4&amp;qs=0&amp;rc=OmQzaDU3ZGU8PDRlZ2k2NEBpMzh2aDY6Zmw1ODMzNzczM0A1YDViLy8tNS8xLTA2LmJjYSNfZTAzcjRfbHBgLS1kMTZzcw%3D%3D&amp;l=202209030216460102230160970F687F5C&amp;btag=80000", "Video Link")</f>
        <v>0</v>
      </c>
    </row>
    <row r="102" spans="1:7">
      <c r="A102" s="2" t="s">
        <v>308</v>
      </c>
      <c r="B102" s="2" t="s">
        <v>309</v>
      </c>
      <c r="C102" s="2" t="s">
        <v>310</v>
      </c>
      <c r="D102" s="2">
        <v>6900000</v>
      </c>
      <c r="E102" s="2">
        <v>525</v>
      </c>
      <c r="F102" s="2">
        <v>4255</v>
      </c>
      <c r="G102" s="2">
        <f>HYPERLINK("https://v16-webapp.tiktok.com/1d11e1d1d64687e4641a19d0483f4fb0/63130d9f/video/tos/useast2a/tos-useast2a-ve-0068c004/4635e090625942adaa42667d29de8aa9/?a=1988&amp;ch=0&amp;cr=0&amp;dr=0&amp;lr=tiktok_m&amp;cd=0%7C0%7C1%7C0&amp;cv=1&amp;br=6724&amp;bt=3362&amp;cs=0&amp;ds=3&amp;ft=eXd.6HHoMyq8ZkOf.he2NZO3yl7Gb&amp;mime_type=video_mp4&amp;qs=0&amp;rc=aDM5aTRpNjkzOWdkZGhkO0BpanNxdjQ6Zjl2ZDMzNzczM0A0X15eX2JgXi8xY2JfMzEvYSNnY2JucjQwMF9gLS1kMTZzcw%3D%3D&amp;l=202209030216470101920510240568C7E5&amp;btag=80000", "Video Link")</f>
        <v>0</v>
      </c>
    </row>
    <row r="103" spans="1:7">
      <c r="A103" s="2" t="s">
        <v>311</v>
      </c>
      <c r="B103" s="2" t="s">
        <v>312</v>
      </c>
      <c r="C103" s="2" t="s">
        <v>313</v>
      </c>
      <c r="D103" s="2">
        <v>4000000</v>
      </c>
      <c r="E103" s="2">
        <v>16400</v>
      </c>
      <c r="F103" s="2">
        <v>18500</v>
      </c>
      <c r="G103" s="2">
        <f>HYPERLINK("https://v16-webapp.tiktok.com/dea1b37fce70735a2bf3d6f328256790/63130d84/video/tos/alisg/tos-alisg-pve-0037c001/8ee13dd4081f48f28084de60e24602cc/?a=1988&amp;ch=0&amp;cr=0&amp;dr=0&amp;lr=tiktok_m&amp;cd=0%7C0%7C1%7C0&amp;cv=1&amp;br=2160&amp;bt=1080&amp;cs=0&amp;ds=3&amp;ft=eXd.6HHoMyq8Z7Of.he2Neljyl7Gb&amp;mime_type=video_mp4&amp;qs=0&amp;rc=M2VlO2Q6ZGhpZTc8NWY8OUBpM3R3cHd4cm1yeDMzZTczM0BgMTQuYDYuNWExNTY0Li00YSNmNi4xZy0xaXBfLS0tMTRzcw%3D%3D&amp;l=2022090302164701022307304905694C16&amp;btag=80000", "Video Link")</f>
        <v>0</v>
      </c>
    </row>
    <row r="104" spans="1:7">
      <c r="A104" s="2" t="s">
        <v>314</v>
      </c>
      <c r="B104" s="2" t="s">
        <v>315</v>
      </c>
      <c r="C104" s="2" t="s">
        <v>316</v>
      </c>
      <c r="D104" s="2">
        <v>11000000</v>
      </c>
      <c r="E104" s="2">
        <v>39300</v>
      </c>
      <c r="F104" s="2">
        <v>2277</v>
      </c>
      <c r="G104" s="2">
        <f>HYPERLINK("https://v16-webapp.tiktok.com/0c0a1874654890120d6b3a8ad6276e98/63130da6/video/tos/alisg/tos-alisg-pve-0037c001/e5614db3d6a84c10b33b3c8645f6a1a4/?a=1988&amp;ch=0&amp;cr=0&amp;dr=0&amp;lr=tiktok_m&amp;cd=0%7C0%7C1%7C0&amp;cv=1&amp;br=1260&amp;bt=630&amp;cs=0&amp;ds=3&amp;ft=eXd.6HHoMyq8Z7Of.he2NII3yl7Gb&amp;mime_type=video_mp4&amp;qs=0&amp;rc=M2c4NTw5aWczN2Y5OTY5aEBpM2c1eWY6Zjc8ZDMzODczNEAvXi1fMDIuNi0xLy0vX2IvYSNha2RkcjQwZ2NgLS1kMS1zcw%3D%3D&amp;l=202209030216480101901851470F690CE5&amp;btag=80000", "Video Link")</f>
        <v>0</v>
      </c>
    </row>
    <row r="105" spans="1:7">
      <c r="A105" s="2" t="s">
        <v>317</v>
      </c>
      <c r="B105" s="2" t="s">
        <v>318</v>
      </c>
      <c r="C105" s="2" t="s">
        <v>319</v>
      </c>
      <c r="D105" s="2">
        <v>3800000</v>
      </c>
      <c r="E105" s="2">
        <v>16400</v>
      </c>
      <c r="F105" s="2">
        <v>6751</v>
      </c>
      <c r="G105" s="2">
        <f>HYPERLINK("https://v16-webapp.tiktok.com/577713cb0e7f77b1aa1a2ffdf94d6df3/63130da8/video/tos/useast2a/tos-useast2a-pve-0068/5282717bce934a2ab00464a7990042a6/?a=1988&amp;ch=0&amp;cr=0&amp;dr=0&amp;lr=tiktok_m&amp;cd=0%7C0%7C1%7C0&amp;cv=1&amp;br=2552&amp;bt=1276&amp;cs=0&amp;ds=3&amp;ft=eXd.6HHoMyq8Z7Of.he2N-B3yl7Gb&amp;mime_type=video_mp4&amp;qs=0&amp;rc=OGVlOjs1OTlkPDw7NTg7aUBpM3Bxc2Z2M2w8djMzZjczM0A1NTVgL15fXzIxYi81MGMwYSM2YGAzaS1fXi1fLS0yMTZzcw%3D%3D&amp;l=2022090302164801021701914420681D20&amp;btag=80000", "Video Link")</f>
        <v>0</v>
      </c>
    </row>
    <row r="106" spans="1:7">
      <c r="A106" s="2" t="s">
        <v>320</v>
      </c>
      <c r="B106" s="2" t="s">
        <v>321</v>
      </c>
      <c r="C106" s="2" t="s">
        <v>322</v>
      </c>
      <c r="D106" s="2">
        <v>5500000</v>
      </c>
      <c r="E106" s="2">
        <v>31900</v>
      </c>
      <c r="F106" s="2">
        <v>10500</v>
      </c>
      <c r="G106" s="2">
        <f>HYPERLINK("https://v16-webapp.tiktok.com/b63822814ee8fd476fb22c5f0fbe4802/63130d80/video/tos/useast2a/tos-useast2a-ve-0068c001/18efc3d70afc42ae94f96b396d5bda8d/?a=1988&amp;ch=0&amp;cr=0&amp;dr=0&amp;lr=tiktok_m&amp;cd=0%7C0%7C1%7C0&amp;cv=1&amp;br=1212&amp;bt=606&amp;cs=0&amp;ds=3&amp;ft=eXd.6HHoMyq8Z6Of.he2NJcoyl7Gb&amp;mime_type=video_mp4&amp;qs=0&amp;rc=OmkzaTw3ZjU5NDYzZDs6OUBpamY3OXdlOjg6MzMzOTczM0BfYTUuLmItXjIxLzBfLi8uYSM1cmAwbGZoaDVgLS0zMTZzcw%3D%3D&amp;l=20220903021649010192044102136726E4&amp;btag=80000", "Video Link")</f>
        <v>0</v>
      </c>
    </row>
    <row r="107" spans="1:7">
      <c r="A107" s="2" t="s">
        <v>323</v>
      </c>
      <c r="B107" s="2" t="s">
        <v>324</v>
      </c>
      <c r="C107" s="2" t="s">
        <v>325</v>
      </c>
      <c r="D107" s="2">
        <v>4500000</v>
      </c>
      <c r="E107" s="2">
        <v>2225</v>
      </c>
      <c r="F107" s="2">
        <v>8350</v>
      </c>
      <c r="G107" s="2">
        <f>HYPERLINK("https://v16-webapp.tiktok.com/c14b59c94747926215bc434a28af2f18/63130d8c/video/tos/useast2a/tos-useast2a-ve-0068c003/c41d1728801347d4b4e55d6a77a3bda8/?a=1988&amp;ch=0&amp;cr=0&amp;dr=0&amp;lr=tiktok_m&amp;cd=0%7C0%7C1%7C0&amp;cv=1&amp;br=3964&amp;bt=1982&amp;cs=0&amp;ds=3&amp;ft=eXd.6HHoMyq8Z6Of.he2N9ceyl7Gb&amp;mime_type=video_mp4&amp;qs=0&amp;rc=PGQ3OThnZDs2aWhnO2Y7OEBpM212ajk6Zjl1ZTMzNzczM0BgNF5gYjMtXmExYC42LTY2YSNsYnFicjRvYi5gLS1kMTZzcw%3D%3D&amp;l=202209030216490102230160970F688033&amp;btag=80000", "Video Link")</f>
        <v>0</v>
      </c>
    </row>
    <row r="108" spans="1:7">
      <c r="A108" s="2" t="s">
        <v>326</v>
      </c>
      <c r="B108" s="2" t="s">
        <v>327</v>
      </c>
      <c r="C108" s="2" t="s">
        <v>328</v>
      </c>
      <c r="D108" s="2">
        <v>4800000</v>
      </c>
      <c r="E108" s="2">
        <v>11800</v>
      </c>
      <c r="F108" s="2">
        <v>2724</v>
      </c>
      <c r="G108" s="2">
        <f>HYPERLINK("https://v16-webapp.tiktok.com/5709b75cfd34096ebd51ab6a6ca65ca7/63130d79/video/tos/useast2a/tos-useast2a-ve-0068c004/8d6950fd085e41cf91cd75fe9f6e5444/?a=1988&amp;ch=0&amp;cr=0&amp;dr=0&amp;lr=tiktok_m&amp;cd=0%7C0%7C1%7C0&amp;cv=1&amp;br=3034&amp;bt=1517&amp;cs=0&amp;ds=3&amp;ft=eXd.6HHoMyq8ZPOf.he2N-iJyl7Gb&amp;mime_type=video_mp4&amp;qs=0&amp;rc=OGc0aWRmZDVmPDg0ZDc4NUBpM3IzdDM6ZmVxPDMzNzczM0AuX2FgXjI1Xl8xNjNhXzA1YSNzLmtucjQwamRgLS1kMTZzcw%3D%3D&amp;l=2022090302165001019018904222677A92&amp;btag=80000", "Video Link")</f>
        <v>0</v>
      </c>
    </row>
    <row r="109" spans="1:7">
      <c r="A109" s="2" t="s">
        <v>329</v>
      </c>
      <c r="B109" s="2" t="s">
        <v>330</v>
      </c>
      <c r="C109" s="2" t="s">
        <v>331</v>
      </c>
      <c r="D109" s="2">
        <v>5200000</v>
      </c>
      <c r="E109" s="2">
        <v>4006</v>
      </c>
      <c r="F109" s="2">
        <v>7359</v>
      </c>
      <c r="G109" s="2">
        <f>HYPERLINK("https://v16-webapp.tiktok.com/3ee2f2f14113596fcb133d386920603c/63130e11/video/tos/useast2a/tos-useast2a-ve-0068c002/236a84f78d0e4dcb821e4dd25c943b2f/?a=1988&amp;ch=0&amp;cr=0&amp;dr=0&amp;lr=tiktok_m&amp;cd=0%7C0%7C1%7C0&amp;cv=1&amp;br=2268&amp;bt=1134&amp;cs=0&amp;ds=3&amp;ft=eXd.6HHoMyq8ZiOf.he2N1_Aol7Gb&amp;mime_type=video_mp4&amp;qs=0&amp;rc=MzNoNzk5Nzg6NmY3ZDVpOEBpM201azs6ZjdyODMzNzczM0AtM2I1YmI0NWIxMTZfLjBgYSNyYTZncjRnaWhgLS1kMTZzcw%3D%3D&amp;l=202209030216510102230991431C689FAE&amp;btag=80000", "Video Link")</f>
        <v>0</v>
      </c>
    </row>
    <row r="110" spans="1:7">
      <c r="A110" s="2" t="s">
        <v>332</v>
      </c>
      <c r="B110" s="2" t="s">
        <v>333</v>
      </c>
      <c r="C110" s="2" t="s">
        <v>334</v>
      </c>
      <c r="D110" s="2">
        <v>4000000</v>
      </c>
      <c r="E110" s="2">
        <v>17200</v>
      </c>
      <c r="F110" s="2">
        <v>9775</v>
      </c>
      <c r="G110" s="2">
        <f>HYPERLINK("https://v16-webapp.tiktok.com/80bf83c8af3cf35fd0a999e046fb51fb/63130da8/video/tos/useast2a/tos-useast2a-ve-0068c003/6cbafc8914344604b3e1d27fa8108c85/?a=1988&amp;ch=0&amp;cr=0&amp;dr=0&amp;lr=tiktok_m&amp;cd=0%7C0%7C1%7C0&amp;cv=1&amp;br=2676&amp;bt=1338&amp;cs=0&amp;ds=3&amp;ft=eXd.6HHoMyq8ZiOf.he2Ndr4yl7Gb&amp;mime_type=video_mp4&amp;qs=0&amp;rc=aDk1Zjk3aDg3PDg6aWg2M0BpamZzeDNyNms1djMzOjczM0A1YTIzLzUzXmExM2NhMDMzYSNiXl9jYjMtX19fLS0uMTZzcw%3D%3D&amp;l=2022090302165101021708014901699115&amp;btag=80000", "Video Link")</f>
        <v>0</v>
      </c>
    </row>
    <row r="111" spans="1:7">
      <c r="A111" s="2" t="s">
        <v>335</v>
      </c>
      <c r="B111" s="2" t="s">
        <v>336</v>
      </c>
      <c r="C111" s="2" t="s">
        <v>38</v>
      </c>
      <c r="D111" s="2">
        <v>7600000</v>
      </c>
      <c r="E111" s="2">
        <v>1976</v>
      </c>
      <c r="F111" s="2">
        <v>2126</v>
      </c>
      <c r="G111" s="2">
        <f>HYPERLINK("https://v16-webapp.tiktok.com/beedb081e560bf90da944575960eb287/63130daf/video/tos/useast2a/tos-useast2a-ve-0068c004/16dfa0077a094b7e8f751b62540762e9/?a=1988&amp;ch=0&amp;cr=0&amp;dr=0&amp;lr=tiktok_m&amp;cd=0%7C0%7C1%7C0&amp;cv=1&amp;br=4144&amp;bt=2072&amp;cs=0&amp;ds=3&amp;ft=eXd.6HHoMyq8ZWOf.he2NOcwyl7Gb&amp;mime_type=video_mp4&amp;qs=0&amp;rc=ZzU3ODo4PDdkNmZpOTs4ZEBpajMzbTo6ZnF1NzMzNzczM0AyXzJfNDZfNS4xNTZjX2JhYSNpZWpgcjQwYS9gLS1kMTZzcw%3D%3D&amp;l=20220903021652010223016048256A6AAE&amp;btag=80000", "Video Link")</f>
        <v>0</v>
      </c>
    </row>
    <row r="112" spans="1:7">
      <c r="A112" s="2" t="s">
        <v>337</v>
      </c>
      <c r="B112" s="2" t="s">
        <v>338</v>
      </c>
      <c r="C112" s="2" t="s">
        <v>339</v>
      </c>
      <c r="D112" s="2">
        <v>5200000</v>
      </c>
      <c r="E112" s="2">
        <v>10100</v>
      </c>
      <c r="F112" s="2">
        <v>3254</v>
      </c>
      <c r="G112" s="2">
        <f>HYPERLINK("https://v16-webapp.tiktok.com/0e7a8b831df83f0e6befad542555826f/63130d81/video/tos/useast2a/tos-useast2a-ve-0068c003/0db2ac85509d495cb3e505360cf7a08e/?a=1988&amp;ch=0&amp;cr=0&amp;dr=0&amp;lr=tiktok_m&amp;cd=0%7C0%7C1%7C0&amp;cv=1&amp;br=2094&amp;bt=1047&amp;cs=0&amp;ds=3&amp;ft=eXd.6HHoMyq8ZWOf.he2Nev0yl7Gb&amp;mime_type=video_mp4&amp;qs=0&amp;rc=OjtoOzdlZWk2aTc3NjZoaEBpajxscDk6ZmhpOzMzNzczM0AzMTVhLjI0NjAxNmEuNmIzYSMyMG1scjRfYHJgLS1kMTZzcw%3D%3D&amp;l=202209030216520101902182320569CD9E&amp;btag=80000", "Video Link")</f>
        <v>0</v>
      </c>
    </row>
    <row r="113" spans="1:7">
      <c r="A113" s="2" t="s">
        <v>340</v>
      </c>
      <c r="B113" s="2" t="s">
        <v>341</v>
      </c>
      <c r="C113" s="2" t="s">
        <v>342</v>
      </c>
      <c r="D113" s="2">
        <v>4100000</v>
      </c>
      <c r="E113" s="2">
        <v>20900</v>
      </c>
      <c r="F113" s="2">
        <v>7757</v>
      </c>
      <c r="G113" s="2">
        <f>HYPERLINK("https://v16-webapp.tiktok.com/3e45479b1e8cf412cf4bd13baf3e656e/63130d87/video/tos/useast2a/tos-useast2a-pve-0068/a3ef4fb71c344f8b8da4f1eeb6e691bc/?a=1988&amp;ch=0&amp;cr=0&amp;dr=0&amp;lr=tiktok_m&amp;cd=0%7C0%7C1%7C0&amp;cv=1&amp;br=3278&amp;bt=1639&amp;cs=0&amp;ds=3&amp;ft=eXd.6HHoMyq8ZWOf.he2NIPwyl7Gb&amp;mime_type=video_mp4&amp;qs=0&amp;rc=NTc2OzY1NDZnaTg8N2Q3ZkBpM291aG9zdTt5dzMzaDczM0AtYTVjYC8yNV8xMV8xLi8xYSMvNDExbnAwYWxfLS1gMTZzcw%3D%3D&amp;l=202209030216520101902182320569CDC8&amp;btag=80000", "Video Link")</f>
        <v>0</v>
      </c>
    </row>
    <row r="114" spans="1:7">
      <c r="A114" s="2" t="s">
        <v>343</v>
      </c>
      <c r="B114" s="2" t="s">
        <v>344</v>
      </c>
      <c r="C114" s="2" t="s">
        <v>345</v>
      </c>
      <c r="D114" s="2">
        <v>6700000</v>
      </c>
      <c r="E114" s="2">
        <v>5850</v>
      </c>
      <c r="F114" s="2">
        <v>8641</v>
      </c>
      <c r="G114" s="2">
        <f>HYPERLINK("https://v16-webapp.tiktok.com/4775a3e94d3345ff5b44651e89e9ac6a/63130d8c/video/tos/useast2a/tos-useast2a-ve-0068c003/23472dc4cbe045a2a50c8d22a21f2230/?a=1988&amp;ch=0&amp;cr=0&amp;dr=0&amp;lr=tiktok_m&amp;cd=0%7C0%7C1%7C0&amp;cv=1&amp;br=1746&amp;bt=873&amp;cs=0&amp;ds=3&amp;ft=eXd.6HHoMyq8ZzOf.he2NUtwyl7Gb&amp;mime_type=video_mp4&amp;qs=0&amp;rc=Ojg8aTtoNTg3Ozw2aWc1OkBpM211dGY6ZjZmOTMzNzczM0AzMi42NC1jNjMxM2NfYl8wYSM0YWllcjQwc2NgLS1kMTZzcw%3D%3D&amp;l=20220903021653010188061209066B4E91&amp;btag=80000", "Video Link")</f>
        <v>0</v>
      </c>
    </row>
    <row r="115" spans="1:7">
      <c r="A115" s="2" t="s">
        <v>346</v>
      </c>
      <c r="B115" s="2" t="s">
        <v>347</v>
      </c>
      <c r="C115" s="2" t="s">
        <v>348</v>
      </c>
      <c r="D115" s="2">
        <v>3700000</v>
      </c>
      <c r="E115" s="2">
        <v>2003</v>
      </c>
      <c r="F115" s="2">
        <v>7930</v>
      </c>
      <c r="G115" s="2">
        <f>HYPERLINK("https://v16-webapp.tiktok.com/806cfec768baee7e09fff65bba1ab739/63130d8d/video/tos/useast2a/tos-useast2a-pve-0068/f567612b277243129d4f991faab20e11/?a=1988&amp;ch=0&amp;cr=0&amp;dr=0&amp;lr=tiktok_m&amp;cd=0%7C0%7C1%7C0&amp;cv=1&amp;br=2348&amp;bt=1174&amp;cs=0&amp;ds=3&amp;ft=eXd.6HHoMyq8ZzOf.he2N5c4yl7Gb&amp;mime_type=video_mp4&amp;qs=0&amp;rc=Z2g7NjlpOzwzZjllOzg4aEBpM2dndjNla20zNDMzaDczM0BiMGIvNl81NS4xNmEwYjQxYSNuZWEwNTFkZTNgLS01MTZzcw%3D%3D&amp;l=202209030216530102230991431C68A04C&amp;btag=80000", "Video Link")</f>
        <v>0</v>
      </c>
    </row>
    <row r="116" spans="1:7">
      <c r="A116" s="2" t="s">
        <v>349</v>
      </c>
      <c r="B116" s="2" t="s">
        <v>350</v>
      </c>
      <c r="C116" s="2" t="s">
        <v>351</v>
      </c>
      <c r="D116" s="2">
        <v>8900000</v>
      </c>
      <c r="E116" s="2">
        <v>27600</v>
      </c>
      <c r="F116" s="2">
        <v>3126</v>
      </c>
      <c r="G116" s="2">
        <f>HYPERLINK("https://v16-webapp.tiktok.com/7442ed4466de5f2b4ce7789fa67aaa93/63130d80/video/tos/alisg/tos-alisg-pve-0037c001/4c0e65785a5c4fa89eff5037b3b7c74a/?a=1988&amp;ch=0&amp;cr=0&amp;dr=0&amp;lr=tiktok_m&amp;cd=0%7C0%7C1%7C0&amp;cv=1&amp;br=2278&amp;bt=1139&amp;cs=0&amp;ds=3&amp;ft=eXd.6HHoMyq8ZtOf.he2NEH6yl7Gb&amp;mime_type=video_mp4&amp;qs=0&amp;rc=OWdmZGlmZDM5aGQzNzhlZEBpMzxneDU6ZnVpdzMzaDczM0AxXy01X2EyXy4xMTJgNDMxYSM2ZmRtbzVhYGRfLS1gMTRzcw%3D%3D&amp;l=20220903021654010217080149016991C6&amp;btag=80000", "Video Link")</f>
        <v>0</v>
      </c>
    </row>
    <row r="117" spans="1:7">
      <c r="A117" s="2" t="s">
        <v>352</v>
      </c>
      <c r="B117" s="2" t="s">
        <v>353</v>
      </c>
      <c r="C117" s="2" t="s">
        <v>354</v>
      </c>
      <c r="D117" s="2">
        <v>4800000</v>
      </c>
      <c r="E117" s="2">
        <v>11000</v>
      </c>
      <c r="F117" s="2">
        <v>8141</v>
      </c>
      <c r="G117" s="2">
        <f>HYPERLINK("https://v16-webapp.tiktok.com/2a6ccf48fe7491ccb572711263eed347/63130d84/video/tos/useast2a/tos-useast2a-pve-0068/0717e4cefdce422c8f302c645e1d989d/?a=1988&amp;ch=0&amp;cr=0&amp;dr=0&amp;lr=tiktok_m&amp;cd=0%7C0%7C1%7C0&amp;cv=1&amp;br=2142&amp;bt=1071&amp;cs=0&amp;ds=3&amp;ft=eXd.6HHoMyq8ZtOf.he2Ni.0yl7Gb&amp;mime_type=video_mp4&amp;qs=0&amp;rc=NWdnZ2hoZzY8M2dkaTs7NUBpM285eDxtdWhmdTMzPDczM0BeNmAzMmMtXzQxNGM0Xi4xYSMzYjMzNS5nLnJfLS1iMTZzcw%3D%3D&amp;l=20220903021654010217080149016991EB&amp;btag=80000", "Video Link")</f>
        <v>0</v>
      </c>
    </row>
    <row r="118" spans="1:7">
      <c r="A118" s="2" t="s">
        <v>355</v>
      </c>
      <c r="B118" s="2" t="s">
        <v>356</v>
      </c>
      <c r="C118" s="2" t="s">
        <v>357</v>
      </c>
      <c r="D118" s="2">
        <v>4400000</v>
      </c>
      <c r="E118" s="2">
        <v>2206</v>
      </c>
      <c r="F118" s="2">
        <v>1535</v>
      </c>
      <c r="G118" s="2">
        <f>HYPERLINK("https://v16-webapp.tiktok.com/8ff6f49f2287a3b90904ebc309ee8b18/63130dab/video/tos/useast2a/tos-useast2a-ve-0068c001/2d35c549333e4d3cb30da9a0d0c176f7/?a=1988&amp;ch=0&amp;cr=0&amp;dr=0&amp;lr=tiktok_m&amp;cd=0%7C0%7C1%7C0&amp;cv=1&amp;br=1770&amp;bt=885&amp;cs=0&amp;ds=3&amp;ft=eXd.6HHoMyq8ZVOf.he2Ny_eyl7Gb&amp;mime_type=video_mp4&amp;qs=0&amp;rc=aGk5NTQ1ZDc1OzppM2k7Z0Bpang8amlyNmU2eTMzZDczM0BfL14zMC4zX2IxLjNjLzUzYSMwYy8xNGFlZHFfLS02MTZzcw%3D%3D&amp;l=2022090302165501021708014901699207&amp;btag=80000", "Video Link")</f>
        <v>0</v>
      </c>
    </row>
    <row r="119" spans="1:7">
      <c r="A119" s="2" t="s">
        <v>358</v>
      </c>
      <c r="B119" s="2" t="s">
        <v>359</v>
      </c>
      <c r="C119" s="2" t="s">
        <v>360</v>
      </c>
      <c r="D119" s="2">
        <v>7100000</v>
      </c>
      <c r="E119" s="2">
        <v>22400</v>
      </c>
      <c r="F119" s="2">
        <v>8015</v>
      </c>
      <c r="G119" s="2">
        <f>HYPERLINK("https://v16-webapp.tiktok.com/301000ad32a1d00dc51eaeb0402e85ea/63130d7c/video/tos/useast2a/tos-useast2a-ve-0068c002/0a58bf24e85c44fda2a96b4fbdc80f83/?a=1988&amp;ch=0&amp;cr=0&amp;dr=0&amp;lr=tiktok_m&amp;cd=0%7C0%7C1%7C0&amp;cv=1&amp;br=5138&amp;bt=2569&amp;cs=0&amp;ds=3&amp;ft=eXd.6HHoMyq8ZVOf.he2Ndswyl7Gb&amp;mime_type=video_mp4&amp;qs=0&amp;rc=Zzc3OjkzOTNkZGU1ZGc2O0BpMztnOzY6ZjVyNjMzNzczM0BiNF40LTVgNmAxXmAxMWJfYSM0ZzZocjRncHJgLS1kMTZzcw%3D%3D&amp;l=202209030216550102170801490169921B&amp;btag=80000", "Video Link")</f>
        <v>0</v>
      </c>
    </row>
    <row r="120" spans="1:7">
      <c r="A120" s="2" t="s">
        <v>361</v>
      </c>
      <c r="B120" s="2" t="s">
        <v>362</v>
      </c>
      <c r="C120" s="2" t="s">
        <v>363</v>
      </c>
      <c r="D120" s="2">
        <v>4100000</v>
      </c>
      <c r="E120" s="2">
        <v>3697</v>
      </c>
      <c r="F120" s="2">
        <v>4561</v>
      </c>
      <c r="G120" s="2">
        <f>HYPERLINK("https://v16-webapp.tiktok.com/07c0d4fdc0d1ae9d27c4efcf0743ac7b/63130db2/video/tos/useast2a/tos-useast2a-pve-0068/3bcd410bb9ff465ba48a3efc164f2480/?a=1988&amp;ch=0&amp;cr=0&amp;dr=0&amp;lr=tiktok_m&amp;cd=0%7C0%7C1%7C0&amp;cv=1&amp;br=3452&amp;bt=1726&amp;cs=0&amp;ds=3&amp;ft=eXd.6HHoMyq8ZDOf.he2NZO3yl7Gb&amp;mime_type=video_mp4&amp;qs=0&amp;rc=aTw3Nmg2ZmVpODxnO2Q3N0BpM3ltNjR5bm9yNjMzNzczM0BhYGAtYDI1NWExYjQvYjUwYSMya18zcy1zczBgLS1kMTZzcw%3D%3D&amp;l=202209030216560102230770221C6B16B7&amp;btag=80000", "Video Link")</f>
        <v>0</v>
      </c>
    </row>
    <row r="121" spans="1:7">
      <c r="A121" s="2" t="s">
        <v>364</v>
      </c>
      <c r="B121" s="2" t="s">
        <v>365</v>
      </c>
      <c r="C121" s="2" t="s">
        <v>366</v>
      </c>
      <c r="D121" s="2">
        <v>6900000</v>
      </c>
      <c r="E121" s="2">
        <v>677</v>
      </c>
      <c r="F121" s="2">
        <v>1166</v>
      </c>
      <c r="G121" s="2">
        <f>HYPERLINK("https://v16-webapp.tiktok.com/e717e70310084d23e8fd93836e6e9608/63130db3/video/tos/useast2a/tos-useast2a-ve-0068c002/fefbb7510cd74a20894f8709c3172d6c/?a=1988&amp;ch=0&amp;cr=0&amp;dr=0&amp;lr=tiktok_m&amp;cd=0%7C0%7C1%7C0&amp;cv=1&amp;br=4632&amp;bt=2316&amp;cs=0&amp;ds=3&amp;ft=eXd.6HHoMyq8ZDOf.he2NN0oyl7Gb&amp;mime_type=video_mp4&amp;qs=0&amp;rc=M2ZpM2ZmNGRpOjY0ZTpkNUBpajh1cTk6Zmw5ZDMzNzczM0BjNTQ2X2BeNS0xYy4vM2BeYSM1ai9mcjRva2FgLS1kMTZzcw%3D%3D&amp;l=202209030216560101902182320569CF31&amp;btag=80000", "Video Link")</f>
        <v>0</v>
      </c>
    </row>
    <row r="122" spans="1:7">
      <c r="A122" s="2" t="s">
        <v>367</v>
      </c>
      <c r="B122" s="2" t="s">
        <v>368</v>
      </c>
      <c r="C122" s="2" t="s">
        <v>369</v>
      </c>
      <c r="D122" s="2">
        <v>4600000</v>
      </c>
      <c r="E122" s="2">
        <v>12500</v>
      </c>
      <c r="F122" s="2">
        <v>5063</v>
      </c>
      <c r="G122" s="2">
        <f>HYPERLINK("https://v16-webapp.tiktok.com/935793b3106e2ff8760dbd37dbc304f1/63130dad/video/tos/useast2a/tos-useast2a-ve-0068c002/4b1ac33c8725482a99a6483ffaa4b878/?a=1988&amp;ch=0&amp;cr=0&amp;dr=0&amp;lr=tiktok_m&amp;cd=0%7C0%7C1%7C0&amp;cv=1&amp;br=2280&amp;bt=1140&amp;cs=0&amp;ds=3&amp;ft=eXd.6HHoMyq8ZeOf.he2NQPwyl7Gb&amp;mime_type=video_mp4&amp;qs=0&amp;rc=aDs1Z2VpNGRoZ2c5NWY6Z0Bpamdqam14OXM8djMzZjczM0BjYDUwLjI1Ni0xLi1iMmE2YSMucXIvZzEya2pfLS0vMTZzcw%3D%3D&amp;l=202209030216560102170801490169926C&amp;btag=80000", "Video Link")</f>
        <v>0</v>
      </c>
    </row>
    <row r="123" spans="1:7">
      <c r="A123" s="2" t="s">
        <v>370</v>
      </c>
      <c r="B123" s="2" t="s">
        <v>371</v>
      </c>
      <c r="C123" s="2" t="s">
        <v>372</v>
      </c>
      <c r="D123" s="2">
        <v>5200000</v>
      </c>
      <c r="E123" s="2">
        <v>7865</v>
      </c>
      <c r="F123" s="2">
        <v>5215</v>
      </c>
      <c r="G123" s="2">
        <f>HYPERLINK("https://v16-webapp.tiktok.com/7686809a3cd3d10f8d8c76d4500cffa9/63130da5/video/tos/useast2a/tos-useast2a-pve-0068/a01d3a738a724e0bbdc218e8b87dca9b/?a=1988&amp;ch=0&amp;cr=0&amp;dr=0&amp;lr=tiktok_m&amp;cd=0%7C0%7C1%7C0&amp;cv=1&amp;br=2096&amp;bt=1048&amp;cs=0&amp;ds=3&amp;ft=eXd.6HHoMyq8ZeOf.he2NfgAol7Gb&amp;mime_type=video_mp4&amp;qs=0&amp;rc=ZWVlZDU2M2c7ZTxmZmY1O0BpanZsZTQ6Znk1NzMzNzczM0A1XjM0NTQ1NjAxLTRfMi42YSNnLmQucjQwaTVgLS1kMTZzcw%3D%3D&amp;l=20220903021657010223016048256A6BEA&amp;btag=80000", "Video Link")</f>
        <v>0</v>
      </c>
    </row>
    <row r="124" spans="1:7">
      <c r="A124" s="2" t="s">
        <v>373</v>
      </c>
      <c r="B124" s="2" t="s">
        <v>374</v>
      </c>
      <c r="C124" s="2" t="s">
        <v>375</v>
      </c>
      <c r="D124" s="2">
        <v>3500000</v>
      </c>
      <c r="E124" s="2">
        <v>2227</v>
      </c>
      <c r="F124" s="2">
        <v>1511</v>
      </c>
      <c r="G124" s="2">
        <f>HYPERLINK("https://v16-webapp.tiktok.com/4fdbf5a6741437655fddca05c15a4eac/63130da7/video/tos/useast2a/tos-useast2a-ve-0068c003/917ea5191019485d859ce30db6d4c75f/?a=1988&amp;ch=0&amp;cr=0&amp;dr=0&amp;lr=tiktok_m&amp;cd=0%7C0%7C1%7C0&amp;cv=1&amp;br=1334&amp;bt=667&amp;cs=0&amp;ds=3&amp;ft=eXd.6HHoMyq8ZOOf.he2NyIoyl7Gb&amp;mime_type=video_mp4&amp;qs=0&amp;rc=NzxmaGVlZjtlaTg4N2ZmOUBpampwODpwb2k7MzMzODczM0AzYDYzM2MyNTMxMDNgYjJfYSM2Mmpka21fZmJgLS0uMTZzcw%3D%3D&amp;l=20220903021657010217080149016992AA&amp;btag=80000", "Video Link")</f>
        <v>0</v>
      </c>
    </row>
    <row r="125" spans="1:7">
      <c r="A125" s="2" t="s">
        <v>376</v>
      </c>
      <c r="B125" s="2" t="s">
        <v>377</v>
      </c>
      <c r="C125" s="2" t="s">
        <v>378</v>
      </c>
      <c r="D125" s="2">
        <v>3800000</v>
      </c>
      <c r="E125" s="2">
        <v>5784</v>
      </c>
      <c r="F125" s="2">
        <v>6905</v>
      </c>
      <c r="G125" s="2">
        <f>HYPERLINK("https://v16-webapp.tiktok.com/a681a4cdf9a25f7c3d81a22699139e34/63130d88/video/tos/useast2a/tos-useast2a-ve-0068c001/497a90f3ddcc40369127cda75be2651f/?a=1988&amp;ch=0&amp;cr=0&amp;dr=0&amp;lr=tiktok_m&amp;cd=0%7C0%7C1%7C0&amp;cv=1&amp;br=2138&amp;bt=1069&amp;cs=0&amp;ds=3&amp;ft=eXd.6HHoMyq8ZOOf.he2NXBJyl7Gb&amp;mime_type=video_mp4&amp;qs=0&amp;rc=PGVnPDc1ZWVoaWk4OTM1Z0BpamZlcjk3bjR2NDMzZzczM0BfNC8vYWEuXjExMS9hLTFgYSNvLXBwZ3JsNDJgLS0xMTZzcw%3D%3D&amp;l=2022090302165801021713510223660A21&amp;btag=80000", "Video Link")</f>
        <v>0</v>
      </c>
    </row>
    <row r="126" spans="1:7">
      <c r="A126" s="2" t="s">
        <v>379</v>
      </c>
      <c r="B126" s="2" t="s">
        <v>380</v>
      </c>
      <c r="C126" s="2" t="s">
        <v>381</v>
      </c>
      <c r="D126" s="2">
        <v>5100000</v>
      </c>
      <c r="E126" s="2">
        <v>11900</v>
      </c>
      <c r="F126" s="2">
        <v>6029</v>
      </c>
      <c r="G126" s="2">
        <f>HYPERLINK("https://v16-webapp.tiktok.com/60a901acd3634eb3189651266561f386/63130da3/video/tos/useast2a/tos-useast2a-pve-0068/419003bf608540a38933ca69461512b8/?a=1988&amp;ch=0&amp;cr=0&amp;dr=0&amp;lr=tiktok_m&amp;cd=0%7C0%7C1%7C0&amp;cv=1&amp;br=1808&amp;bt=904&amp;cs=0&amp;ds=3&amp;ft=eXd.6HHoMyq8ZOOf.he2NT_0yl7Gb&amp;mime_type=video_mp4&amp;qs=0&amp;rc=ZWY5OjZnMzY2M2c3ODs8NUBpMzZxaDY6Zm00ZTMzNzczM0BfXy0tNTFhXzYxLzRiMWNiYSMvYGpzcjRnbWJgLS1kMTZzcw%3D%3D&amp;l=2022090302165801021713510223660A38&amp;btag=80000", "Video Link")</f>
        <v>0</v>
      </c>
    </row>
    <row r="127" spans="1:7">
      <c r="A127" s="2" t="s">
        <v>382</v>
      </c>
      <c r="B127" s="2" t="s">
        <v>383</v>
      </c>
      <c r="C127" s="2" t="s">
        <v>384</v>
      </c>
      <c r="D127" s="2">
        <v>3400000</v>
      </c>
      <c r="E127" s="2">
        <v>12100</v>
      </c>
      <c r="F127" s="2">
        <v>12700</v>
      </c>
      <c r="G127" s="2">
        <f>HYPERLINK("https://v16-webapp.tiktok.com/855fe0b5ca22b36cb6dab6f82360646d/63130d83/video/tos/useast2a/tos-useast2a-ve-0068c001/a1b81cb5e91e4d09946ee7db3b265751/?a=1988&amp;ch=0&amp;cr=0&amp;dr=0&amp;lr=tiktok_m&amp;cd=0%7C0%7C1%7C0&amp;cv=1&amp;br=6104&amp;bt=3052&amp;cs=0&amp;ds=3&amp;ft=eXd.6HHoMyq8ZwOf.he2Nk.eyl7Gb&amp;mime_type=video_mp4&amp;qs=0&amp;rc=MzM0NWc0aDs4Zmg2O2Q7ZUBpM3JmMzU6Zm00ZTMzNzczM0BjLTUuYzMxNmExLWMvMi0xYSNoZC9ucjRfYmVgLS1kMTZzcw%3D%3D&amp;l=20220903021659010223016048256A6C80&amp;btag=80000", "Video Link")</f>
        <v>0</v>
      </c>
    </row>
    <row r="128" spans="1:7">
      <c r="A128" s="2" t="s">
        <v>385</v>
      </c>
      <c r="B128" s="2" t="s">
        <v>386</v>
      </c>
      <c r="C128" s="2" t="s">
        <v>387</v>
      </c>
      <c r="D128" s="2">
        <v>3800000</v>
      </c>
      <c r="E128" s="2">
        <v>2437</v>
      </c>
      <c r="F128" s="2">
        <v>1244</v>
      </c>
      <c r="G128" s="2">
        <f>HYPERLINK("https://v16-webapp.tiktok.com/025c197489885e1330fee41c438aa002/63130da6/video/tos/useast2a/tos-useast2a-ve-0068c003/70e447098c2f42f2a72ff0d42e4645c3/?a=1988&amp;ch=0&amp;cr=0&amp;dr=0&amp;lr=tiktok_m&amp;cd=0%7C0%7C1%7C0&amp;cv=1&amp;br=1610&amp;bt=805&amp;cs=0&amp;ds=3&amp;ft=eXd.6HHoMyq8ZwOf.he2NHcTyl7Gb&amp;mime_type=video_mp4&amp;qs=0&amp;rc=Ozk8NDY4MzZpZDY6OTY4ZkBpanB1aWs0ODd3MzMzODczM0A0NTEtX18wXi8xXjNgMDVeYSNha2FmXl9iY15gLS1iMTZzcw%3D%3D&amp;l=2022090302165901019021909122693AA1&amp;btag=80000", "Video Link")</f>
        <v>0</v>
      </c>
    </row>
    <row r="129" spans="1:7">
      <c r="A129" s="2" t="s">
        <v>388</v>
      </c>
      <c r="B129" s="2" t="s">
        <v>389</v>
      </c>
      <c r="C129" s="2" t="s">
        <v>390</v>
      </c>
      <c r="D129" s="2">
        <v>8800000</v>
      </c>
      <c r="E129" s="2">
        <v>12400</v>
      </c>
      <c r="F129" s="2">
        <v>5278</v>
      </c>
      <c r="G129" s="2">
        <f>HYPERLINK("https://v16-webapp.tiktok.com/ca1282ac4541b51e0533eaba6398740a/63130dc4/video/tos/useast2a/tos-useast2a-ve-0068c001/8a49014fe63a47979027b68376fe1bc8/?a=1988&amp;ch=0&amp;cr=0&amp;dr=0&amp;lr=tiktok_m&amp;cd=0%7C0%7C1%7C0&amp;cv=1&amp;br=4030&amp;bt=2015&amp;cs=0&amp;ds=3&amp;ft=eXd.6HHoMyq8Z2Of.he2NQeTyl7Gb&amp;mime_type=video_mp4&amp;qs=0&amp;rc=ZGhlNmdkMzY8NzU2NGdpO0BpajlnZTU6ZnllZTMzNzczM0A0XmIwY2E2XjExMWA1YmA0YSM0YzUwcjRnbmdgLS1kMTZzcw%3D%3D&amp;l=202209030217000102170801490169934E&amp;btag=80000", "Video Link")</f>
        <v>0</v>
      </c>
    </row>
    <row r="130" spans="1:7">
      <c r="A130" s="2" t="s">
        <v>391</v>
      </c>
      <c r="B130" s="2" t="s">
        <v>392</v>
      </c>
      <c r="C130" s="2" t="s">
        <v>393</v>
      </c>
      <c r="D130" s="2">
        <v>3800000</v>
      </c>
      <c r="E130" s="2">
        <v>12000</v>
      </c>
      <c r="F130" s="2">
        <v>7722</v>
      </c>
      <c r="G130" s="2">
        <f>HYPERLINK("https://v16-webapp.tiktok.com/a1f589f6dcc561c887dcb75138e0e778/63130d8a/video/tos/useast2a/tos-useast2a-pve-0068/00a453fd2b8f4bf9b27ab9a915e18003/?a=1988&amp;ch=0&amp;cr=0&amp;dr=0&amp;lr=tiktok_m&amp;cd=0%7C0%7C1%7C0&amp;cv=1&amp;br=6718&amp;bt=3359&amp;cs=0&amp;ds=3&amp;ft=eXd.6HHoMyq8Z2Of.he2NL9eyl7Gb&amp;mime_type=video_mp4&amp;qs=0&amp;rc=Z2RlMzRkZTRnODVpPDtmZ0BpM3R4dWg7bGdvNTMzNzczM0AwM2A1LTUwNi0xYTQvYjFgYSNlaGFiMXBvbWhgLS1kMTZzcw%3D%3D&amp;l=2022090302170001021708014901699370&amp;btag=80000", "Video Link")</f>
        <v>0</v>
      </c>
    </row>
    <row r="131" spans="1:7">
      <c r="A131" s="2" t="s">
        <v>394</v>
      </c>
      <c r="B131" s="2" t="s">
        <v>395</v>
      </c>
      <c r="C131" s="2" t="s">
        <v>396</v>
      </c>
      <c r="D131" s="2">
        <v>3900000</v>
      </c>
      <c r="E131" s="2">
        <v>1061</v>
      </c>
      <c r="F131" s="2">
        <v>1051</v>
      </c>
      <c r="G131" s="2">
        <f>HYPERLINK("https://v16-webapp.tiktok.com/e2acf3019139ac7e9846a3a011a12310/63130d8c/video/tos/useast2a/tos-useast2a-ve-0068c004/f0deb61bb9a44059b0093f73c6834dbb/?a=1988&amp;ch=0&amp;cr=0&amp;dr=0&amp;lr=tiktok_m&amp;cd=0%7C0%7C1%7C0&amp;cv=1&amp;br=2838&amp;bt=1419&amp;cs=0&amp;ds=3&amp;ft=eXd.6HHoMyq8ZqOf.he2NCEwyl7Gb&amp;mime_type=video_mp4&amp;qs=0&amp;rc=PGQzNWY4ZzQ7NGU6ZGU3OkBpM21yMzc3aTs2djMzZTczM0BgMF42LTVjNTUxMmAwM2EtYSMvcS9rZzRybS5fLS1gMTZzcw%3D%3D&amp;l=202209030217010102230770221C6B1808&amp;btag=80000", "Video Link")</f>
        <v>0</v>
      </c>
    </row>
    <row r="132" spans="1:7">
      <c r="A132" s="2" t="s">
        <v>397</v>
      </c>
      <c r="B132" s="2" t="s">
        <v>398</v>
      </c>
      <c r="C132" s="2" t="s">
        <v>399</v>
      </c>
      <c r="D132" s="2">
        <v>3100000</v>
      </c>
      <c r="E132" s="2">
        <v>6562</v>
      </c>
      <c r="F132" s="2">
        <v>1808</v>
      </c>
      <c r="G132" s="2">
        <f>HYPERLINK("https://v16-webapp.tiktok.com/a98ce1800b9060724cd3b2b029f6be9a/63130daf/video/tos/useast2a/tos-useast2a-pve-0068/06e73cc6f35e454cb7e71808daaeea5d/?a=1988&amp;ch=0&amp;cr=0&amp;dr=0&amp;lr=tiktok_m&amp;cd=0%7C0%7C1%7C0&amp;cv=1&amp;br=4324&amp;bt=2162&amp;cs=0&amp;ds=3&amp;ft=eXd.6HHoMyq8ZqOf.he2NOywyl7Gb&amp;mime_type=video_mp4&amp;qs=0&amp;rc=NDc5OGY7N2RoZWdmOmg3OEBpM3RqbjtoZ3N5dDMzNjczM0BeNTBgYS0uNmMxLTA2MS4wYSMycG0tNmI0c2BfLS0yMTZzcw%3D%3D&amp;l=20220903021701010217080149016993A6&amp;btag=80000", "Video Link")</f>
        <v>0</v>
      </c>
    </row>
    <row r="133" spans="1:7">
      <c r="A133" s="2" t="s">
        <v>400</v>
      </c>
      <c r="B133" s="2" t="s">
        <v>401</v>
      </c>
      <c r="C133" s="2" t="s">
        <v>402</v>
      </c>
      <c r="D133" s="2">
        <v>14900000</v>
      </c>
      <c r="E133" s="2">
        <v>22900</v>
      </c>
      <c r="F133" s="2">
        <v>21400</v>
      </c>
      <c r="G133" s="2">
        <f>HYPERLINK("https://v16-webapp.tiktok.com/8be2746245375bae428ab4e217e3e654/63130d90/video/tos/alisg/tos-alisg-pve-0037c001/8bb09e8ab8df4114be4c88ddcb35dfa2/?a=1988&amp;ch=0&amp;cr=0&amp;dr=0&amp;lr=tiktok_m&amp;cd=0%7C0%7C1%7C0&amp;cv=1&amp;br=2514&amp;bt=1257&amp;cs=0&amp;ds=3&amp;ft=eXd.6HHoMyq8ZsOf.he2Nnk0yl7Gb&amp;mime_type=video_mp4&amp;qs=0&amp;rc=Z2g0Mzs3OzhnZzszZjQ6O0Bpam1lbDk6ZnAzOzMzODczNEAtNl9eNjYzNTIxYy4wYi4zYSNvYDZycjRfaG9gLS1kMS1zcw%3D%3D&amp;l=202209030217020102230770221C6B1850&amp;btag=80000", "Video Link")</f>
        <v>0</v>
      </c>
    </row>
    <row r="134" spans="1:7">
      <c r="A134" s="2" t="s">
        <v>403</v>
      </c>
      <c r="B134" s="2" t="s">
        <v>404</v>
      </c>
      <c r="C134" s="2" t="s">
        <v>38</v>
      </c>
      <c r="D134" s="2">
        <v>6300000</v>
      </c>
      <c r="E134" s="2">
        <v>642</v>
      </c>
      <c r="F134" s="2">
        <v>676</v>
      </c>
      <c r="G134" s="2">
        <f>HYPERLINK("https://v16-webapp.tiktok.com/63dd5bcd1fe0e6baa91a63c5e4d9ebe5/63130db6/video/tos/useast2a/tos-useast2a-ve-0068c001/0b349c52d05049029a3d00b5de2b359d/?a=1988&amp;ch=0&amp;cr=0&amp;dr=0&amp;lr=tiktok_m&amp;cd=0%7C0%7C1%7C0&amp;cv=1&amp;br=3426&amp;bt=1713&amp;cs=0&amp;ds=3&amp;ft=eXd.6HHoMyq8ZsOf.he2Nf9wyl7Gb&amp;mime_type=video_mp4&amp;qs=0&amp;rc=Nzc2PDg2NmdmOmlkZzk8OUBpajQ1N3BnaTV3NDMzZDczM0A1MC82NDQzNjUxMzNiY2NjYSNgNGFeZy4zZTZgLS0zMTZzcw%3D%3D&amp;l=202209030217020102230770221C6B1873&amp;btag=80000", "Video Link")</f>
        <v>0</v>
      </c>
    </row>
    <row r="135" spans="1:7">
      <c r="A135" s="2" t="s">
        <v>405</v>
      </c>
      <c r="B135" s="2" t="s">
        <v>406</v>
      </c>
      <c r="C135" s="2" t="s">
        <v>407</v>
      </c>
      <c r="D135" s="2">
        <v>4300000</v>
      </c>
      <c r="E135" s="2">
        <v>32900</v>
      </c>
      <c r="F135" s="2">
        <v>10200</v>
      </c>
      <c r="G135" s="2">
        <f>HYPERLINK("https://v16-webapp.tiktok.com/8e1f40ac274706d854d111642293ec01/63130d8e/video/tos/useast2a/tos-useast2a-ve-0068c004/42adb48197ff45bd8682cf5ba8f3498d/?a=1988&amp;ch=0&amp;cr=0&amp;dr=0&amp;lr=tiktok_m&amp;cd=0%7C0%7C1%7C0&amp;cv=1&amp;br=3558&amp;bt=1779&amp;cs=0&amp;ds=3&amp;ft=eXd.6HHoMyq8ZBOf.he2NPLSol7Gb&amp;mime_type=video_mp4&amp;qs=0&amp;rc=Njk7ZTw0aTxlPGg4PGZnZ0BpamZkdDo3bDk0MzMzODczM0AvYC8wNi8wXy4xNTQtMzViYSNuYXEtaW1kamhgLS0uMTZzcw%3D%3D&amp;l=2022090302170301021713510223660B21&amp;btag=80000", "Video Link")</f>
        <v>0</v>
      </c>
    </row>
    <row r="136" spans="1:7">
      <c r="A136" s="2" t="s">
        <v>408</v>
      </c>
      <c r="B136" s="2" t="s">
        <v>409</v>
      </c>
      <c r="C136" s="2" t="s">
        <v>410</v>
      </c>
      <c r="D136" s="2">
        <v>5200000</v>
      </c>
      <c r="E136" s="2">
        <v>12700</v>
      </c>
      <c r="F136" s="2">
        <v>12100</v>
      </c>
      <c r="G136" s="2">
        <f>HYPERLINK("https://v16-webapp.tiktok.com/faa67722b03b2eaef4f8f42358d26385/63130d93/video/tos/useast2a/tos-useast2a-ve-0068c002/0a2116332fa04a90a801dd403916d06b/?a=1988&amp;ch=0&amp;cr=0&amp;dr=0&amp;lr=tiktok_m&amp;cd=0%7C0%7C1%7C0&amp;cv=1&amp;br=2070&amp;bt=1035&amp;cs=0&amp;ds=3&amp;ft=eXd.6HHoMyq8ZBOf.he2NpEwyl7Gb&amp;mime_type=video_mp4&amp;qs=0&amp;rc=NTRlZmU7NGVkZDRnaWU7OkBpanlra2c6Zjh1ZDMzNzczM0BgNV8zM180NmMxNTFiMTAtYSNmbWVxcjRfazFgLS1kMTZzcw%3D%3D&amp;l=2022090302170301021713510223660B3F&amp;btag=80000", "Video Link")</f>
        <v>0</v>
      </c>
    </row>
    <row r="137" spans="1:7">
      <c r="A137" s="2" t="s">
        <v>411</v>
      </c>
      <c r="B137" s="2" t="s">
        <v>412</v>
      </c>
      <c r="C137" s="2" t="s">
        <v>413</v>
      </c>
      <c r="D137" s="2">
        <v>20300000</v>
      </c>
      <c r="E137" s="2">
        <v>4595</v>
      </c>
      <c r="F137" s="2">
        <v>4334</v>
      </c>
      <c r="G137" s="2">
        <f>HYPERLINK("https://v16-webapp.tiktok.com/ce7bddd3cec69e3789529a48d54fc2b4/63130d89/video/tos/useast2a/tos-useast2a-ve-0068c002/cb6d36913adb49dc8ad8b6a8950fc9e7/?a=1988&amp;ch=0&amp;cr=0&amp;dr=0&amp;lr=tiktok_m&amp;cd=0%7C0%7C1%7C0&amp;cv=1&amp;br=2294&amp;bt=1147&amp;cs=0&amp;ds=3&amp;ft=eXd.6HHoMyq8Z5Of.he2Nlewyl7Gb&amp;mime_type=video_mp4&amp;qs=0&amp;rc=ZjtlPGY5ZDc1PGYzNzMzM0Bpajtoczg6Zm9mNjMzNzczM0AxXl8vYS1gNjAxYi0wNmNjYSNlXi9tcjRfNHBgLS1kMTZzcw%3D%3D&amp;l=2022090302170401021713604203689489&amp;btag=80000", "Video Link")</f>
        <v>0</v>
      </c>
    </row>
    <row r="138" spans="1:7">
      <c r="A138" s="2" t="s">
        <v>414</v>
      </c>
      <c r="B138" s="2" t="s">
        <v>415</v>
      </c>
      <c r="C138" s="2" t="s">
        <v>416</v>
      </c>
      <c r="D138" s="2">
        <v>2700000</v>
      </c>
      <c r="E138" s="2">
        <v>23700</v>
      </c>
      <c r="F138" s="2">
        <v>7921</v>
      </c>
      <c r="G138" s="2">
        <f>HYPERLINK("https://v16-webapp.tiktok.com/3c22879729a88d32e4267f95fe333235/63130dab/video/tos/alisg/tos-alisg-pve-0037c001/cb6e1aaff69a479f97ba529952aa689a/?a=1988&amp;ch=0&amp;cr=0&amp;dr=0&amp;lr=tiktok_m&amp;cd=0%7C0%7C1%7C0&amp;cv=1&amp;br=4080&amp;bt=2040&amp;cs=0&amp;ds=3&amp;ft=eXd.6HHoMyq8ZXOf.he2N-B3yl7Gb&amp;mime_type=video_mp4&amp;qs=0&amp;rc=aTs0ODc4NjZpZjc2NDtkN0BpM24zcm90bHVlNTMzODczM0BhNDI1NmMyXjIxNi8vNDJeYSMzZDAwbm1oaC1gLS1kMTRzcw%3D%3D&amp;l=202209030217050101880612030369DEB1&amp;btag=80000", "Video Link")</f>
        <v>0</v>
      </c>
    </row>
    <row r="139" spans="1:7">
      <c r="A139" s="2" t="s">
        <v>417</v>
      </c>
      <c r="B139" s="2" t="s">
        <v>418</v>
      </c>
      <c r="C139" s="2" t="s">
        <v>419</v>
      </c>
      <c r="D139" s="2">
        <v>9700000</v>
      </c>
      <c r="E139" s="2">
        <v>3912</v>
      </c>
      <c r="F139" s="2">
        <v>9745</v>
      </c>
      <c r="G139" s="2">
        <f>HYPERLINK("https://v16-webapp.tiktok.com/383c5a72cbdc8d8e9b56bac430324a92/63130d94/video/tos/useast2a/tos-useast2a-pve-0068/edcead3169214998ab10c8fdc9a1daa9/?a=1988&amp;ch=0&amp;cr=0&amp;dr=0&amp;lr=tiktok_m&amp;cd=0%7C0%7C1%7C0&amp;cv=1&amp;br=2188&amp;bt=1094&amp;cs=0&amp;ds=3&amp;ft=eXd.6HHoMyq8ZXOf.he2N.B3yl7Gb&amp;mime_type=video_mp4&amp;qs=0&amp;rc=OzwzNDo4NGU8OGY5NGQ6N0BpMzlwaTs6Zms2ZDMzNzczM0BfYS8uYy81XjExYi5eMy40YSMuX2QwcjRnM29gLS1kMTZzcw%3D%3D&amp;l=20220903021705010217136042036894ED&amp;btag=80000", "Video Link")</f>
        <v>0</v>
      </c>
    </row>
    <row r="140" spans="1:7">
      <c r="A140" s="2" t="s">
        <v>420</v>
      </c>
      <c r="B140" s="2" t="s">
        <v>421</v>
      </c>
      <c r="C140" s="2" t="s">
        <v>38</v>
      </c>
      <c r="D140" s="2">
        <v>6500000</v>
      </c>
      <c r="E140" s="2">
        <v>650</v>
      </c>
      <c r="F140" s="2">
        <v>1053</v>
      </c>
      <c r="G140" s="2">
        <f>HYPERLINK("https://v16-webapp.tiktok.com/ea90dff1f34e49b64d8741563bbbb385/63130db6/video/tos/useast2a/tos-useast2a-pve-0068/b322184afa2f4d6daf79a704fa85ea5a/?a=1988&amp;ch=0&amp;cr=0&amp;dr=0&amp;lr=tiktok_m&amp;cd=0%7C0%7C1%7C0&amp;cv=1&amp;br=3386&amp;bt=1693&amp;cs=0&amp;ds=3&amp;ft=eXd.6HHoMyq8ZjOf.he2NJf3yl7Gb&amp;mime_type=video_mp4&amp;qs=0&amp;rc=aWkzOjYzNmg1aDNlNmVkaUBpam5zZXZtb282NjMzNzczM0BhXzJgYTU2Xy4xYDEzYDMxYSNjbGk2aDFycWNgLS1kMTZzcw%3D%3D&amp;l=20220903021706010217086163016A7E8F&amp;btag=80000", "Video Link")</f>
        <v>0</v>
      </c>
    </row>
    <row r="141" spans="1:7">
      <c r="A141" s="2" t="s">
        <v>422</v>
      </c>
      <c r="B141" s="2" t="s">
        <v>423</v>
      </c>
      <c r="C141" s="2" t="s">
        <v>424</v>
      </c>
      <c r="D141" s="2">
        <v>3000000</v>
      </c>
      <c r="E141" s="2">
        <v>19800</v>
      </c>
      <c r="F141" s="2">
        <v>10900</v>
      </c>
      <c r="G141" s="2">
        <f>HYPERLINK("https://v16-webapp.tiktok.com/26dcf6b6c5f719cb5c2c44925f1cfcfc/63130d89/video/tos/useast2a/tos-useast2a-ve-0068c003/36b2cc2c06304515930ab316cd3fa18d/?a=1988&amp;ch=0&amp;cr=0&amp;dr=0&amp;lr=tiktok_m&amp;cd=0%7C0%7C1%7C0&amp;cv=1&amp;br=3122&amp;bt=1561&amp;cs=0&amp;ds=3&amp;ft=eXd.6HHoMyq8ZjOf.he2NDLeyl7Gb&amp;mime_type=video_mp4&amp;qs=0&amp;rc=PDxnOGg0ZTNkMzllOzlnOEBpM2tvaTw6ZmVlNzMzNzczM0AvNjJgL14tX2IxYjA1LTMwYSNtZnIxcjRfZjNgLS1kMTZzcw%3D%3D&amp;l=202209030217060102171360420368952B&amp;btag=80000", "Video Link")</f>
        <v>0</v>
      </c>
    </row>
    <row r="142" spans="1:7">
      <c r="A142" s="2" t="s">
        <v>425</v>
      </c>
      <c r="B142" s="2" t="s">
        <v>426</v>
      </c>
      <c r="C142" s="2" t="s">
        <v>427</v>
      </c>
      <c r="D142" s="2">
        <v>4500000</v>
      </c>
      <c r="E142" s="2">
        <v>17100</v>
      </c>
      <c r="F142" s="2">
        <v>3909</v>
      </c>
      <c r="G142" s="2">
        <f>HYPERLINK("https://v16-webapp.tiktok.com/aeba182d8d499855dc139c09a28dbff6/63130d88/video/tos/useast2a/tos-useast2a-ve-0068c001/1d6f06be8dba433796ab395504f4ad34/?a=1988&amp;ch=0&amp;cr=0&amp;dr=0&amp;lr=tiktok_m&amp;cd=0%7C0%7C1%7C0&amp;cv=1&amp;br=4022&amp;bt=2011&amp;cs=0&amp;ds=3&amp;ft=eXd.6HHoMyq8ZjOf.he2N1_Aol7Gb&amp;mime_type=video_mp4&amp;qs=0&amp;rc=ZDxlPDRpZ2Q1Nmc0NGkzOkBpajl4dzU6ZjdkZTMzNzczM0BhYi80Y2A0Xi8xX2M0MjRhYSMtZmpjcjRfLV5gLS1kMTZzcw%3D%3D&amp;l=2022090302170601021713604203689548&amp;btag=80000", "Video Link")</f>
        <v>0</v>
      </c>
    </row>
    <row r="143" spans="1:7">
      <c r="A143" s="2" t="s">
        <v>428</v>
      </c>
      <c r="B143" s="2" t="s">
        <v>429</v>
      </c>
      <c r="C143" s="2" t="s">
        <v>430</v>
      </c>
      <c r="D143" s="2">
        <v>3700000</v>
      </c>
      <c r="E143" s="2">
        <v>1555</v>
      </c>
      <c r="F143" s="2">
        <v>4935</v>
      </c>
      <c r="G143" s="2">
        <f>HYPERLINK("https://v16-webapp.tiktok.com/e031c874f8be0e1dbb5cf6a33e2f9294/63130dbe/video/tos/alisg/tos-alisg-pve-0037c001/6ae3a7c58cd34ea59b3a46d7d7721cfb/?a=1988&amp;ch=0&amp;cr=0&amp;dr=0&amp;lr=tiktok_m&amp;cd=0%7C0%7C1%7C0&amp;cv=1&amp;br=2436&amp;bt=1218&amp;cs=0&amp;ds=3&amp;ft=eXd.6HHoMyq8ZnOf.he2NwbTyl7Gb&amp;mime_type=video_mp4&amp;qs=0&amp;rc=ZThnNTY5ZDplaWU4N2dkZ0Bpam1sdmk6Zjx3ZTMzODczNEBfXzVjNC4xXmMxXi4vXjRhYSNzZTI2cjRfNWNgLS1kMS1zcw%3D%3D&amp;l=202209030217070101880612030369DF35&amp;btag=80000", "Video Link")</f>
        <v>0</v>
      </c>
    </row>
    <row r="144" spans="1:7">
      <c r="A144" s="2" t="s">
        <v>431</v>
      </c>
      <c r="B144" s="2" t="s">
        <v>432</v>
      </c>
      <c r="C144" s="2" t="s">
        <v>433</v>
      </c>
      <c r="D144" s="2">
        <v>10600000</v>
      </c>
      <c r="E144" s="2">
        <v>2814</v>
      </c>
      <c r="F144" s="2">
        <v>3915</v>
      </c>
      <c r="G144" s="2">
        <f>HYPERLINK("https://v16-webapp.tiktok.com/7f6b573321b0eaf0fe4e2877250e88ca/63130d8f/video/tos/useast2a/tos-useast2a-ve-0068c004/974aad9a1ead41588fd1476b8b435f8e/?a=1988&amp;ch=0&amp;cr=0&amp;dr=0&amp;lr=tiktok_m&amp;cd=0%7C0%7C1%7C0&amp;cv=1&amp;br=2194&amp;bt=1097&amp;cs=0&amp;ds=3&amp;ft=eXd.6HHoMyq8Z~Of.he2N1_Aol7Gb&amp;mime_type=video_mp4&amp;qs=0&amp;rc=ZWg3NmloODNkNjg0NmRpZ0BpMzNzZ2RvbmpxNjMzNzczM0AxMGEyXzEwXjUxX2A0NWItYSNeMGNpM3BoMi9gLS1kMTZzcw%3D%3D&amp;l=202209030217080101880612030369DF5A&amp;btag=80000", "Video Link")</f>
        <v>0</v>
      </c>
    </row>
    <row r="145" spans="1:7">
      <c r="A145" s="2" t="s">
        <v>434</v>
      </c>
      <c r="B145" s="2" t="s">
        <v>435</v>
      </c>
      <c r="C145" s="2" t="s">
        <v>436</v>
      </c>
      <c r="D145" s="2">
        <v>8100000</v>
      </c>
      <c r="E145" s="2">
        <v>1564</v>
      </c>
      <c r="F145" s="2">
        <v>10900</v>
      </c>
      <c r="G145" s="2">
        <f>HYPERLINK("https://v16-webapp.tiktok.com/bae557e63eeb4d8b9114315c617acdff/63130dc4/video/tos/useast2a/tos-useast2a-ve-0068c004/c679a1498a8b400b9e5672b79f26debc/?a=1988&amp;ch=0&amp;cr=0&amp;dr=0&amp;lr=tiktok_m&amp;cd=0%7C0%7C1%7C0&amp;cv=1&amp;br=3870&amp;bt=1935&amp;cs=0&amp;ds=3&amp;ft=eXd.6HHoMyq8Z~Of.he2NPmTyl7Gb&amp;mime_type=video_mp4&amp;qs=0&amp;rc=NDxnMzM6OTY1Z2loNmQ7M0BpM2hzODw6ZmtzOTMzNzczM0BiLjUyNjIxNjIxYjEwNDY1YSNuMm1lcjRfbS1gLS1kMTZzcw%3D%3D&amp;l=20220903021708010217136042036895BD&amp;btag=80000", "Video Link")</f>
        <v>0</v>
      </c>
    </row>
    <row r="146" spans="1:7">
      <c r="A146" s="2" t="s">
        <v>437</v>
      </c>
      <c r="B146" s="2" t="s">
        <v>438</v>
      </c>
      <c r="C146" s="2" t="s">
        <v>439</v>
      </c>
      <c r="D146" s="2">
        <v>10600000</v>
      </c>
      <c r="E146" s="2">
        <v>10500</v>
      </c>
      <c r="F146" s="2">
        <v>5076</v>
      </c>
      <c r="G146" s="2">
        <f>HYPERLINK("https://v16-webapp.tiktok.com/27a4f2a5b99f555b60bc7f42524d9112/63130dbf/video/tos/useast2a/tos-useast2a-ve-0068c004/241bd709b4074097912893530b37e383/?a=1988&amp;ch=0&amp;cr=0&amp;dr=0&amp;lr=tiktok_m&amp;cd=0%7C0%7C1%7C0&amp;cv=1&amp;br=2842&amp;bt=1421&amp;cs=0&amp;ds=3&amp;ft=eXd.6HHoMyq8Z~Of.he2Nir3yl7Gb&amp;mime_type=video_mp4&amp;qs=0&amp;rc=ZWQ2Mzo1OzU7MzNmN2llPEBpaml1eWx2aGgzNDMzNzczM0AvM2MzYC4yX2AxYDFhLy5gYSNkLi1hZGlxLWlgLS1kMTZzcw%3D%3D&amp;l=2022090302170801022307304905695154&amp;btag=80000", "Video Link")</f>
        <v>0</v>
      </c>
    </row>
    <row r="147" spans="1:7">
      <c r="A147" s="2" t="s">
        <v>440</v>
      </c>
      <c r="B147" s="2" t="s">
        <v>441</v>
      </c>
      <c r="C147" s="2" t="s">
        <v>442</v>
      </c>
      <c r="D147" s="2">
        <v>12000000</v>
      </c>
      <c r="E147" s="2">
        <v>7780</v>
      </c>
      <c r="F147" s="2">
        <v>723</v>
      </c>
      <c r="G147" s="2">
        <f>HYPERLINK("https://v16-webapp.tiktok.com/d2b4d054fcf32d9197b9f0d1c5c69815/63130d98/video/tos/useast2a/tos-useast2a-ve-0068c004/85bad0937c2a4087a5a5c6e0300d0eee/?a=1988&amp;ch=0&amp;cr=0&amp;dr=0&amp;lr=tiktok_m&amp;cd=0%7C0%7C1%7C0&amp;cv=1&amp;br=3350&amp;bt=1675&amp;cs=0&amp;ds=3&amp;ft=eXd.6HHoMyq8Z1Of.he2N-d3yl7Gb&amp;mime_type=video_mp4&amp;qs=0&amp;rc=PDo1N2c8OWczOzllZWU7NUBpand5cHd1d2ZkdTMzNjczM0BiNDRhNDVfXmMxNDIzM18uYSNoY15qay1oYC1fLS01MTZzcw%3D%3D&amp;l=2022090302170901022307304905695174&amp;btag=80000", "Video Link")</f>
        <v>0</v>
      </c>
    </row>
    <row r="148" spans="1:7">
      <c r="A148" s="2" t="s">
        <v>443</v>
      </c>
      <c r="B148" s="2" t="s">
        <v>444</v>
      </c>
      <c r="C148" s="2" t="s">
        <v>445</v>
      </c>
      <c r="D148" s="2">
        <v>6600000</v>
      </c>
      <c r="E148" s="2">
        <v>10000</v>
      </c>
      <c r="F148" s="2">
        <v>2370</v>
      </c>
      <c r="G148" s="2">
        <f>HYPERLINK("https://v16-webapp.tiktok.com/5659565abc1fc7d933c9ab93fed20842/63130dc1/video/tos/useast2a/tos-useast2a-ve-0068c001/11fb707b7bdc4c2cbc11c9395aa7ede3/?a=1988&amp;ch=0&amp;cr=0&amp;dr=0&amp;lr=tiktok_m&amp;cd=0%7C0%7C1%7C0&amp;cv=1&amp;br=2074&amp;bt=1037&amp;cs=0&amp;ds=3&amp;ft=eXd.6HHoMyq8ZFOf.he2Noqoyl7Gb&amp;mime_type=video_mp4&amp;qs=0&amp;rc=aThmNjlnNjs1ZDQ3MzQ3OEBpamtxOm83czRqcjMzZTczM0AxL2MxM2E2NWExYzZhMzEyYSNyaG1fYWVqX21fLS01MTZzcw%3D%3D&amp;l=202209030217100102171360420368961F&amp;btag=80000", "Video Link")</f>
        <v>0</v>
      </c>
    </row>
    <row r="149" spans="1:7">
      <c r="A149" s="2" t="s">
        <v>446</v>
      </c>
      <c r="B149" s="2" t="s">
        <v>447</v>
      </c>
      <c r="C149" s="2" t="s">
        <v>448</v>
      </c>
      <c r="D149" s="2">
        <v>3900000</v>
      </c>
      <c r="E149" s="2">
        <v>9499</v>
      </c>
      <c r="F149" s="2">
        <v>9672</v>
      </c>
      <c r="G149" s="2">
        <f>HYPERLINK("https://v16-webapp.tiktok.com/12d54ad6e13ee570dbb1a06397a0eb80/63130d95/video/tos/useast2a/tos-useast2a-ve-0068c002/1dc47680f9b342e787a7f4f61720d820/?a=1988&amp;ch=0&amp;cr=0&amp;dr=0&amp;lr=tiktok_m&amp;cd=0%7C0%7C1%7C0&amp;cv=1&amp;br=1478&amp;bt=739&amp;cs=0&amp;ds=3&amp;ft=eXd.6HHoMyq8ZFOf.he2NN0oyl7Gb&amp;mime_type=video_mp4&amp;qs=0&amp;rc=NjtpZjM2OTs0NTtmOjU2aEBpMzZydnR3PG45djMzOzczM0BhXjUtNGIzNTAxMjYvNl4uYSNwNGleLS1tYF9fLS0xMTZzcw%3D%3D&amp;l=202209030217100101921592380C67FEA2&amp;btag=80000", "Video Link")</f>
        <v>0</v>
      </c>
    </row>
    <row r="150" spans="1:7">
      <c r="A150" s="2" t="s">
        <v>449</v>
      </c>
      <c r="B150" s="2" t="s">
        <v>450</v>
      </c>
      <c r="C150" s="2" t="s">
        <v>451</v>
      </c>
      <c r="D150" s="2">
        <v>4400000</v>
      </c>
      <c r="E150" s="2">
        <v>42000</v>
      </c>
      <c r="F150" s="2">
        <v>17900</v>
      </c>
      <c r="G150" s="2">
        <f>HYPERLINK("https://v16-webapp.tiktok.com/b7643150e92ae420243a45ea75a5afff/63130da4/video/tos/useast2a/tos-useast2a-pve-0068/31b3842878ba48b59eafae82049768a8/?a=1988&amp;ch=0&amp;cr=0&amp;dr=0&amp;lr=tiktok_m&amp;cd=0%7C0%7C1%7C0&amp;cv=1&amp;br=1214&amp;bt=607&amp;cs=0&amp;ds=3&amp;ft=eXd.6HHoMyq8ZcOf.he2Nylwyl7Gb&amp;mime_type=video_mp4&amp;qs=0&amp;rc=ZTg1ODNnZ2RkNjgzPGg6OkBpM3Nlc2hmdWY6NTMzNzczM0BjXjA1YDAxXl4xXmNjLzEwYSM1aG9rcnBjY3FgLS1kMTZzcw%3D%3D&amp;l=2022090302171101021713604203689661&amp;btag=80000", "Video Link")</f>
        <v>0</v>
      </c>
    </row>
    <row r="151" spans="1:7">
      <c r="A151" s="2" t="s">
        <v>452</v>
      </c>
      <c r="B151" s="2" t="s">
        <v>453</v>
      </c>
      <c r="C151" s="2" t="s">
        <v>454</v>
      </c>
      <c r="D151" s="2">
        <v>4800000</v>
      </c>
      <c r="E151" s="2">
        <v>19200</v>
      </c>
      <c r="F151" s="2">
        <v>4162</v>
      </c>
      <c r="G151" s="2">
        <f>HYPERLINK("https://v16-webapp.tiktok.com/fe025c12376976281c216b7e18f8247c/63130dc4/video/tos/useast2a/tos-useast2a-pve-0068/7bb888ab791f46e186957e7ba150ce4a/?a=1988&amp;ch=0&amp;cr=0&amp;dr=0&amp;lr=tiktok_m&amp;cd=0%7C0%7C1%7C0&amp;cv=1&amp;br=3002&amp;bt=1501&amp;cs=0&amp;ds=3&amp;ft=eXd.6HHoMyq8ZcOf.he2Ned3yl7Gb&amp;mime_type=video_mp4&amp;qs=0&amp;rc=ZDxmZjZoOTRlNDo2M2k6aUBpM25oO2Q6ZnF2ZTMzNzczM0AtNTReYzNgNV8xXjYuLzBjYSNfam5hcjQwZmtgLS1kMTZzcw%3D%3D&amp;l=2022090302171101021701922626674F52&amp;btag=80000", "Video Link")</f>
        <v>0</v>
      </c>
    </row>
    <row r="152" spans="1:7">
      <c r="A152" s="2" t="s">
        <v>455</v>
      </c>
      <c r="B152" s="2" t="s">
        <v>456</v>
      </c>
      <c r="C152" s="2" t="s">
        <v>102</v>
      </c>
      <c r="D152" s="2">
        <v>10400000</v>
      </c>
      <c r="E152" s="2">
        <v>48300</v>
      </c>
      <c r="F152" s="2">
        <v>10600</v>
      </c>
      <c r="G152" s="2">
        <f>HYPERLINK("https://v16-webapp.tiktok.com/d2cab8c45dd8c4b47ce4423750382be5/63130da3/video/tos/useast2a/tos-useast2a-ve-0068c002/f887cdc15d6e476abb4ded3649975177/?a=1988&amp;ch=0&amp;cr=0&amp;dr=0&amp;lr=tiktok_m&amp;cd=0%7C0%7C1%7C0&amp;cv=1&amp;br=920&amp;bt=460&amp;cs=0&amp;ds=3&amp;ft=eXd.6HHoMyq8Z_Of.he2NbS0yl7Gb&amp;mime_type=video_mp4&amp;qs=0&amp;rc=ZGk8MzxmMzc8ZTg2NGU4O0Bpajo7eGp1bHk1NDMzaTczM0BgXzVjLTEuNjYxXzIuLWBjYSNfXjZgM25tcmVgLS0uMTZzcw%3D%3D&amp;l=202209030217120102170872012669D880&amp;btag=80000", "Video Link")</f>
        <v>0</v>
      </c>
    </row>
    <row r="153" spans="1:7">
      <c r="A153" s="2" t="s">
        <v>457</v>
      </c>
      <c r="B153" s="2" t="s">
        <v>458</v>
      </c>
      <c r="C153" s="2" t="s">
        <v>459</v>
      </c>
      <c r="D153" s="2">
        <v>5300000</v>
      </c>
      <c r="E153" s="2">
        <v>42600</v>
      </c>
      <c r="F153" s="2">
        <v>5453</v>
      </c>
      <c r="G153" s="2">
        <f>HYPERLINK("https://v16-webapp.tiktok.com/bd8ff16e28087c248ee79e57d2195590/63130da0/video/tos/useast2a/tos-useast2a-ve-0068c002/87bd6f1311a740829a1dd05a0fe40669/?a=1988&amp;ch=0&amp;cr=0&amp;dr=0&amp;lr=tiktok_m&amp;cd=0%7C0%7C1%7C0&amp;cv=1&amp;br=1722&amp;bt=861&amp;cs=0&amp;ds=3&amp;ft=eXd.6HHoMyq8Z_Of.he2NIZJLl7Gb&amp;mime_type=video_mp4&amp;qs=0&amp;rc=ZTM1aWk8MzU5ZmdlOmc5OUBpanV2aTg6ZmptZTMzNzczM0AwY2E2Ll5hNTMxLS5fLS0xYSNucjZycjRnLmVgLS1kMTZzcw%3D%3D&amp;l=20220903021712010189073226226A08D8&amp;btag=80000", "Video Link")</f>
        <v>0</v>
      </c>
    </row>
    <row r="154" spans="1:7">
      <c r="A154" s="2" t="s">
        <v>460</v>
      </c>
      <c r="B154" s="2" t="s">
        <v>461</v>
      </c>
      <c r="C154" s="2" t="s">
        <v>38</v>
      </c>
      <c r="D154" s="2">
        <v>5500000</v>
      </c>
      <c r="E154" s="2">
        <v>1102</v>
      </c>
      <c r="F154" s="2">
        <v>1786</v>
      </c>
      <c r="G154" s="2">
        <f>HYPERLINK("https://v16-webapp.tiktok.com/66c6bda3c946e559f6c6ca42db84f827/63130dc4/video/tos/useast2a/tos-useast2a-ve-0068c002/3e048dcd874648b2a51531a3b4d6f5e9/?a=1988&amp;ch=0&amp;cr=0&amp;dr=0&amp;lr=tiktok_m&amp;cd=0%7C0%7C1%7C0&amp;cv=1&amp;br=5206&amp;bt=2603&amp;cs=0&amp;ds=3&amp;ft=eXd.6HHoMyq8ZvOf.he2NZO3yl7Gb&amp;mime_type=video_mp4&amp;qs=0&amp;rc=aTY6M2c3NDNoNzZkOjU3M0BpanFlczY8ZHFtNTMzNzczM0AzXjBeLTNiNi8xMjEvMF8tYSMzNDIyM2luZjRgLS1kMTZzcw%3D%3D&amp;l=20220903021713010217136042036896DC&amp;btag=80000", "Video Link")</f>
        <v>0</v>
      </c>
    </row>
    <row r="155" spans="1:7">
      <c r="A155" s="2" t="s">
        <v>462</v>
      </c>
      <c r="B155" s="2" t="s">
        <v>463</v>
      </c>
      <c r="C155" s="2" t="s">
        <v>464</v>
      </c>
      <c r="D155" s="2">
        <v>4300000</v>
      </c>
      <c r="E155" s="2">
        <v>1615</v>
      </c>
      <c r="F155" s="2">
        <v>1563</v>
      </c>
      <c r="G155" s="2">
        <f>HYPERLINK("https://v16-webapp.tiktok.com/d4afd55ea872c009476ddb34ac0a07f7/63130db6/video/tos/useast2a/tos-useast2a-ve-0068c003/93104fef08d546839d2f52c7d059fb15/?a=1988&amp;ch=0&amp;cr=0&amp;dr=0&amp;lr=tiktok_m&amp;cd=0%7C0%7C1%7C0&amp;cv=1&amp;br=5322&amp;bt=2661&amp;cs=0&amp;ds=3&amp;ft=eXd.6HHoMyq8ZvOf.he2NMYTyl7Gb&amp;mime_type=video_mp4&amp;qs=0&amp;rc=PDo4aTU8M2ZpN2VlZGU2OEBpMzg2aHAzaDgzeTMzOjczM0AuXzZjNjVfNTYxMWI1Xi0wYSNtX2lqaWhnYG1fLS1iMTZzcw%3D%3D&amp;l=20220903021713010217136042036896F1&amp;btag=80000", "Video Link")</f>
        <v>0</v>
      </c>
    </row>
    <row r="156" spans="1:7">
      <c r="A156" s="2" t="s">
        <v>465</v>
      </c>
      <c r="B156" s="2" t="s">
        <v>466</v>
      </c>
      <c r="C156" s="2" t="s">
        <v>467</v>
      </c>
      <c r="D156" s="2">
        <v>5800000</v>
      </c>
      <c r="E156" s="2">
        <v>13200</v>
      </c>
      <c r="F156" s="2">
        <v>6894</v>
      </c>
      <c r="G156" s="2">
        <f>HYPERLINK("https://v16-webapp.tiktok.com/2392bfb45ac14c4c9f6e4d6819d8ade6/63130d91/video/tos/useast2a/tos-useast2a-ve-0068c004/4bff158534074b5b90f1166bd70fb6dc/?a=1988&amp;ch=0&amp;cr=0&amp;dr=0&amp;lr=tiktok_m&amp;cd=0%7C0%7C1%7C0&amp;cv=1&amp;br=2446&amp;bt=1223&amp;cs=0&amp;ds=3&amp;ft=eXd.6HHoMyq8ZJOf.he2NQtoyl7Gb&amp;mime_type=video_mp4&amp;qs=0&amp;rc=ZDk2NzM6NDg4M2c8Nmg6PEBpandsZmxyZmc2NTMzNzczM0BgMjIwXmE2XmAxM2MtX2BfYSM0NjEubjMtb2xgLS1kMTZzcw%3D%3D&amp;l=2022090302171401021701922626675008&amp;btag=80000", "Video Link")</f>
        <v>0</v>
      </c>
    </row>
    <row r="157" spans="1:7">
      <c r="A157" s="2" t="s">
        <v>468</v>
      </c>
      <c r="B157" s="2" t="s">
        <v>469</v>
      </c>
      <c r="C157" s="2" t="s">
        <v>470</v>
      </c>
      <c r="D157" s="2">
        <v>3200000</v>
      </c>
      <c r="E157" s="2">
        <v>20100</v>
      </c>
      <c r="F157" s="2">
        <v>54500</v>
      </c>
      <c r="G157" s="2">
        <f>HYPERLINK("https://v16-webapp.tiktok.com/8b48e0d31715ad78e27c3c9bddaaa027/63130d96/video/tos/useast2a/tos-useast2a-ve-0068c002/2721681d09a34508ae1757e4650f579a/?a=1988&amp;ch=0&amp;cr=0&amp;dr=0&amp;lr=tiktok_m&amp;cd=0%7C0%7C1%7C0&amp;cv=1&amp;br=3950&amp;bt=1975&amp;cs=0&amp;ds=3&amp;ft=eXd.6HHoMyq8ZJOf.he2NOcwyl7Gb&amp;mime_type=video_mp4&amp;qs=0&amp;rc=ZGg2OmVnPDpoPDc7NmU4ZkBpM283Zjs6ZnQ0OzMzNzczM0AvYS0wXy5hXy4xYTUtNTE1YSNtLXJycjRnaW9gLS1kMTZzcw%3D%3D&amp;l=2022090302171401021713604203689729&amp;btag=80000", "Video Link")</f>
        <v>0</v>
      </c>
    </row>
    <row r="158" spans="1:7">
      <c r="A158" s="2" t="s">
        <v>471</v>
      </c>
      <c r="B158" s="2" t="s">
        <v>472</v>
      </c>
      <c r="C158" s="2" t="s">
        <v>467</v>
      </c>
      <c r="D158" s="2">
        <v>5400000</v>
      </c>
      <c r="E158" s="2">
        <v>23500</v>
      </c>
      <c r="F158" s="2">
        <v>4451</v>
      </c>
      <c r="G158" s="2">
        <f>HYPERLINK("https://v16-webapp.tiktok.com/78d68eba4fa89f629f568dcaaa9ee789/63130d97/video/tos/useast2a/tos-useast2a-ve-0068c001/ccb929010ab8429ebf5ce5f81bdf4db1/?a=1988&amp;ch=0&amp;cr=0&amp;dr=0&amp;lr=tiktok_m&amp;cd=0%7C0%7C1%7C0&amp;cv=1&amp;br=2712&amp;bt=1356&amp;cs=0&amp;ds=3&amp;ft=eXd.6HHoMyq8ZxOf.he2NMYTyl7Gb&amp;mime_type=video_mp4&amp;qs=0&amp;rc=PDo7MzlnZzk6O2U8N2g7ZEBpajp4aW5sO3VzdzMzNzczM0A2X2IxYzBfNWMxMmAxM2JgYSMtZnFoZXBfY15fLS0uMTZzcw%3D%3D&amp;l=202209030217140102170192262667504A&amp;btag=80000", "Video Link")</f>
        <v>0</v>
      </c>
    </row>
    <row r="159" spans="1:7">
      <c r="A159" s="2" t="s">
        <v>473</v>
      </c>
      <c r="B159" s="2" t="s">
        <v>474</v>
      </c>
      <c r="C159" s="2" t="s">
        <v>475</v>
      </c>
      <c r="D159" s="2">
        <v>2900000</v>
      </c>
      <c r="E159" s="2">
        <v>6509</v>
      </c>
      <c r="F159" s="2">
        <v>4547</v>
      </c>
      <c r="G159" s="2">
        <f>HYPERLINK("https://v16-webapp.tiktok.com/ea206da5c374ae8aeb4916a9c75856b4/63130d94/video/tos/useast2a/tos-useast2a-ve-0068c003/28aa5e59542541249c79b76b244e0bf8/?a=1988&amp;ch=0&amp;cr=0&amp;dr=0&amp;lr=tiktok_m&amp;cd=0%7C0%7C1%7C0&amp;cv=1&amp;br=5060&amp;bt=2530&amp;cs=0&amp;ds=3&amp;ft=eXd.6HHoMyq8ZxOf.he2Na1Tyl7Gb&amp;mime_type=video_mp4&amp;qs=0&amp;rc=ODY3Z2doZDtkNTM6OTRnPEBpajw0bDdnN2p4NTMzNzczM0A0NjE1Yi9iNjAxNjQwMmFhYSNqX2tjXmxhcHNgLS1kMTZzcw%3D%3D&amp;l=20220903021715010223121093106998FD&amp;btag=80000", "Video Link")</f>
        <v>0</v>
      </c>
    </row>
    <row r="160" spans="1:7">
      <c r="A160" s="2" t="s">
        <v>476</v>
      </c>
      <c r="B160" s="2" t="s">
        <v>477</v>
      </c>
      <c r="C160" s="2" t="s">
        <v>478</v>
      </c>
      <c r="D160" s="2">
        <v>5500000</v>
      </c>
      <c r="E160" s="2">
        <v>75600</v>
      </c>
      <c r="F160" s="2">
        <v>6522</v>
      </c>
      <c r="G160" s="2">
        <f>HYPERLINK("https://v16-webapp.tiktok.com/bf34663e00a423a21bcf166409ce6aef/63130d98/video/tos/useast2a/tos-useast2a-pve-0068/7f1463d752654598aeec727cfd28d600/?a=1988&amp;ch=0&amp;cr=0&amp;dr=0&amp;lr=tiktok_m&amp;cd=0%7C0%7C1%7C0&amp;cv=1&amp;br=1900&amp;bt=950&amp;cs=0&amp;ds=3&amp;ft=eXd.6HHoMyq8ZxOf.he2NdIwyl7Gb&amp;mime_type=video_mp4&amp;qs=0&amp;rc=OWhlOjs4MzZmPDc2NzM0ZEBpamg7NWc6ZDN1MzMzNTczM0A2LzU0XjM1XzQxYmAyLy4zYSNgYjZeNDNoL3FgLS0uMTZzcw%3D%3D&amp;l=2022090302171501022312109310699909&amp;btag=80000", "Video Link")</f>
        <v>0</v>
      </c>
    </row>
    <row r="161" spans="1:7">
      <c r="A161" s="2" t="s">
        <v>479</v>
      </c>
      <c r="B161" s="2" t="s">
        <v>480</v>
      </c>
      <c r="C161" s="2" t="s">
        <v>35</v>
      </c>
      <c r="D161" s="2">
        <v>5000000</v>
      </c>
      <c r="E161" s="2">
        <v>5024</v>
      </c>
      <c r="F161" s="2">
        <v>5105</v>
      </c>
      <c r="G161" s="2">
        <f>HYPERLINK("https://v16-webapp.tiktok.com/476cca04c283074bad608fb3cd82bd53/63130d9b/video/tos/alisg/tos-alisg-pve-0037c001/87e753c98644462687405c99c836b221/?a=1988&amp;ch=0&amp;cr=0&amp;dr=0&amp;lr=tiktok_m&amp;cd=0%7C0%7C1%7C0&amp;cv=1&amp;br=3132&amp;bt=1566&amp;cs=0&amp;ds=3&amp;ft=eXd.6HHoMyq8ZyOf.he2NUtwyl7Gb&amp;mime_type=video_mp4&amp;qs=0&amp;rc=N2U1aDhnNzhlNzdnODdmOEBpM3FoN3E5Omc6eDMzNDczM0A2YjVjLl4yXy0xMDUyL15iYSNnLjFnZzNgXmJfLS0tMTRzcw%3D%3D&amp;l=2022090302171601021713604203689777&amp;btag=80000", "Video Link")</f>
        <v>0</v>
      </c>
    </row>
    <row r="162" spans="1:7">
      <c r="A162" s="2" t="s">
        <v>481</v>
      </c>
      <c r="B162" s="2" t="s">
        <v>482</v>
      </c>
      <c r="C162" s="2" t="s">
        <v>483</v>
      </c>
      <c r="D162" s="2">
        <v>6400000</v>
      </c>
      <c r="E162" s="2">
        <v>42700</v>
      </c>
      <c r="F162" s="2">
        <v>2927</v>
      </c>
      <c r="G162" s="2">
        <f>HYPERLINK("https://v16-webapp.tiktok.com/67cd580416e445ea2953221f4b545b1b/63130d99/video/tos/useast2a/tos-useast2a-ve-0068c002/8e097d67c2064e95baf4b8c0efb0d319/?a=1988&amp;ch=0&amp;cr=0&amp;dr=0&amp;lr=tiktok_m&amp;cd=0%7C0%7C1%7C0&amp;cv=1&amp;br=1684&amp;bt=842&amp;cs=0&amp;ds=3&amp;ft=eXd.6HHoMyq8ZyOf.he2NEiJyl7Gb&amp;mime_type=video_mp4&amp;qs=0&amp;rc=ODM2ZDk1PDpnNzlnaTxnO0BpM2g6NDs8dHJ0dDMzNTczM0A2YmFiNTZeXjIxMy02MjJgYSM1LWQxZW5gZS5fLS0tMTZzcw%3D%3D&amp;l=202209030217160101920521661E6979B4&amp;btag=80000", "Video Link")</f>
        <v>0</v>
      </c>
    </row>
    <row r="163" spans="1:7">
      <c r="A163" s="2" t="s">
        <v>484</v>
      </c>
      <c r="B163" s="2" t="s">
        <v>485</v>
      </c>
      <c r="C163" s="2" t="s">
        <v>486</v>
      </c>
      <c r="D163" s="2">
        <v>2700000</v>
      </c>
      <c r="E163" s="2">
        <v>1732</v>
      </c>
      <c r="F163" s="2">
        <v>2504</v>
      </c>
      <c r="G163" s="2">
        <f>HYPERLINK("https://v16-webapp.tiktok.com/5c72251976c85fbca8c32a3f7a3bd0f0/63130dc8/video/tos/alisg/tos-alisg-pve-0037c001/8f1e40a3852e45dbb2b45d958f1ce969/?a=1988&amp;ch=0&amp;cr=0&amp;dr=0&amp;lr=tiktok_m&amp;cd=0%7C0%7C1%7C0&amp;cv=1&amp;br=3494&amp;bt=1747&amp;cs=0&amp;ds=3&amp;ft=eXd.6HHoMyq8ZQOf.he2NOywyl7Gb&amp;mime_type=video_mp4&amp;qs=0&amp;rc=MzdlZDxnOmY3Zmc2MzllaUBpajRobjd3OGlzeDMzaDczM0AtLTUwMWIyX18xMF40My4tYSNoNGFhNnBxLjJfLS0xMTRzcw%3D%3D&amp;l=20220903021717010217136042036897B9&amp;btag=80000", "Video Link")</f>
        <v>0</v>
      </c>
    </row>
    <row r="164" spans="1:7">
      <c r="A164" s="2" t="s">
        <v>487</v>
      </c>
      <c r="B164" s="2" t="s">
        <v>488</v>
      </c>
      <c r="C164" s="2" t="s">
        <v>489</v>
      </c>
      <c r="D164" s="2">
        <v>5900000</v>
      </c>
      <c r="E164" s="2">
        <v>5626</v>
      </c>
      <c r="F164" s="2">
        <v>6204</v>
      </c>
      <c r="G164" s="2">
        <f>HYPERLINK("https://v16-webapp.tiktok.com/33378f83b1b16453cf936d2488d1f739/63130dc7/video/tos/alisg/tos-alisg-pve-0037/c0c2426e657c4b48b6a55f3102950e6c/?a=1988&amp;ch=0&amp;cr=0&amp;dr=0&amp;lr=tiktok&amp;cd=0%7C0%7C1%7C0&amp;cv=1&amp;br=2454&amp;bt=1227&amp;cs=0&amp;ds=3&amp;ft=eXd.6HHoMyq8ZMOf.he2NEtwyl7Gb&amp;mime_type=video_mp4&amp;qs=0&amp;rc=M2dlOWk7N2g8OzU7aDk2ZEBpamZucjc6ZnN4NzMzODgzNEBiYjA0NmEuXjIxYmFjLzJhYSMwczEzcjRnZi5gLS1kLy1zcw%3D%3D&amp;l=20220903021718010217086163016A8173&amp;btag=80000", "Video Link")</f>
        <v>0</v>
      </c>
    </row>
    <row r="165" spans="1:7">
      <c r="A165" s="2" t="s">
        <v>490</v>
      </c>
      <c r="B165" s="2" t="s">
        <v>491</v>
      </c>
      <c r="C165" s="2" t="s">
        <v>492</v>
      </c>
      <c r="D165" s="2">
        <v>3000000</v>
      </c>
      <c r="E165" s="2">
        <v>1148</v>
      </c>
      <c r="F165" s="2">
        <v>1110</v>
      </c>
      <c r="G165" s="2">
        <f>HYPERLINK("https://v16-webapp.tiktok.com/8ed7cc957bca335bbd84f46f5b6c83d5/63130db3/video/tos/useast2a/tos-useast2a-pve-0068/248d7ca13414438bb2f213ad058c8ecf/?a=1988&amp;ch=0&amp;cr=0&amp;dr=0&amp;lr=tiktok_m&amp;cd=0%7C0%7C1%7C0&amp;cv=1&amp;br=1592&amp;bt=796&amp;cs=0&amp;ds=3&amp;ft=eXd.6HHoMyq8ZMOf.he2NbVeyl7Gb&amp;mime_type=video_mp4&amp;qs=0&amp;rc=OjQ3aGc7ZGc7NTgzPGY8NUBpam54eDVlaXZmMzMzODczM0AzMDYtNC8uXi8xLTEtNjFgYSNqYmxfLzUyL3FgLS0xMTZzcw%3D%3D&amp;l=20220903021718010217136042036897ED&amp;btag=80000", "Video Link")</f>
        <v>0</v>
      </c>
    </row>
    <row r="166" spans="1:7">
      <c r="A166" s="2" t="s">
        <v>493</v>
      </c>
      <c r="B166" s="2" t="s">
        <v>494</v>
      </c>
      <c r="C166" s="2" t="s">
        <v>495</v>
      </c>
      <c r="D166" s="2">
        <v>7200000</v>
      </c>
      <c r="E166" s="2">
        <v>3926</v>
      </c>
      <c r="F166" s="2">
        <v>7010</v>
      </c>
      <c r="G166" s="2">
        <f>HYPERLINK("https://v16-webapp.tiktok.com/2df7ec8192afb0770a18469d378f6a5f/63130da2/video/tos/useast2a/tos-useast2a-ve-0068c001/39aaf2cdb130460584f549522e9df65f/?a=1988&amp;ch=0&amp;cr=0&amp;dr=0&amp;lr=tiktok_m&amp;cd=0%7C0%7C1%7C0&amp;cv=1&amp;br=7972&amp;bt=3986&amp;cs=0&amp;ds=3&amp;ft=eXd.6HHoMyq8ZMOf.he2N5Uoyl7Gb&amp;mime_type=video_mp4&amp;qs=0&amp;rc=ZTw2OjQ0ZDllZWY4M2hoOUBpM2dnOGU6Zjg2PDMzNzczM0BjYzEtLS9hNjExXzExNGFhYSNoLmFwcjRvaHJgLS1kMTZzcw%3D%3D&amp;l=20220903021718010217086163016A81AF&amp;btag=80000", "Video Link")</f>
        <v>0</v>
      </c>
    </row>
    <row r="167" spans="1:7">
      <c r="A167" s="2" t="s">
        <v>496</v>
      </c>
      <c r="B167" s="2" t="s">
        <v>497</v>
      </c>
      <c r="C167" s="2" t="s">
        <v>498</v>
      </c>
      <c r="D167" s="2">
        <v>6900000</v>
      </c>
      <c r="E167" s="2">
        <v>118600</v>
      </c>
      <c r="F167" s="2">
        <v>1496</v>
      </c>
      <c r="G167" s="2">
        <f>HYPERLINK("https://v16-webapp.tiktok.com/761f5f9074d231d22672265f3b473be6/63130d99/video/tos/useast2a/tos-useast2a-ve-0068c001/2493874df2ca455f931e32f10e4a89af/?a=1988&amp;ch=0&amp;cr=0&amp;dr=0&amp;lr=tiktok_m&amp;cd=0%7C0%7C1%7C0&amp;cv=1&amp;br=768&amp;bt=384&amp;cs=0&amp;ds=3&amp;ft=eXd.6HHoMyq8ZIOf.he2NXBJyl7Gb&amp;mime_type=video_mp4&amp;qs=0&amp;rc=Mzs1NWc4ZTlmOThoZTU4ZkBpanZkdnI6OHdtczMzNDczM0A1Ly1gYDUxXjMxLi0uYzI0YSMuai9rLmQwZGBfLS0yMTZzcw%3D%3D&amp;l=202209030217190102170261540B69BDCF&amp;btag=80000", "Video Link")</f>
        <v>0</v>
      </c>
    </row>
    <row r="168" spans="1:7">
      <c r="A168" s="2" t="s">
        <v>499</v>
      </c>
      <c r="B168" s="2" t="s">
        <v>500</v>
      </c>
      <c r="C168" s="2" t="s">
        <v>501</v>
      </c>
      <c r="D168" s="2">
        <v>23700000</v>
      </c>
      <c r="E168" s="2">
        <v>2344</v>
      </c>
      <c r="F168" s="2">
        <v>1181</v>
      </c>
      <c r="G168" s="2">
        <f>HYPERLINK("https://v16-webapp.tiktok.com/d0c50251b9fd9abf181e3390d2354485/63130d99/video/tos/useast2a/tos-useast2a-ve-0068c002/1ab704f47497403a935aa8f3d745238a/?a=1988&amp;ch=0&amp;cr=0&amp;dr=0&amp;lr=tiktok_m&amp;cd=0%7C0%7C1%7C0&amp;cv=1&amp;br=4658&amp;bt=2329&amp;cs=0&amp;ds=3&amp;ft=eXd.6HHoMyq8ZIOf.he2N8twyl7Gb&amp;mime_type=video_mp4&amp;qs=0&amp;rc=ODU2NjhmNWhnOTNoaGVkM0BpanNrOW53aHEzeTMzPDczM0BfNi9hLjQ0Ni0xNl5jLS5fYSNeM2w2ZWtlb3FfLS1gMTZzcw%3D%3D&amp;l=202209030217190102170861632269929C&amp;btag=80000", "Video Link")</f>
        <v>0</v>
      </c>
    </row>
    <row r="169" spans="1:7">
      <c r="A169" s="2" t="s">
        <v>502</v>
      </c>
      <c r="B169" s="2" t="s">
        <v>503</v>
      </c>
      <c r="C169" s="2" t="s">
        <v>467</v>
      </c>
      <c r="D169" s="2">
        <v>2700000</v>
      </c>
      <c r="E169" s="2">
        <v>9896</v>
      </c>
      <c r="F169" s="2">
        <v>2315</v>
      </c>
      <c r="G169" s="2">
        <f>HYPERLINK("https://v16-webapp.tiktok.com/07f03ce299467129a048aca31db8f07f/63130d97/video/tos/useast2a/tos-useast2a-ve-0068c004/253ad60bdcb449b49b8e41ca54859285/?a=1988&amp;ch=0&amp;cr=0&amp;dr=0&amp;lr=tiktok_m&amp;cd=0%7C0%7C1%7C0&amp;cv=1&amp;br=1260&amp;bt=630&amp;cs=0&amp;ds=3&amp;ft=eXd.6HHoMyq8ZhOf.he2NN.oyl7Gb&amp;mime_type=video_mp4&amp;qs=0&amp;rc=ZGQ0ZTg6aDU3ZTtmN2g5O0Bpam10OWg6ZjxkNzMzNzczM0BeXmBhMV5fXzQxYzQwLmExYSNwNTIycjQwMy9gLS1kMTZzcw%3D%3D&amp;l=20220903021720010217086163226992A2&amp;btag=80000", "Video Link")</f>
        <v>0</v>
      </c>
    </row>
    <row r="170" spans="1:7">
      <c r="A170" s="2" t="s">
        <v>504</v>
      </c>
      <c r="B170" s="2" t="s">
        <v>505</v>
      </c>
      <c r="C170" s="2" t="s">
        <v>4</v>
      </c>
      <c r="D170" s="2">
        <v>3000000</v>
      </c>
      <c r="E170" s="2">
        <v>1415</v>
      </c>
      <c r="F170" s="2">
        <v>5109</v>
      </c>
      <c r="G170" s="2">
        <f>HYPERLINK("https://v16-webapp.tiktok.com/0a9b6ac02a7454119f3804ea0f94c49a/63130dbf/video/tos/maliva/tos-maliva-ve-0068c799-us/275406529204484385e8add603050dce/?a=1988&amp;ch=0&amp;cr=0&amp;dr=0&amp;lr=tiktok_m&amp;cd=0%7C0%7C1%7C0&amp;cv=1&amp;br=3026&amp;bt=1513&amp;cs=0&amp;ds=3&amp;ft=eXd.6HHoMyq8ZhOf.he2NZO3yl7Gb&amp;mime_type=video_mp4&amp;qs=0&amp;rc=OTw7aWVnPGllaGYzO2RlNUBpMzZnbTY6ZjhtZDMzZzczNEBeLmI2MzItXzMxMmJhXjM0YSMwb2lncjRfZGxgLS1kMS9zcw%3D%3D&amp;l=20220903021720010217135029196B3DF8&amp;btag=80000", "Video Link")</f>
        <v>0</v>
      </c>
    </row>
    <row r="171" spans="1:7">
      <c r="A171" s="2" t="s">
        <v>506</v>
      </c>
      <c r="B171" s="2" t="s">
        <v>507</v>
      </c>
      <c r="C171" s="2" t="s">
        <v>508</v>
      </c>
      <c r="D171" s="2">
        <v>9200000</v>
      </c>
      <c r="E171" s="2">
        <v>5857</v>
      </c>
      <c r="F171" s="2">
        <v>2237</v>
      </c>
      <c r="G171" s="2">
        <f>HYPERLINK("https://v16-webapp.tiktok.com/0b3968dd4e8e6c05e45b49c0919add8b/63130d9e/video/tos/useast2a/tos-useast2a-pve-0068/bb174d3cb4c841db8a2e86853c72b14b/?a=1988&amp;ch=0&amp;cr=0&amp;dr=0&amp;lr=tiktok_m&amp;cd=0%7C0%7C1%7C0&amp;cv=1&amp;br=6242&amp;bt=3121&amp;cs=0&amp;ds=3&amp;ft=eXd.6HHoMyq8ZHOf.he2NgaTyl7Gb&amp;mime_type=video_mp4&amp;qs=0&amp;rc=ZztoPDxmM2YzNDtkPDhoPEBpam5lM3c1OjpyczMzMzczM0BhNGJfNS4xNTIxLS5gMzNjYSNfYWRpLjFzL2pfLS0tMTZzcw%3D%3D&amp;l=202209030217210101920520211368E342&amp;btag=80000", "Video Link")</f>
        <v>0</v>
      </c>
    </row>
    <row r="172" spans="1:7">
      <c r="A172" s="2" t="s">
        <v>509</v>
      </c>
      <c r="B172" s="2" t="s">
        <v>510</v>
      </c>
      <c r="C172" s="2" t="s">
        <v>61</v>
      </c>
      <c r="D172" s="2">
        <v>10000000</v>
      </c>
      <c r="E172" s="2">
        <v>85300</v>
      </c>
      <c r="F172" s="2">
        <v>9222</v>
      </c>
      <c r="G172" s="2">
        <f>HYPERLINK("https://v16-webapp.tiktok.com/590596234db61257c8c178de0bad43ae/63130da9/video/tos/useast2a/tos-useast2a-ve-0068c003/caa5ba0c92b84b07abd1362dfc6540fa/?a=1988&amp;ch=0&amp;cr=0&amp;dr=0&amp;lr=tiktok_m&amp;cd=0%7C0%7C1%7C0&amp;cv=1&amp;br=1030&amp;bt=515&amp;cs=0&amp;ds=3&amp;ft=eXd.6HHoMyq8ZHOf.he2NI.oyl7Gb&amp;mime_type=video_mp4&amp;qs=0&amp;rc=NDdpPDQzaDY8OTZlMzg8OUBpang7a3FmaDNpNTMzNzczM0A0Yl5fYTRgXjIxM2JjXy1iYSNzMzNvNWExXzJgLS1kMTZzcw%3D%3D&amp;l=202209030217210102171342200469EADF&amp;btag=80000", "Video Link")</f>
        <v>0</v>
      </c>
    </row>
    <row r="173" spans="1:7">
      <c r="A173" s="2" t="s">
        <v>511</v>
      </c>
      <c r="B173" s="2" t="s">
        <v>512</v>
      </c>
      <c r="C173" s="2" t="s">
        <v>35</v>
      </c>
      <c r="D173" s="2">
        <v>3500000</v>
      </c>
      <c r="E173" s="2">
        <v>4997</v>
      </c>
      <c r="F173" s="2">
        <v>1841</v>
      </c>
      <c r="G173" s="2">
        <f>HYPERLINK("https://v16-webapp.tiktok.com/f09dc708376f79d8afe362aed6837fef/63130d9b/video/tos/useast2a/tos-useast2a-ve-0068c004/5b6451c43bcf4db28299d55ffef53066/?a=1988&amp;ch=0&amp;cr=0&amp;dr=0&amp;lr=tiktok_m&amp;cd=0%7C0%7C1%7C0&amp;cv=1&amp;br=1630&amp;bt=815&amp;cs=0&amp;ds=3&amp;ft=eXd.6HHoMyq8ZKOf.he2Nlh0yl7Gb&amp;mime_type=video_mp4&amp;qs=0&amp;rc=ZWdnZmhlZDw8O2U5Nmc0aEBpMzw7ZTU6ZmR5PDMzNzczM0A2Xi5eMjVjXl4xMGAvNTM1YSNhcV4ycjRnbm5gLS1kMTZzcw%3D%3D&amp;l=20220903021722010217135029196B3E45&amp;btag=80000", "Video Link")</f>
        <v>0</v>
      </c>
    </row>
    <row r="174" spans="1:7">
      <c r="A174" s="2" t="s">
        <v>513</v>
      </c>
      <c r="B174" s="2" t="s">
        <v>514</v>
      </c>
      <c r="C174" s="2" t="s">
        <v>515</v>
      </c>
      <c r="D174" s="2">
        <v>5000000</v>
      </c>
      <c r="E174" s="2">
        <v>10700</v>
      </c>
      <c r="F174" s="2">
        <v>11400</v>
      </c>
      <c r="G174" s="2">
        <f>HYPERLINK("https://v16-webapp.tiktok.com/d2e7e70116d47b56de85354c81298be5/63130dc7/video/tos/useast2a/tos-useast2a-pve-0068/2bf770ab4c284c74b712248d912d354e/?a=1988&amp;ch=0&amp;cr=0&amp;dr=0&amp;lr=tiktok_m&amp;cd=0%7C0%7C1%7C0&amp;cv=1&amp;br=4984&amp;bt=2492&amp;cs=0&amp;ds=3&amp;ft=eXd.6HHoMyq8ZKOf.he2NOcwyl7Gb&amp;mime_type=video_mp4&amp;qs=0&amp;rc=ZjhlOjNkaTc1Mzk0NTNoaEBpajw6Ojg6Zmc5NzMzNzczM0BiLjIvY18vXzUxLjI1LzNhYSM2XzBzcjRnLS1gLS1kMTZzcw%3D%3D&amp;l=2022090302172201019205302311675126&amp;btag=80000", "Video Link")</f>
        <v>0</v>
      </c>
    </row>
    <row r="175" spans="1:7">
      <c r="A175" s="2" t="s">
        <v>516</v>
      </c>
      <c r="B175" s="2" t="s">
        <v>517</v>
      </c>
      <c r="C175" s="2" t="s">
        <v>518</v>
      </c>
      <c r="D175" s="2">
        <v>10600000</v>
      </c>
      <c r="E175" s="2">
        <v>20600</v>
      </c>
      <c r="F175" s="2">
        <v>9017</v>
      </c>
      <c r="G175" s="2">
        <f>HYPERLINK("https://v16-webapp.tiktok.com/3963f0648ef310d8465295c24b717dc0/63130d97/video/tos/useast2a/tos-useast2a-pve-0068/41783dc8d08c4adcb26ea85759096ae0/?a=1988&amp;ch=0&amp;cr=0&amp;dr=0&amp;lr=tiktok_m&amp;cd=0%7C0%7C1%7C0&amp;cv=1&amp;br=5474&amp;bt=2737&amp;cs=0&amp;ds=3&amp;ft=eXd.6HHoMyq8ZAOf.he2NPmTyl7Gb&amp;mime_type=video_mp4&amp;qs=0&amp;rc=ODk2Zmc6ZTw4NWg3ZjdpaUBpMzZpczQ6ZmU2ZDMzNzczM0AtMGAuLV5fXzIxNl8tL15eYSNtY2JhcjRvZl9gLS1kMTZzcw%3D%3D&amp;l=2022090302172301019205302311675145&amp;btag=80000", "Video Link")</f>
        <v>0</v>
      </c>
    </row>
    <row r="176" spans="1:7">
      <c r="A176" s="2" t="s">
        <v>519</v>
      </c>
      <c r="B176" s="2" t="s">
        <v>520</v>
      </c>
      <c r="C176" s="2" t="s">
        <v>521</v>
      </c>
      <c r="D176" s="2">
        <v>4300000</v>
      </c>
      <c r="E176" s="2">
        <v>25400</v>
      </c>
      <c r="F176" s="2">
        <v>3409</v>
      </c>
      <c r="G176" s="2">
        <f>HYPERLINK("https://v16-webapp.tiktok.com/8bf4c6644e3ba8d30be75abfb8caf628/63130da4/video/tos/useast2a/tos-useast2a-ve-0068c003/4899b880ae6b4297b2077fb201c4b825/?a=1988&amp;ch=0&amp;cr=0&amp;dr=0&amp;lr=tiktok_m&amp;cd=0%7C0%7C1%7C0&amp;cv=1&amp;br=2910&amp;bt=1455&amp;cs=0&amp;ds=3&amp;ft=eXd.6HHoMyq8ZAOf.he2NdfTyl7Gb&amp;mime_type=video_mp4&amp;qs=0&amp;rc=PDZoNDY3NjpmZjs1NDpmPEBpM2dlcGxscXU1djMzaDczM0AzYjBgLTYzXmMxMV8vNV5eYSNoZGhnc2ZjYjZfLS00MTZzcw%3D%3D&amp;l=2022090302172301022310314306698B08&amp;btag=80000", "Video Link")</f>
        <v>0</v>
      </c>
    </row>
    <row r="177" spans="1:7">
      <c r="A177" s="2" t="s">
        <v>522</v>
      </c>
      <c r="B177" s="2" t="s">
        <v>523</v>
      </c>
      <c r="C177" s="2" t="s">
        <v>524</v>
      </c>
      <c r="D177" s="2">
        <v>16200000</v>
      </c>
      <c r="E177" s="2">
        <v>9579</v>
      </c>
      <c r="F177" s="2">
        <v>7556</v>
      </c>
      <c r="G177" s="2">
        <f>HYPERLINK("https://v16-webapp.tiktok.com/1e47f2b5297612302198a7230a501b79/63130da6/video/tos/useast2a/tos-useast2a-ve-0068c002/c32c81bb4562471e9fb3ba275d0d6f93/?a=1988&amp;ch=0&amp;cr=0&amp;dr=0&amp;lr=tiktok_m&amp;cd=0%7C0%7C1%7C0&amp;cv=1&amp;br=2062&amp;bt=1031&amp;cs=0&amp;ds=3&amp;ft=eXd.6HHoMyq8Z4Of.he2NN0oyl7Gb&amp;mime_type=video_mp4&amp;qs=0&amp;rc=OTo4Mzc6ZjpoZmVmPGdmZkBpamltZjtwaXl1NDMzNzczM0BeYGI2YWM1NmExL19hYTJgYSMvbjNlbDMtaWlgLS1kMTZzcw%3D%3D&amp;l=20220903021724010223062013146A10FD&amp;btag=80000", "Video Link")</f>
        <v>0</v>
      </c>
    </row>
    <row r="178" spans="1:7">
      <c r="A178" s="2" t="s">
        <v>525</v>
      </c>
      <c r="B178" s="2" t="s">
        <v>526</v>
      </c>
      <c r="C178" s="2" t="s">
        <v>527</v>
      </c>
      <c r="D178" s="2">
        <v>19600000</v>
      </c>
      <c r="E178" s="2">
        <v>4657</v>
      </c>
      <c r="F178" s="2">
        <v>2283</v>
      </c>
      <c r="G178" s="2">
        <f>HYPERLINK("https://v16-webapp.tiktok.com/0c25e59b6fe547c1c3ad25bc973fcd56/63130d9d/video/tos/useast2a/tos-useast2a-pve-0068/321e5eebcca84b1fa327cd90ed766f43/?a=1988&amp;ch=0&amp;cr=0&amp;dr=0&amp;lr=tiktok_m&amp;cd=0%7C0%7C1%7C0&amp;cv=1&amp;br=2334&amp;bt=1167&amp;cs=0&amp;ds=3&amp;ft=eXd.6HHoMyq8Z4Of.he2Ned3yl7Gb&amp;mime_type=video_mp4&amp;qs=0&amp;rc=ZTc8Njk2NTVoOjpkNzY8OUBpajo3aGg6ZmpoOzMzNzczM0AuMzA1YDU1XjYxYTMxXzNgYSMuMi0zcjQwMmhgLS1kMTZzcw%3D%3D&amp;l=2022090302172401022310314306698B57&amp;btag=80000", "Video Link")</f>
        <v>0</v>
      </c>
    </row>
    <row r="179" spans="1:7">
      <c r="A179" s="2" t="s">
        <v>528</v>
      </c>
      <c r="B179" s="2" t="s">
        <v>529</v>
      </c>
      <c r="C179" s="2" t="s">
        <v>530</v>
      </c>
      <c r="D179" s="2">
        <v>7100000</v>
      </c>
      <c r="E179" s="2">
        <v>16900</v>
      </c>
      <c r="F179" s="2">
        <v>7764</v>
      </c>
      <c r="G179" s="2">
        <f>HYPERLINK("https://v16-webapp.tiktok.com/0e9d8f6783888b06f0ab02b72ba45537/63130dc2/video/tos/useast2a/tos-useast2a-ve-0068c002/8aeec4cc22a44b959eb5c18f634f14e9/?a=1988&amp;ch=0&amp;cr=0&amp;dr=0&amp;lr=tiktok_m&amp;cd=0%7C0%7C1%7C0&amp;cv=1&amp;br=4002&amp;bt=2001&amp;cs=0&amp;ds=3&amp;ft=eXd.6HHoMyq8ZgOf.he2NgTAol7Gb&amp;mime_type=video_mp4&amp;qs=0&amp;rc=NjwzOWk2Mzo8NWRpOTg5aUBpM2RvOjo6Zm06ZTMzNzczM0A0MzUtMjBhNTUxNTUwMy8uYSNfX3JncjRfbnNgLS1kMTZzcw%3D%3D&amp;l=202209030217250101902090941369A259&amp;btag=80000", "Video Link")</f>
        <v>0</v>
      </c>
    </row>
    <row r="180" spans="1:7">
      <c r="A180" s="2" t="s">
        <v>531</v>
      </c>
      <c r="B180" s="2" t="s">
        <v>532</v>
      </c>
      <c r="C180" s="2" t="s">
        <v>533</v>
      </c>
      <c r="D180" s="2">
        <v>4100000</v>
      </c>
      <c r="E180" s="2">
        <v>4179</v>
      </c>
      <c r="F180" s="2">
        <v>12400</v>
      </c>
      <c r="G180" s="2">
        <f>HYPERLINK("https://v16-webapp.tiktok.com/f3c93a0d0a6db450d9bd13e2707c61e8/63130da4/video/tos/useast2a/tos-useast2a-ve-0068c001/dd0f71167ba04efe873281c469165da7/?a=1988&amp;ch=0&amp;cr=0&amp;dr=0&amp;lr=tiktok_m&amp;cd=0%7C0%7C1%7C0&amp;cv=1&amp;br=3794&amp;bt=1897&amp;cs=0&amp;ds=3&amp;ft=eXd.6HHoMyq8ZgOf.he2Nk.eyl7Gb&amp;mime_type=video_mp4&amp;qs=0&amp;rc=ZzVnOWgzNGg1ODVoaTVmZEBpanZ2OnNwNjZkdTMzZzczM0A2YmEyMGE1Xl8xNS0xMWJhYSNtX2hfZG81X2FfLS0vMTZzcw%3D%3D&amp;l=20220903021725010223062013146A1192&amp;btag=80000", "Video Link")</f>
        <v>0</v>
      </c>
    </row>
    <row r="181" spans="1:7">
      <c r="A181" s="2" t="s">
        <v>534</v>
      </c>
      <c r="B181" s="2" t="s">
        <v>535</v>
      </c>
      <c r="C181" s="2" t="s">
        <v>536</v>
      </c>
      <c r="D181" s="2">
        <v>5500000</v>
      </c>
      <c r="E181" s="2">
        <v>21000</v>
      </c>
      <c r="F181" s="2">
        <v>1926</v>
      </c>
      <c r="G181" s="2">
        <f>HYPERLINK("https://v16-webapp.tiktok.com/9f68c9b722ad0ee17153119f6947d05a/63130da0/video/tos/useast2a/tos-useast2a-pve-0068/17a71802344c498aa18c6568a84c554a/?a=1988&amp;ch=0&amp;cr=0&amp;dr=0&amp;lr=tiktok_m&amp;cd=0%7C0%7C1%7C0&amp;cv=1&amp;br=1860&amp;bt=930&amp;cs=0&amp;ds=3&amp;ft=eXd.6HHoMyq8Z3Of.he2NQtoyl7Gb&amp;mime_type=video_mp4&amp;qs=0&amp;rc=NjU8NDZoaDs3O2c1Zzs8PEBpM2V1PGprcWgzNDMzMzczM0AwYC80YWE0NTAxYjUuXl8tYSM0ay5pMzU0X2VgLS0vMTZzcw%3D%3D&amp;l=2022090302172601022310314306698BE1&amp;btag=80000", "Video Link")</f>
        <v>0</v>
      </c>
    </row>
    <row r="182" spans="1:7">
      <c r="A182" s="2" t="s">
        <v>537</v>
      </c>
      <c r="B182" s="2" t="s">
        <v>538</v>
      </c>
      <c r="C182" s="2" t="s">
        <v>539</v>
      </c>
      <c r="D182" s="2">
        <v>3100000</v>
      </c>
      <c r="E182" s="2">
        <v>14300</v>
      </c>
      <c r="F182" s="2">
        <v>3271</v>
      </c>
      <c r="G182" s="2">
        <f>HYPERLINK("https://v16-webapp.tiktok.com/a656467d56482e2d1faa31285da3599b/63130db2/video/tos/alisg/tos-alisg-pve-0037c001/b327379a5f474785b2d4eb9cc2d9fe4d/?a=1988&amp;ch=0&amp;cr=0&amp;dr=0&amp;lr=tiktok_m&amp;cd=0%7C0%7C1%7C0&amp;cv=1&amp;br=2702&amp;bt=1351&amp;cs=0&amp;ds=3&amp;ft=eXd.6HHoMyq8Z3Of.he2Nnk0yl7Gb&amp;mime_type=video_mp4&amp;qs=0&amp;rc=OGhnOGk5NTk4O2U2PGhoN0BpanNzNzk1dnhpdzMzMzczM0BeYy9jYDReNjUxNmFjMF5gYSMzMmVgMGM0bHJfLS00MTRzcw%3D%3D&amp;l=2022090302172601022306502212694422&amp;btag=80000", "Video Link")</f>
        <v>0</v>
      </c>
    </row>
    <row r="183" spans="1:7">
      <c r="A183" s="2" t="s">
        <v>540</v>
      </c>
      <c r="B183" s="2" t="s">
        <v>541</v>
      </c>
      <c r="C183" s="2" t="s">
        <v>542</v>
      </c>
      <c r="D183" s="2">
        <v>7200000</v>
      </c>
      <c r="E183" s="2">
        <v>9029</v>
      </c>
      <c r="F183" s="2">
        <v>4292</v>
      </c>
      <c r="G183" s="2">
        <f>HYPERLINK("https://v16-webapp.tiktok.com/27229bccc3d368544d07534e4fca54de/63130da0/video/tos/useast2a/tos-useast2a-ve-0068c004/5a62f42a1d534599b45a060fc58f01f5/?a=1988&amp;ch=0&amp;cr=0&amp;dr=0&amp;lr=tiktok_m&amp;cd=0%7C0%7C1%7C0&amp;cv=1&amp;br=1184&amp;bt=592&amp;cs=0&amp;ds=3&amp;ft=eXd.6HHoMyq8ZSOf.he2NwbTyl7Gb&amp;mime_type=video_mp4&amp;qs=0&amp;rc=OzVmMzk2Z2RnZzg5ZzNlO0BpamRpbTo6ZmQ0OzMzNzczM0BeYV8yXjNfNV8xYzFiLWBeYSNybTNxcjRvb2hgLS1kMTZzcw%3D%3D&amp;l=2022090302172701022310314306698C3E&amp;btag=80000", "Video Link")</f>
        <v>0</v>
      </c>
    </row>
    <row r="184" spans="1:7">
      <c r="A184" s="2" t="s">
        <v>543</v>
      </c>
      <c r="B184" s="2" t="s">
        <v>544</v>
      </c>
      <c r="C184" s="2" t="s">
        <v>545</v>
      </c>
      <c r="D184" s="2">
        <v>5800000</v>
      </c>
      <c r="E184" s="2">
        <v>2407</v>
      </c>
      <c r="F184" s="2">
        <v>2475</v>
      </c>
      <c r="G184" s="2">
        <f>HYPERLINK("https://v16-webapp.tiktok.com/5c3e096dffaaa974d2dc904cb8da2dcb/63130da5/video/tos/maliva/tos-maliva-ve-0068c799-us/49913f17292843388cbcca78fe03e75f/?a=1988&amp;ch=0&amp;cr=0&amp;dr=0&amp;lr=tiktok_m&amp;cd=0%7C0%7C1%7C0&amp;cv=1&amp;br=4630&amp;bt=2315&amp;cs=0&amp;ds=3&amp;ft=eXd.6HHoMyq8ZCOf.he2NUywyl7Gb&amp;mime_type=video_mp4&amp;qs=0&amp;rc=O2kzZmgzODtlZGg3OjZkOUBpMzhnOjw6Zjw0OzMzZzczNEAyMWNgY2AzNjYxM2MzNmJhYSM2Y2RzcjRfYXJgLS1kMS9zcw%3D%3D&amp;l=2022090302172701022310314306698C64&amp;btag=80000", "Video Link")</f>
        <v>0</v>
      </c>
    </row>
    <row r="185" spans="1:7">
      <c r="A185" s="2" t="s">
        <v>546</v>
      </c>
      <c r="B185" s="2" t="s">
        <v>547</v>
      </c>
      <c r="C185" s="2" t="s">
        <v>548</v>
      </c>
      <c r="D185" s="2">
        <v>3600000</v>
      </c>
      <c r="E185" s="2">
        <v>17800</v>
      </c>
      <c r="F185" s="2">
        <v>2963</v>
      </c>
      <c r="G185" s="2">
        <f>HYPERLINK("https://v16-webapp.tiktok.com/fff94baa78f2e04f9504654652993f2e/63130dcd/video/tos/useast2a/tos-useast2a-ve-0068c003/b6c06e5be14342bf861f3d680d5d696a/?a=1988&amp;ch=0&amp;cr=0&amp;dr=0&amp;lr=tiktok_m&amp;cd=0%7C0%7C1%7C0&amp;cv=1&amp;br=3252&amp;bt=1626&amp;cs=0&amp;ds=3&amp;ft=eXd.6HHoMyq8ZCOf.he2Ni3oyl7Gb&amp;mime_type=video_mp4&amp;qs=0&amp;rc=OTY4NGVpZWg6ZzNpPGRmN0BpM25nO2VmaGc5NDMzNzczM0A0LmI1NS9fNjUxYy5jXzA0YSNwLi1zLXNgaC5gLS1iMTZzcw%3D%3D&amp;l=202209030217280102171350381B68A85D&amp;btag=80000", "Video Link")</f>
        <v>0</v>
      </c>
    </row>
    <row r="186" spans="1:7">
      <c r="A186" s="2" t="s">
        <v>549</v>
      </c>
      <c r="B186" s="2" t="s">
        <v>550</v>
      </c>
      <c r="C186" s="2" t="s">
        <v>551</v>
      </c>
      <c r="D186" s="2">
        <v>8100000</v>
      </c>
      <c r="E186" s="2">
        <v>22400</v>
      </c>
      <c r="F186" s="2">
        <v>9334</v>
      </c>
      <c r="G186" s="2">
        <f>HYPERLINK("https://v16-webapp.tiktok.com/89a8eec283c92911f66f037faec13869/63130da2/video/tos/useast2a/tos-useast2a-pve-0068/cf961ac5829247a28c7b60f86d68b0e1/?a=1988&amp;ch=0&amp;cr=0&amp;dr=0&amp;lr=tiktok_m&amp;cd=0%7C0%7C1%7C0&amp;cv=1&amp;br=2356&amp;bt=1178&amp;cs=0&amp;ds=3&amp;ft=eXd.6HHoMyq8Z0Of.he2NTr3yl7Gb&amp;mime_type=video_mp4&amp;qs=0&amp;rc=aTMzNDw2Mzo3aDZmZjU8O0BpMzc2M2hsOmdmdTMzZjczM0AyYmEuMjMtXmMxLWE0LjIvYSNwcl4uNGEtY2xfLS0wMTZzcw%3D%3D&amp;l=2022090302172801022310314306698CAC&amp;btag=80000", "Video Link")</f>
        <v>0</v>
      </c>
    </row>
    <row r="187" spans="1:7">
      <c r="A187" s="2" t="s">
        <v>552</v>
      </c>
      <c r="B187" s="2" t="s">
        <v>553</v>
      </c>
      <c r="C187" s="2" t="s">
        <v>554</v>
      </c>
      <c r="D187" s="2">
        <v>4000000</v>
      </c>
      <c r="E187" s="2">
        <v>7614</v>
      </c>
      <c r="F187" s="2">
        <v>7246</v>
      </c>
      <c r="G187" s="2">
        <f>HYPERLINK("https://v16-webapp.tiktok.com/7647c8fe8ab113f7b1aa8275dbbb3f7a/63130da6/video/tos/alisg/tos-alisg-pve-0037/a3984f89bc9b490fb4768b253ae2cb61/?a=1988&amp;ch=0&amp;cr=0&amp;dr=0&amp;lr=tiktok_m&amp;cd=0%7C0%7C1%7C0&amp;cv=1&amp;br=1918&amp;bt=959&amp;cs=0&amp;ds=3&amp;ft=eXd.6HHoMyq8Z0Of.he2NI.oyl7Gb&amp;mime_type=video_mp4&amp;qs=0&amp;rc=ZjtkM2ZkPGk0Z2hkO2Y6OEBpM2o0bWdqaXQ2dzMzNzczM0AtNjRjYV8xNmIxNS42MC8xYSNkNmc1c2suLmJfLS0vMTRzcw%3D%3D&amp;l=202209030217290102171350381B68A8C2&amp;btag=80000", "Video Link")</f>
        <v>0</v>
      </c>
    </row>
    <row r="188" spans="1:7">
      <c r="A188" s="2" t="s">
        <v>555</v>
      </c>
      <c r="B188" s="2" t="s">
        <v>556</v>
      </c>
      <c r="C188" s="2" t="s">
        <v>557</v>
      </c>
      <c r="D188" s="2">
        <v>3500000</v>
      </c>
      <c r="E188" s="2">
        <v>10300</v>
      </c>
      <c r="F188" s="2">
        <v>3886</v>
      </c>
      <c r="G188" s="2">
        <f>HYPERLINK("https://v16-webapp.tiktok.com/d4a663f92f8e34d9952f887bce712561/63130da5/video/tos/useast2a/tos-useast2a-ve-0068c001/ff936054b38f4559829efa3fb68a3a94/?a=1988&amp;ch=0&amp;cr=0&amp;dr=0&amp;lr=tiktok_m&amp;cd=0%7C0%7C1%7C0&amp;cv=1&amp;br=5302&amp;bt=2651&amp;cs=0&amp;ds=3&amp;ft=eXd.6HHoMyq8ZbOf.he2N9RCol7Gb&amp;mime_type=video_mp4&amp;qs=0&amp;rc=Nzk0aTU1aDtnZjVmOjc6NkBpamlkcDtpZXBxNjMzNzczM0AtNmMyNWNfNWExYmJiYjRjYSNvMDJfYTNgai9gLS1kMTZzcw%3D%3D&amp;l=2022090302173001022310314306698D03&amp;btag=80000", "Video Link")</f>
        <v>0</v>
      </c>
    </row>
    <row r="189" spans="1:7">
      <c r="A189" s="2" t="s">
        <v>558</v>
      </c>
      <c r="B189" s="2" t="s">
        <v>559</v>
      </c>
      <c r="C189" s="2" t="s">
        <v>560</v>
      </c>
      <c r="D189" s="2">
        <v>6100000</v>
      </c>
      <c r="E189" s="2">
        <v>19600</v>
      </c>
      <c r="F189" s="2">
        <v>2284</v>
      </c>
      <c r="G189" s="2">
        <f>HYPERLINK("https://v16-webapp.tiktok.com/85250cba6ef8be101284faf0a013a9be/63130da5/video/tos/useast2a/tos-useast2a-pve-0068/e59f9baee2954738bb9a97daf5bbb039/?a=1988&amp;ch=0&amp;cr=0&amp;dr=0&amp;lr=tiktok_m&amp;cd=0%7C0%7C1%7C0&amp;cv=1&amp;br=1178&amp;bt=589&amp;cs=0&amp;ds=3&amp;ft=eXd.6HHoMyq8ZbOf.he2NDLeyl7Gb&amp;mime_type=video_mp4&amp;qs=0&amp;rc=OGU2ZDk2PGU4OWY1OTRkOEBpamRvNzQ6ZmhnNzMzNzczM0BfYTQtY15iXjYxLWAxNDBiYSNhaC1tcjRfMTRgLS1kMTZzcw%3D%3D&amp;l=202209030217300102171350381B68A91D&amp;btag=80000", "Video Link")</f>
        <v>0</v>
      </c>
    </row>
    <row r="190" spans="1:7">
      <c r="A190" s="2" t="s">
        <v>561</v>
      </c>
      <c r="B190" s="2" t="s">
        <v>562</v>
      </c>
      <c r="C190" s="2" t="s">
        <v>563</v>
      </c>
      <c r="D190" s="2">
        <v>3800000</v>
      </c>
      <c r="E190" s="2">
        <v>10000</v>
      </c>
      <c r="F190" s="2">
        <v>5187</v>
      </c>
      <c r="G190" s="2">
        <f>HYPERLINK("https://v16-webapp.tiktok.com/6e5b45263327441e78893602b0dcd5a0/63130dac/video/tos/alisg/tos-alisg-pve-0037c001/66eb1177514b42eeab426d0b10937b1d/?a=1988&amp;ch=0&amp;cr=0&amp;dr=0&amp;lr=tiktok_m&amp;cd=0%7C0%7C1%7C0&amp;cv=1&amp;br=3720&amp;bt=1860&amp;cs=0&amp;ds=3&amp;ft=eXd.6HHoMyq8ZpOf.he2NO3oyl7Gb&amp;mime_type=video_mp4&amp;qs=0&amp;rc=aTM1ODg0OjVkN2c3Njc0ZEBpanZlZHEzPGpwdzMzZjczM0BjYzY1MjQ1NjYxM2E0NmBjYSNjMW1yZTNiYmxfLS0xMTRzcw%3D%3D&amp;l=20220903021731010217019144206827D3&amp;btag=80000", "Video Link")</f>
        <v>0</v>
      </c>
    </row>
    <row r="191" spans="1:7">
      <c r="A191" s="2" t="s">
        <v>564</v>
      </c>
      <c r="B191" s="2" t="s">
        <v>565</v>
      </c>
      <c r="C191" s="2" t="s">
        <v>566</v>
      </c>
      <c r="D191" s="2">
        <v>2600000</v>
      </c>
      <c r="E191" s="2">
        <v>2211</v>
      </c>
      <c r="F191" s="2">
        <v>2104</v>
      </c>
      <c r="G191" s="2">
        <f>HYPERLINK("https://v16-webapp.tiktok.com/28a1f61b4e8ad47c2d0b776b6b4ebc55/63130dc4/video/tos/useast2a/tos-useast2a-ve-0068c003/85e12e61f5a042279a09042d9a646246/?a=1988&amp;ch=0&amp;cr=0&amp;dr=0&amp;lr=tiktok_m&amp;cd=0%7C0%7C1%7C0&amp;cv=1&amp;br=1874&amp;bt=937&amp;cs=0&amp;ds=3&amp;ft=eXd.6HHoMyq8ZpOf.he2N0.oyl7Gb&amp;mime_type=video_mp4&amp;qs=0&amp;rc=ODgzOWk7aDVkNmk7OzVoOEBpM2R1NmZmdWtqMzMzOzczM0BgMWFhXi4yNTUxM2BeMTRfYSNtNDNwcnA0YGVgLS0uMTZzcw%3D%3D&amp;l=202209030217310101921592380C6805BB&amp;btag=80000", "Video Link")</f>
        <v>0</v>
      </c>
    </row>
    <row r="192" spans="1:7">
      <c r="A192" s="2" t="s">
        <v>567</v>
      </c>
      <c r="B192" s="2" t="s">
        <v>568</v>
      </c>
      <c r="C192" s="2" t="s">
        <v>569</v>
      </c>
      <c r="D192" s="2">
        <v>2700000</v>
      </c>
      <c r="E192" s="2">
        <v>11700</v>
      </c>
      <c r="F192" s="2">
        <v>11600</v>
      </c>
      <c r="G192" s="2">
        <f>HYPERLINK("https://v16-webapp.tiktok.com/14ce726ab8cfb3016dabbb515f025859/63130dba/video/tos/useast2a/tos-useast2a-pve-0068/9052a467bffb47beb12d39f8336fd122/?a=1988&amp;ch=0&amp;cr=0&amp;dr=0&amp;lr=tiktok_m&amp;cd=0%7C0%7C1%7C0&amp;cv=1&amp;br=2790&amp;bt=1395&amp;cs=0&amp;ds=3&amp;ft=eXd.6HHoMyq8ZEOf.he2NIDwyl7Gb&amp;mime_type=video_mp4&amp;qs=0&amp;rc=ZDczN2c8aGRkNzQ7ZGVlZkBpMzk2ZTU6ZmVxZDMzNzczM0AwYGEvMWBhXl8xXjRfNWAtYSNmLWxrcjRfYWJgLS1kMTZzcw%3D%3D&amp;l=202209030217320101920550482768F035&amp;btag=80000", "Video Link")</f>
        <v>0</v>
      </c>
    </row>
    <row r="193" spans="1:7">
      <c r="A193" s="2" t="s">
        <v>570</v>
      </c>
      <c r="B193" s="2" t="s">
        <v>571</v>
      </c>
      <c r="C193" s="2" t="s">
        <v>572</v>
      </c>
      <c r="D193" s="2">
        <v>3400000</v>
      </c>
      <c r="E193" s="2">
        <v>3634</v>
      </c>
      <c r="F193" s="2">
        <v>6884</v>
      </c>
      <c r="G193" s="2">
        <f>HYPERLINK("https://v16-webapp.tiktok.com/0dbd7fde53fe4d3d6cf9faf012388609/63130da7/video/tos/useast2a/tos-useast2a-pve-0068/b668890cf230474981369795f54dd34b/?a=1988&amp;ch=0&amp;cr=0&amp;dr=0&amp;lr=tiktok_m&amp;cd=0%7C0%7C1%7C0&amp;cv=1&amp;br=2734&amp;bt=1367&amp;cs=0&amp;ds=3&amp;ft=eXd.6HHoMyq8ZEOf.he2NHZ3yl7Gb&amp;mime_type=video_mp4&amp;qs=0&amp;rc=Nmg0OzQ7ODw0OjwzNGVlOEBpanBzbDs6ZmdlNjMzNzczM0BiNV81MC0uXjUxXzA1MmFgYSM0NjFvcjRnZmpgLS1kMTZzcw%3D%3D&amp;l=202209030217320101921592380C68061B&amp;btag=80000", "Video Link")</f>
        <v>0</v>
      </c>
    </row>
    <row r="194" spans="1:7">
      <c r="A194" s="2" t="s">
        <v>573</v>
      </c>
      <c r="B194" s="2" t="s">
        <v>574</v>
      </c>
      <c r="C194" s="2" t="s">
        <v>575</v>
      </c>
      <c r="D194" s="2">
        <v>4500000</v>
      </c>
      <c r="E194" s="2">
        <v>9239</v>
      </c>
      <c r="F194" s="2">
        <v>13100</v>
      </c>
      <c r="G194" s="2">
        <f>HYPERLINK("https://v16-webapp.tiktok.com/cabfb4d41bf34525962f62755b577b97/63130da5/video/tos/useast2a/tos-useast2a-ve-0068c001/5474980615ad4c678870535022b4c46b/?a=1988&amp;ch=0&amp;cr=0&amp;dr=0&amp;lr=tiktok_m&amp;cd=0%7C0%7C1%7C0&amp;cv=1&amp;br=2852&amp;bt=1426&amp;cs=0&amp;ds=3&amp;ft=eXd.6HHoMyq8ZTOf.he2N.aeyl7Gb&amp;mime_type=video_mp4&amp;qs=0&amp;rc=PGdlM2U0Z2YzOmk2ZGY2OkBpanA0Z3lsbnR1NTMzNzczM0AuM2JhXmNfNjAxNjAyYzUtYSM0Z2FrLl5ebTVgLS1kMTZzcw%3D%3D&amp;l=202209030217330101920550482768F052&amp;btag=80000", "Video Link")</f>
        <v>0</v>
      </c>
    </row>
    <row r="195" spans="1:7">
      <c r="A195" s="2" t="s">
        <v>576</v>
      </c>
      <c r="B195" s="2" t="s">
        <v>577</v>
      </c>
      <c r="C195" s="2" t="s">
        <v>578</v>
      </c>
      <c r="D195" s="2">
        <v>2600000</v>
      </c>
      <c r="E195" s="2">
        <v>2498</v>
      </c>
      <c r="F195" s="2">
        <v>3954</v>
      </c>
      <c r="G195" s="2">
        <f>HYPERLINK("https://v16-webapp.tiktok.com/6fd3bb053295649f2b7c8d68deddf71d/63130db6/video/tos/useast2a/tos-useast2a-ve-0068c004/103efd7afebc4ae88c6e9418de660c86/?a=1988&amp;ch=0&amp;cr=0&amp;dr=0&amp;lr=tiktok_m&amp;cd=0%7C0%7C1%7C0&amp;cv=1&amp;br=584&amp;bt=292&amp;cs=0&amp;ds=3&amp;ft=eXd.6HHoMyq8ZTOf.he2Ny_eyl7Gb&amp;mime_type=video_mp4&amp;qs=0&amp;rc=NjxpOmdoOzY1M2hkOTU6O0Bpam1rZWQ6Znh0ZDMzNzczM0BgLTAtMF4wXy4xMWAyLy0uYSNecGAycjRnNGVgLS1kMTZzcw%3D%3D&amp;l=202209030217330101921592380C680660&amp;btag=80000", "Video Link")</f>
        <v>0</v>
      </c>
    </row>
    <row r="196" spans="1:7">
      <c r="A196" s="2" t="s">
        <v>579</v>
      </c>
      <c r="B196" s="2" t="s">
        <v>580</v>
      </c>
      <c r="C196" s="2" t="s">
        <v>581</v>
      </c>
      <c r="D196" s="2">
        <v>4600000</v>
      </c>
      <c r="E196" s="2">
        <v>8057</v>
      </c>
      <c r="F196" s="2">
        <v>992</v>
      </c>
      <c r="G196" s="2">
        <f>HYPERLINK("https://v16-webapp.tiktok.com/8f11384a081255f563c6daeec4e88ddf/63130db4/video/tos/maliva/tos-maliva-ve-0068c800-us/92a45f3f7d974796a6a9fdb538cdfc82/?a=1988&amp;ch=0&amp;cr=0&amp;dr=0&amp;lr=tiktok_m&amp;cd=0%7C0%7C1%7C0&amp;cv=1&amp;br=2436&amp;bt=1218&amp;cs=0&amp;ds=2&amp;ft=eXd.6HHoMyq8ZYOf.he2Ndr4yl7Gb&amp;mime_type=video_mp4&amp;qs=0&amp;rc=OmY3NmVlZWZoNzc0OzplM0BpanQ2bHduOTRwcjMzOzczM0BiMC9gNS0wX14xYzU2YjYxYSNrYnBeZGttYjFfLS1hMTZzcw%3D%3D&amp;l=2022090302173401019020922020693818&amp;btag=80000", "Video Link")</f>
        <v>0</v>
      </c>
    </row>
    <row r="197" spans="1:7">
      <c r="A197" s="2" t="s">
        <v>582</v>
      </c>
      <c r="B197" s="2" t="s">
        <v>583</v>
      </c>
      <c r="C197" s="2" t="s">
        <v>584</v>
      </c>
      <c r="D197" s="2">
        <v>3400000</v>
      </c>
      <c r="E197" s="2">
        <v>9490</v>
      </c>
      <c r="F197" s="2">
        <v>3664</v>
      </c>
      <c r="G197" s="2">
        <f>HYPERLINK("https://v16-webapp.tiktok.com/d66e052692b957a6725fc72507e3beda/63130da3/video/tos/useast2a/tos-useast2a-ve-0068c003/be9c55e43cae4cc7a7966d8dbc2ae134/?a=1988&amp;ch=0&amp;cr=0&amp;dr=0&amp;lr=tiktok_m&amp;cd=0%7C0%7C1%7C0&amp;cv=1&amp;br=2554&amp;bt=1277&amp;cs=0&amp;ds=3&amp;ft=eXd.6HHoMyq8ZYOf.he2NJcoyl7Gb&amp;mime_type=video_mp4&amp;qs=0&amp;rc=ODk6Mzo3NDQ3OjNlOjU4aUBpMztqcjU6ZmhuODMzNzczM0A2NDIzMF9iX2IxM18uYmBgYSNucjZhcjRnMXFgLS1kMTZzcw%3D%3D&amp;l=2022090302173401018902303421676C63&amp;btag=80000", "Video Link")</f>
        <v>0</v>
      </c>
    </row>
    <row r="198" spans="1:7">
      <c r="A198" s="2" t="s">
        <v>585</v>
      </c>
      <c r="B198" s="2" t="s">
        <v>586</v>
      </c>
      <c r="C198" s="2" t="s">
        <v>587</v>
      </c>
      <c r="D198" s="2">
        <v>3000000</v>
      </c>
      <c r="E198" s="2">
        <v>69900</v>
      </c>
      <c r="F198" s="2">
        <v>5556</v>
      </c>
      <c r="G198" s="2">
        <f>HYPERLINK("https://v16-webapp.tiktok.com/c5b12ec5172e7b2784f563c814b92d37/63130dd9/video/tos/useast2a/tos-useast2a-ve-0068c004/6a181a5e1a33447fb4b255f60c36e4bb/?a=1988&amp;ch=0&amp;cr=0&amp;dr=0&amp;lr=tiktok_m&amp;cd=0%7C0%7C1%7C0&amp;cv=1&amp;br=1510&amp;bt=755&amp;cs=0&amp;ds=3&amp;ft=eXd.6HHoMyq8Z.Of.he2NPmTyl7Gb&amp;mime_type=video_mp4&amp;qs=0&amp;rc=ZjU0aGZlPDNoOWg0OjQ1OUBpM2d4aXJ2cDM0czMzZDczM0BhYmM1LWM1X2MxYTM1MWIxYSNpLnA2YGc1Ly5fLS1iMTZzcw%3D%3D&amp;l=2022090302173501018902303421676C84&amp;btag=80000", "Video Link")</f>
        <v>0</v>
      </c>
    </row>
    <row r="199" spans="1:7">
      <c r="A199" s="2" t="s">
        <v>588</v>
      </c>
      <c r="B199" s="2" t="s">
        <v>589</v>
      </c>
      <c r="C199" s="2" t="s">
        <v>590</v>
      </c>
      <c r="D199" s="2">
        <v>2600000</v>
      </c>
      <c r="E199" s="2">
        <v>1172</v>
      </c>
      <c r="F199" s="2">
        <v>726</v>
      </c>
      <c r="G199" s="2">
        <f>HYPERLINK("https://v16-webapp.tiktok.com/2f4d6e6dab8e50b1ba463be3c7bd29f9/63130dc9/video/tos/useast2a/tos-useast2a-ve-0068c001/be6bb318a4354feaaa54725a7a99f3fb/?a=1988&amp;ch=0&amp;cr=0&amp;dr=0&amp;lr=tiktok_m&amp;cd=0%7C0%7C1%7C0&amp;cv=1&amp;br=1568&amp;bt=784&amp;cs=0&amp;ds=3&amp;ft=eXd.6HHoMyq8ZN2f.he2NjPwyl7Gb&amp;mime_type=video_mp4&amp;qs=0&amp;rc=NWhoOTM4ZDNmNmU4aTk1NkBpanVlZjh3b294MzMzNDczM0AwLTQ1Ni0xNS0xYDUxLWEyYSMxcm1rLWhfczNgLS0xMTZzcw%3D%3D&amp;l=202209030217360102231201661969419B&amp;btag=80000", "Video Link")</f>
        <v>0</v>
      </c>
    </row>
    <row r="200" spans="1:7">
      <c r="A200" s="2" t="s">
        <v>591</v>
      </c>
      <c r="B200" s="2" t="s">
        <v>592</v>
      </c>
      <c r="C200" s="2" t="s">
        <v>593</v>
      </c>
      <c r="D200" s="2">
        <v>3500000</v>
      </c>
      <c r="E200" s="2">
        <v>2305</v>
      </c>
      <c r="F200" s="2">
        <v>1790</v>
      </c>
      <c r="G200" s="2">
        <f>HYPERLINK("https://v16-webapp.tiktok.com/5ce9c7bc73908597b7902686482dbbce/63130dda/video/tos/useast2a/tos-useast2a-pve-0068/98e9abc09b6d4fb09ebf79ace5c38da4/?a=1988&amp;ch=0&amp;cr=0&amp;dr=0&amp;lr=tiktok_m&amp;cd=0%7C0%7C1%7C0&amp;cv=1&amp;br=2032&amp;bt=1016&amp;cs=0&amp;ds=3&amp;ft=eXd.6HHoMyq8ZN2f.he2NB_ELl7Gb&amp;mime_type=video_mp4&amp;qs=0&amp;rc=NDM7PDVlN2RpZDo3ZTtoZUBpajY1bTk6ZndtODMzNzczM0AxYWAtLi4wNl8xNmMtYGJgYSNnMW9fcjQwZC1gLS1kMTZzcw%3D%3D&amp;l=20220903021736010223120166196941AE&amp;btag=80000", "Video Link")</f>
        <v>0</v>
      </c>
    </row>
    <row r="201" spans="1:7">
      <c r="A201" s="2" t="s">
        <v>594</v>
      </c>
      <c r="B201" s="2" t="s">
        <v>595</v>
      </c>
      <c r="C201" s="2" t="s">
        <v>596</v>
      </c>
      <c r="D201" s="2">
        <v>4100000</v>
      </c>
      <c r="E201" s="2">
        <v>1547</v>
      </c>
      <c r="F201" s="2">
        <v>1660</v>
      </c>
      <c r="G201" s="2">
        <f>HYPERLINK("https://v16-webapp.tiktok.com/5a12df17dff170fd993406f477a2d5b3/63130dab/video/tos/useast2a/tos-useast2a-ve-0068c001/554bca0267974fcd9cdca1cd963b2ded/?a=1988&amp;ch=0&amp;cr=0&amp;dr=0&amp;lr=tiktok_m&amp;cd=0%7C0%7C1%7C0&amp;cv=1&amp;br=3724&amp;bt=1862&amp;cs=0&amp;ds=3&amp;ft=eXd.6HHoMyq8ZL2f.he2NI.oyl7Gb&amp;mime_type=video_mp4&amp;qs=0&amp;rc=aDVpODtlaGhkOTw0ZGlkaUBpamQ0dzU6Znk0ZjMzNzczM0BeXzIuYy1gNmExM2I0Y19fYSNla2NfcjRnci9gLS1kMTZzcw%3D%3D&amp;l=20220903021737010190191135016818DC&amp;btag=80000", "Video Link")</f>
        <v>0</v>
      </c>
    </row>
    <row r="202" spans="1:7">
      <c r="A202" s="2" t="s">
        <v>597</v>
      </c>
      <c r="B202" s="2" t="s">
        <v>598</v>
      </c>
      <c r="C202" s="2" t="s">
        <v>599</v>
      </c>
      <c r="D202" s="2">
        <v>2400000</v>
      </c>
      <c r="E202" s="2">
        <v>4718</v>
      </c>
      <c r="F202" s="2">
        <v>1600</v>
      </c>
      <c r="G202" s="2">
        <f>HYPERLINK("https://v16-webapp.tiktok.com/bff52cf4e4eca9b9f6f316ac05334f90/63130ddb/video/tos/useast2a/tos-useast2a-ve-0068c003/d21a9eeda803455cbb23c5a5222d8a3d/?a=1988&amp;ch=0&amp;cr=0&amp;dr=0&amp;lr=tiktok_m&amp;cd=0%7C0%7C1%7C0&amp;cv=1&amp;br=1924&amp;bt=962&amp;cs=0&amp;ds=3&amp;ft=eXd.6HHoMyq8ZL2f.he2NJf3yl7Gb&amp;mime_type=video_mp4&amp;qs=0&amp;rc=NjNkOWc1PDc6aTtoOTM6Z0Bpam1sbXJ3aTc3MzMzaTczM0A0YjFfMWJiNjExYjUzNjMzYSM2MDBgcWMxbGhgLS0tMTZzcw%3D%3D&amp;l=202209030217370101880321690268F635&amp;btag=80000", "Video Link")</f>
        <v>0</v>
      </c>
    </row>
    <row r="203" spans="1:7">
      <c r="A203" s="2" t="s">
        <v>600</v>
      </c>
      <c r="B203" s="2" t="s">
        <v>601</v>
      </c>
      <c r="C203" s="2" t="s">
        <v>602</v>
      </c>
      <c r="D203" s="2">
        <v>5300000</v>
      </c>
      <c r="E203" s="2">
        <v>8185</v>
      </c>
      <c r="F203" s="2">
        <v>3817</v>
      </c>
      <c r="G203" s="2">
        <f>HYPERLINK("https://v16-webapp.tiktok.com/d9586ac69de4428a979271f5c5bfbca3/63130db4/video/tos/useast2a/tos-useast2a-ve-0068c001/3d91a100c1ad48408481543dd57a955b/?a=1988&amp;ch=0&amp;cr=0&amp;dr=0&amp;lr=tiktok_m&amp;cd=0%7C0%7C1%7C0&amp;cv=1&amp;br=2970&amp;bt=1485&amp;cs=0&amp;ds=3&amp;ft=eXd.6HHoMyq8ZZ2f.he2NEiJyl7Gb&amp;mime_type=video_mp4&amp;qs=0&amp;rc=ZGhkZzNkZ2YzNTs5Ojk3aUBpM3g0Zzo6Zm90ZTMzNzczM0AvMS9eNDQ0XjQxMTA0YjI0YSMzcW5scjQwai9gLS1kMTZzcw%3D%3D&amp;l=202209030217380101901911350168191A&amp;btag=80000", "Video Link")</f>
        <v>0</v>
      </c>
    </row>
    <row r="204" spans="1:7">
      <c r="A204" s="2" t="s">
        <v>603</v>
      </c>
      <c r="B204" s="2" t="s">
        <v>604</v>
      </c>
      <c r="C204" s="2" t="s">
        <v>605</v>
      </c>
      <c r="D204" s="2">
        <v>2700000</v>
      </c>
      <c r="E204" s="2">
        <v>1098</v>
      </c>
      <c r="F204" s="2">
        <v>760</v>
      </c>
      <c r="G204" s="2">
        <f>HYPERLINK("https://v16-webapp.tiktok.com/ff48a9b42442dc3135dbc850f9ecef38/63130dcc/video/tos/useast2a/tos-useast2a-ve-0068c002/67b3daf34ddf469c98de8e033d3bfd50/?a=1988&amp;ch=0&amp;cr=0&amp;dr=0&amp;lr=tiktok_m&amp;cd=0%7C0%7C1%7C0&amp;cv=1&amp;br=1986&amp;bt=993&amp;cs=0&amp;ds=3&amp;ft=eXd.6HHoMyq8ZZ2f.he2NB_ELl7Gb&amp;mime_type=video_mp4&amp;qs=0&amp;rc=OjxoNGdpPDtmNmVlPDc1N0BpM2w4NXE2aThzeTMzPDczM0BgYy81YmE1XjAxXy4uNl42YSNiX2plMmtnM29fLS1hMTZzcw%3D%3D&amp;l=202209030217380101880321690268F699&amp;btag=80000", "Video Link")</f>
        <v>0</v>
      </c>
    </row>
    <row r="205" spans="1:7">
      <c r="A205" s="2" t="s">
        <v>606</v>
      </c>
      <c r="B205" s="2" t="s">
        <v>607</v>
      </c>
      <c r="C205" s="2" t="s">
        <v>608</v>
      </c>
      <c r="D205" s="2">
        <v>3400000</v>
      </c>
      <c r="E205" s="2">
        <v>4395</v>
      </c>
      <c r="F205" s="2">
        <v>2474</v>
      </c>
      <c r="G205" s="2">
        <f>HYPERLINK("https://v16-webapp.tiktok.com/d1916eb874b66376dc2c3106464a87df/63130db0/video/tos/useast2a/tos-useast2a-ve-0068c004/87471527a52e4ec39319f8410b285ed9/?a=1988&amp;ch=0&amp;cr=0&amp;dr=0&amp;lr=tiktok_m&amp;cd=0%7C0%7C1%7C0&amp;cv=1&amp;br=4832&amp;bt=2416&amp;cs=0&amp;ds=3&amp;ft=eXd.6HHoMyq8ZZ2f.he2NUcoyl7Gb&amp;mime_type=video_mp4&amp;qs=0&amp;rc=M2VmZWk3Ojc2Z2dnZjk3NUBpM2htOGk6ZmxxZTMzNzczM0AtYmI0NTRjXzYxXjAtMC1hYSNgbWttcjRfaGVgLS1kMTZzcw%3D%3D&amp;l=202209030217380101902191031E68395F&amp;btag=80000", "Video Link")</f>
        <v>0</v>
      </c>
    </row>
    <row r="206" spans="1:7">
      <c r="A206" s="2" t="s">
        <v>609</v>
      </c>
      <c r="B206" s="2" t="s">
        <v>610</v>
      </c>
      <c r="C206" s="2" t="s">
        <v>611</v>
      </c>
      <c r="D206" s="2">
        <v>3000000</v>
      </c>
      <c r="E206" s="2">
        <v>20000</v>
      </c>
      <c r="F206" s="2">
        <v>2742</v>
      </c>
      <c r="G206" s="2">
        <f>HYPERLINK("https://v16-webapp.tiktok.com/496fbeae125465b72b190ede5ae21903/63130daf/video/tos/useast2a/tos-useast2a-pve-0068/cbeead0044f847058953a82f42f3afc4/?a=1988&amp;ch=0&amp;cr=0&amp;dr=0&amp;lr=tiktok_m&amp;cd=0%7C0%7C1%7C0&amp;cv=1&amp;br=2170&amp;bt=1085&amp;cs=0&amp;ds=3&amp;ft=eXd.6HHoMyq8Za2f.he2NOywyl7Gb&amp;mime_type=video_mp4&amp;qs=0&amp;rc=N2lmZzpkOjY2PGU8NzRlM0BpM29nNzQ8azV5dTMzaDczM0BiMl9jYTM0Xy4xLzE0YF8zYSNib20vXmlmaTRfLS1jMTZzcw%3D%3D&amp;l=202209030217390101902191031E68396D&amp;btag=80000", "Video Link")</f>
        <v>0</v>
      </c>
    </row>
    <row r="207" spans="1:7">
      <c r="A207" s="2" t="s">
        <v>612</v>
      </c>
      <c r="B207" s="2"/>
      <c r="C207" s="2" t="s">
        <v>613</v>
      </c>
      <c r="D207" s="2">
        <v>5400000</v>
      </c>
      <c r="E207" s="2">
        <v>5345</v>
      </c>
      <c r="F207" s="2">
        <v>1862</v>
      </c>
      <c r="G207" s="2">
        <f>HYPERLINK("https://v16-webapp.tiktok.com/dc700241de3ada9d91985e28178d5b42/63130db1/video/tos/maliva/tos-maliva-ve-0068c800-us/203d99578a2e42fe8ee320bfc0bf83cb/?a=1988&amp;ch=0&amp;cr=0&amp;dr=0&amp;lr=tiktok_m&amp;cd=0%7C0%7C1%7C0&amp;cv=1&amp;br=1536&amp;bt=768&amp;cs=0&amp;ds=3&amp;ft=eXd.6HHoMyq8Za2f.he2NIDwyl7Gb&amp;mime_type=video_mp4&amp;qs=0&amp;rc=OTVkN2k8NDxmZDk8ZThmZ0BpM3NoNjU1NXhpZTMzODczM0BgYjQvNjQtNjYxNl9hLzYwYSNoby9kcjAzamtfLS0uMTZzcw%3D%3D&amp;l=202209030217390101921650791F688EB8&amp;btag=80000", "Video Link")</f>
        <v>0</v>
      </c>
    </row>
    <row r="208" spans="1:7">
      <c r="A208" s="2" t="s">
        <v>614</v>
      </c>
      <c r="B208" s="2" t="s">
        <v>615</v>
      </c>
      <c r="C208" s="2" t="s">
        <v>616</v>
      </c>
      <c r="D208" s="2">
        <v>2200000</v>
      </c>
      <c r="E208" s="2">
        <v>4945</v>
      </c>
      <c r="F208" s="2">
        <v>2361</v>
      </c>
      <c r="G208" s="2">
        <f>HYPERLINK("https://v16-webapp.tiktok.com/6162636582d7352078e975fa8f14f460/63130db5/video/tos/useast2a/tos-useast2a-pve-0068/5a8a0988f4d74180bb8ea484857d2437/?a=1988&amp;ch=0&amp;cr=0&amp;dr=0&amp;lr=tiktok_m&amp;cd=0%7C0%7C0%7C0&amp;br=1058&amp;bt=529&amp;cs=0&amp;ds=1&amp;ft=eXd.6HHoMyq8Zu2f.he2NCEwyl7Gb&amp;mime_type=video_mp4&amp;qs=0&amp;rc=OmhnZ2c3Zmk6OGU3OTYzOkBpMzp5ODk6Zm90ZDMzNzczM0AzMDEyLzVgX2MxNS4tNTE0YSNpYWhicjQwbzZgLS1kMTZzcw%3D%3D&amp;l=2022090302174001021708703023671E62&amp;btag=80000", "Video Link")</f>
        <v>0</v>
      </c>
    </row>
    <row r="209" spans="1:7">
      <c r="A209" s="2" t="s">
        <v>617</v>
      </c>
      <c r="B209" s="2" t="s">
        <v>618</v>
      </c>
      <c r="C209" s="2" t="s">
        <v>619</v>
      </c>
      <c r="D209" s="2">
        <v>9400000</v>
      </c>
      <c r="E209" s="2">
        <v>1813</v>
      </c>
      <c r="F209" s="2">
        <v>2154</v>
      </c>
      <c r="G209" s="2">
        <f>HYPERLINK("https://v16-webapp.tiktok.com/b45bd536291bf410729195a20ef6fde3/63130db0/video/tos/useast2a/tos-useast2a-pve-0068/e4c725f381764bd8bd4447b9e0d264d6/?a=1988&amp;ch=0&amp;cr=0&amp;dr=0&amp;lr=tiktok_m&amp;cd=0%7C0%7C1%7C0&amp;cv=1&amp;br=672&amp;bt=336&amp;cs=0&amp;ds=3&amp;ft=eXd.6HHoMyq8Zu2f.he2Ny_eyl7Gb&amp;mime_type=video_mp4&amp;qs=0&amp;rc=NThmZzxlNzU4NzNoaTY7aEBpM3dncmQ6ZmU3NjMzNzczM0AtNS01X181XzExYjItNi9fYSNnZy9mcjRfNW9gLS1kMTZzcw%3D%3D&amp;l=202209030217400101910520411068CDB3&amp;btag=80000", "Video Link")</f>
        <v>0</v>
      </c>
    </row>
    <row r="210" spans="1:7">
      <c r="A210" s="2" t="s">
        <v>620</v>
      </c>
      <c r="B210" s="2" t="s">
        <v>621</v>
      </c>
      <c r="C210" s="2" t="s">
        <v>622</v>
      </c>
      <c r="D210" s="2">
        <v>3300000</v>
      </c>
      <c r="E210" s="2">
        <v>21500</v>
      </c>
      <c r="F210" s="2">
        <v>3796</v>
      </c>
      <c r="G210" s="2">
        <f>HYPERLINK("https://v16-webapp.tiktok.com/a5003f42a151ad037440a9172e98a34b/63130dbb/video/tos/useast2a/tos-useast2a-ve-0068c001/9654a8c0492343ef8f6d82257b3c69de/?a=1988&amp;ch=0&amp;cr=0&amp;dr=0&amp;lr=tiktok_m&amp;cd=0%7C0%7C1%7C0&amp;cv=1&amp;br=2026&amp;bt=1013&amp;cs=0&amp;ds=3&amp;ft=eXd.6HHoMyq8Zd2f.he2Npz3yl7Gb&amp;mime_type=video_mp4&amp;qs=0&amp;rc=N2hpZ2g7ZWQ5O2loaTNlNkBpM3E4ZWptcDx1djMzOjczM0AyYzZeLV4wNjExNjA0LzQxYSMtbHAwYC8vNi5fLS1jMTZzcw%3D%3D&amp;l=202209030217410102170870301A69468A&amp;btag=80000", "Video Link")</f>
        <v>0</v>
      </c>
    </row>
    <row r="211" spans="1:7">
      <c r="A211" s="2" t="s">
        <v>623</v>
      </c>
      <c r="B211" s="2" t="s">
        <v>624</v>
      </c>
      <c r="C211" s="2" t="s">
        <v>625</v>
      </c>
      <c r="D211" s="2">
        <v>2800000</v>
      </c>
      <c r="E211" s="2">
        <v>42000</v>
      </c>
      <c r="F211" s="2">
        <v>4844</v>
      </c>
      <c r="G211" s="2">
        <f>HYPERLINK("https://v16-webapp.tiktok.com/89d8cbd96247a91c0ff5157ea0bc2705/63130dae/video/tos/alisg/tos-alisg-pve-0037c001/556366a551d6493c9921ebc90f4c4300/?a=1988&amp;ch=0&amp;cr=0&amp;dr=0&amp;lr=tiktok_m&amp;cd=0%7C0%7C1%7C0&amp;cv=1&amp;br=2830&amp;bt=1415&amp;cs=0&amp;ds=3&amp;ft=eXd.6HHoMyq8Zd2f.he2NwGoyl7Gb&amp;mime_type=video_mp4&amp;qs=0&amp;rc=M2Y3Njo7ZGk0NTNmOzY6PEBpM3M3eGg3b2VleDMzPDczM0A2XjReNi9jNl8xYDBjLS5jYSNuMl9uaW1tYS9fLS0tMTRzcw%3D%3D&amp;l=202209030217410101880321690268F7CB&amp;btag=80000", "Video Link")</f>
        <v>0</v>
      </c>
    </row>
    <row r="212" spans="1:7">
      <c r="A212" s="2" t="s">
        <v>626</v>
      </c>
      <c r="B212" s="2" t="s">
        <v>627</v>
      </c>
      <c r="C212" s="2" t="s">
        <v>38</v>
      </c>
      <c r="D212" s="2">
        <v>4800000</v>
      </c>
      <c r="E212" s="2">
        <v>502</v>
      </c>
      <c r="F212" s="2">
        <v>1130</v>
      </c>
      <c r="G212" s="2">
        <f>HYPERLINK("https://v16-webapp.tiktok.com/0392075eaf878c0fc5b84dcbcc9e5655/63130de1/video/tos/useast2a/tos-useast2a-ve-0068c004/5adbf0e4aacc4c1490bead8fcd39a17b/?a=1988&amp;ch=0&amp;cr=0&amp;dr=0&amp;lr=tiktok_m&amp;cd=0%7C0%7C1%7C0&amp;cv=1&amp;br=3334&amp;bt=1667&amp;cs=0&amp;ds=3&amp;ft=eXd.6HHoMyq8Z92f.he2NQeTyl7Gb&amp;mime_type=video_mp4&amp;qs=0&amp;rc=OWk6NzdmZmY2OGY4ZmloNEBpajhocmh1M3c7NjMzNzczM0BiM2NjNS1jXjMxMDEzXmE0YSNsci8zbGtyNi5gLS1kMTZzcw%3D%3D&amp;l=2022090302174201018902303421676D96&amp;btag=80000", "Video Link")</f>
        <v>0</v>
      </c>
    </row>
    <row r="213" spans="1:7">
      <c r="A213" s="2" t="s">
        <v>628</v>
      </c>
      <c r="B213" s="2" t="s">
        <v>629</v>
      </c>
      <c r="C213" s="2" t="s">
        <v>630</v>
      </c>
      <c r="D213" s="2">
        <v>4300000</v>
      </c>
      <c r="E213" s="2">
        <v>8484</v>
      </c>
      <c r="F213" s="2">
        <v>2323</v>
      </c>
      <c r="G213" s="2">
        <f>HYPERLINK("https://v16-webapp.tiktok.com/9eed081d8510c0da0e4c42f625fd4267/63130db2/video/tos/useast2a/tos-useast2a-ve-0068c002/dd8fd053eadc488e8133041c8682311a/?a=1988&amp;ch=0&amp;cr=0&amp;dr=0&amp;lr=tiktok_m&amp;cd=0%7C0%7C1%7C0&amp;cv=1&amp;br=2190&amp;bt=1095&amp;cs=0&amp;ds=3&amp;ft=eXd.6HHoMyq8ZG2f.he2N8twyl7Gb&amp;mime_type=video_mp4&amp;qs=0&amp;rc=ZDk1Zzw5aDo3MzkzOTg1M0BpM2plZjs6ZnJkOzMzNzczM0A2NV9hNWNgNi8xYzQ2NF9fYSNnamlgcjRnZW5gLS1kMTZzcw%3D%3D&amp;l=2022090302174301019019113501681AA3&amp;btag=80000", "Video Link")</f>
        <v>0</v>
      </c>
    </row>
    <row r="214" spans="1:7">
      <c r="A214" s="2" t="s">
        <v>631</v>
      </c>
      <c r="B214" s="2" t="s">
        <v>632</v>
      </c>
      <c r="C214" s="2" t="s">
        <v>633</v>
      </c>
      <c r="D214" s="2">
        <v>3600000</v>
      </c>
      <c r="E214" s="2">
        <v>3363</v>
      </c>
      <c r="F214" s="2">
        <v>5122</v>
      </c>
      <c r="G214" s="2">
        <f>HYPERLINK("https://v16-webapp.tiktok.com/78ca67bd439196dbdcba451712041a7f/63130db0/video/tos/useast2a/tos-useast2a-pve-0068/476808ef60cd48dca380b75a748c623c/?a=1988&amp;ch=0&amp;cr=0&amp;dr=0&amp;lr=tiktok_m&amp;cd=0%7C0%7C1%7C0&amp;cv=1&amp;br=5678&amp;bt=2839&amp;cs=0&amp;ds=3&amp;ft=eXd.6HHoMyq8ZG2f.he2NNJwyl7Gb&amp;mime_type=video_mp4&amp;qs=0&amp;rc=Zjo4PGY3M2g6PDtoPDhnO0BpajpxZWQ6ZnB3ZDMzNzczM0AvMC5hYTFeXzIxLjVfLS4wYSNuaWIycjQwLmdgLS1kMTZzcw%3D%3D&amp;l=2022090302174301018902303421676DC3&amp;btag=80000", "Video Link")</f>
        <v>0</v>
      </c>
    </row>
    <row r="215" spans="1:7">
      <c r="A215" s="2" t="s">
        <v>634</v>
      </c>
      <c r="B215" s="2" t="s">
        <v>635</v>
      </c>
      <c r="C215" s="2" t="s">
        <v>636</v>
      </c>
      <c r="D215" s="2">
        <v>3000000</v>
      </c>
      <c r="E215" s="2">
        <v>13800</v>
      </c>
      <c r="F215" s="2">
        <v>3351</v>
      </c>
      <c r="G215" s="2">
        <f>HYPERLINK("https://v16-webapp.tiktok.com/32a1880a8395782bd56306154bf6a652/63130dae/video/tos/useast2a/tos-useast2a-ve-0068c002/18b1713eab0548d0969d3331571bae77/?a=1988&amp;ch=0&amp;cr=0&amp;dr=0&amp;lr=tiktok_m&amp;cd=0%7C0%7C1%7C0&amp;cv=1&amp;br=2584&amp;bt=1292&amp;cs=0&amp;ds=3&amp;ft=eXd.6HHoMyq8Zl2f.he2NbIjyl7Gb&amp;mime_type=video_mp4&amp;qs=0&amp;rc=Njk1ZTw2PGloZTc7Ojw8Z0Bpajk0ZHZ4Nzx1MzMzPDczM0AyMTQyMDFjNS0xLWEyYWFeYSMubXJjbzVmMzBgLS1gMTZzcw%3D%3D&amp;l=202209030217430101920491662468F0EB&amp;btag=80000", "Video Link")</f>
        <v>0</v>
      </c>
    </row>
    <row r="216" spans="1:7">
      <c r="A216" s="2" t="s">
        <v>637</v>
      </c>
      <c r="B216" s="2" t="s">
        <v>638</v>
      </c>
      <c r="C216" s="2" t="s">
        <v>639</v>
      </c>
      <c r="D216" s="2">
        <v>3100000</v>
      </c>
      <c r="E216" s="2">
        <v>1344</v>
      </c>
      <c r="F216" s="2">
        <v>1633</v>
      </c>
      <c r="G216" s="2">
        <f>HYPERLINK("https://v16-webapp.tiktok.com/d52437129c4631fd71a5019700c6e6f1/63130db0/video/tos/useast2a/tos-useast2a-ve-0068c001/fb912c0ca23e4fc8995ee56d27a451f9/?a=1988&amp;ch=0&amp;cr=0&amp;dr=0&amp;lr=tiktok_m&amp;cd=0%7C0%7C1%7C0&amp;cv=1&amp;br=2486&amp;bt=1243&amp;cs=0&amp;ds=3&amp;ft=eXd.6HHoMyq8Zl2f.he2NNJwyl7Gb&amp;mime_type=video_mp4&amp;qs=0&amp;rc=NTZkaGRkZmk5NDNmZzs3ZkBpM2Zkbjg6ZnRyZDMzNzczM0AwMS42Yi8uXzUxY2AvMmEtYSMwNHEzcjRfbzZgLS1kMTZzcw%3D%3D&amp;l=2022090302174401018902303421676DF7&amp;btag=80000", "Video Link")</f>
        <v>0</v>
      </c>
    </row>
    <row r="217" spans="1:7">
      <c r="A217" s="2" t="s">
        <v>640</v>
      </c>
      <c r="B217" s="2" t="s">
        <v>641</v>
      </c>
      <c r="C217" s="2" t="s">
        <v>642</v>
      </c>
      <c r="D217" s="2">
        <v>2300000</v>
      </c>
      <c r="E217" s="2">
        <v>12100</v>
      </c>
      <c r="F217" s="2">
        <v>1697</v>
      </c>
      <c r="G217" s="2">
        <f>HYPERLINK("https://v16-webapp.tiktok.com/51e3daf69b5ad6ce367fbced7fc3c36d/63130dcb/video/tos/useast2a/tos-useast2a-ve-0068/8321aed5db4045478ebe4b95244929bb/?a=1988&amp;ch=0&amp;cr=0&amp;dr=0&amp;lr=tiktok_m&amp;cd=0%7C0%7C1%7C0&amp;cv=1&amp;br=4422&amp;bt=2211&amp;cs=0&amp;ds=3&amp;ft=eXd.6HHoMyq8Zl2f.he2NjPwyl7Gb&amp;mime_type=video_mp4&amp;qs=0&amp;rc=OGk4ODwzNzpmPDM4aTo1aEBpM3dmOWluZ2RzcTMzOjczM0AtMWFgLjEyNmAxX2JhMWM2YSMtazVnczYzby5fLS0xMTZzcw%3D%3D&amp;l=202209030217440101920491662468F124&amp;btag=80000", "Video Link")</f>
        <v>0</v>
      </c>
    </row>
    <row r="218" spans="1:7">
      <c r="A218" s="2" t="s">
        <v>643</v>
      </c>
      <c r="B218" s="2" t="s">
        <v>644</v>
      </c>
      <c r="C218" s="2" t="s">
        <v>645</v>
      </c>
      <c r="D218" s="2">
        <v>2000000</v>
      </c>
      <c r="E218" s="2">
        <v>12400</v>
      </c>
      <c r="F218" s="2">
        <v>4408</v>
      </c>
      <c r="G218" s="2">
        <f>HYPERLINK("https://v16-webapp.tiktok.com/5167dd2af7a3cfa3ba8ec3d3f2b56145/63130db2/video/tos/useast2a/tos-useast2a-pve-0068/90d1a373016d4821be1ce5546fc4c96e/?a=1988&amp;ch=0&amp;cr=0&amp;dr=0&amp;lr=tiktok_m&amp;cd=0%7C0%7C1%7C0&amp;cv=1&amp;br=1406&amp;bt=703&amp;cs=0&amp;ds=3&amp;ft=eXd.6HHoMyq8Zf2f.he2N.B3yl7Gb&amp;mime_type=video_mp4&amp;qs=0&amp;rc=Z2k1OTY6ZjtlZ2Y3PDNkaUBpM3VycTo6ZnBpNzMzNzczM0AtMTExM14vXi8xLl40LS82YSNwZ2ZicjQwMmFgLS1kMTZzcw%3D%3D&amp;l=202209030217450101880321690268F903&amp;btag=80000", "Video Link")</f>
        <v>0</v>
      </c>
    </row>
    <row r="219" spans="1:7">
      <c r="A219" s="2" t="s">
        <v>646</v>
      </c>
      <c r="B219" s="2" t="s">
        <v>647</v>
      </c>
      <c r="C219" s="2" t="s">
        <v>648</v>
      </c>
      <c r="D219" s="2">
        <v>2000000</v>
      </c>
      <c r="E219" s="2">
        <v>31700</v>
      </c>
      <c r="F219" s="2">
        <v>8207</v>
      </c>
      <c r="G219" s="2">
        <f>HYPERLINK("https://v16-webapp.tiktok.com/21f1218af56c39cfed5ee303cb94e004/63130dbd/video/tos/useast2a/tos-useast2a-ve-0068c002/dd3cdb1b6ce742428ec14af1c87ba8ca/?a=1988&amp;ch=0&amp;cr=0&amp;dr=0&amp;lr=tiktok_m&amp;cd=0%7C0%7C1%7C0&amp;cv=1&amp;br=2102&amp;bt=1051&amp;cs=0&amp;ds=3&amp;ft=eXd.6HHoMyq8Zf2f.he2Nuewyl7Gb&amp;mime_type=video_mp4&amp;qs=0&amp;rc=PDZoM2k5NTVmNDw5Omc8N0Bpajd5ZnFuM3l1dDMzZzczM0AwLy1iYDNgXmIxNjQ0MS5gYSNycmdqX18zNHBfLS02MTZzcw%3D%3D&amp;l=202209030217450101921650791F689064&amp;btag=80000", "Video Link")</f>
        <v>0</v>
      </c>
    </row>
    <row r="220" spans="1:7">
      <c r="A220" s="2" t="s">
        <v>649</v>
      </c>
      <c r="B220" s="2" t="s">
        <v>650</v>
      </c>
      <c r="C220" s="2" t="s">
        <v>651</v>
      </c>
      <c r="D220" s="2">
        <v>11200000</v>
      </c>
      <c r="E220" s="2">
        <v>1678</v>
      </c>
      <c r="F220" s="2">
        <v>552</v>
      </c>
      <c r="G220" s="2">
        <f>HYPERLINK("https://v16-webapp.tiktok.com/6be4b180514ca73808f8064c381cb506/63130db6/video/tos/useast2a/tos-useast2a-ve-0068c003/3967389956aa49d9a2b0990926a95e48/?a=1988&amp;ch=0&amp;cr=0&amp;dr=0&amp;lr=tiktok_m&amp;cd=0%7C0%7C1%7C0&amp;cv=1&amp;br=2252&amp;bt=1126&amp;cs=0&amp;ds=3&amp;ft=eXd.6HHoMyq8ZR2f.he2Noywyl7Gb&amp;mime_type=video_mp4&amp;qs=0&amp;rc=aTw4NThlNjg8O2k2Zjg7aUBpank7bGY6bGk8dzMzNzczM0AyM140YjZfNTQxXmE1YF9gYSNnL2RwZ2lqYzBfLS1eMTZzcw%3D%3D&amp;l=2022090302174601018902303421676E7D&amp;btag=80000", "Video Link")</f>
        <v>0</v>
      </c>
    </row>
    <row r="221" spans="1:7">
      <c r="A221" s="2" t="s">
        <v>652</v>
      </c>
      <c r="B221" s="2" t="s">
        <v>653</v>
      </c>
      <c r="C221" s="2" t="s">
        <v>654</v>
      </c>
      <c r="D221" s="2">
        <v>2200000</v>
      </c>
      <c r="E221" s="2">
        <v>4930</v>
      </c>
      <c r="F221" s="2">
        <v>3205</v>
      </c>
      <c r="G221" s="2">
        <f>HYPERLINK("https://v16-webapp.tiktok.com/8ebc5df726c18973413f324f953cba4e/63130db0/video/tos/useast2a/tos-useast2a-pve-0068/5797e54135ba478ca09365aa2ecface4/?a=1988&amp;ch=0&amp;cr=0&amp;dr=0&amp;lr=tiktok_m&amp;cd=0%7C0%7C1%7C0&amp;cv=1&amp;br=3196&amp;bt=1598&amp;cs=0&amp;ds=3&amp;ft=eXd.6HHoMyq8ZR2f.he2NfgAol7Gb&amp;mime_type=video_mp4&amp;qs=0&amp;rc=M2k7Ojg7M2c2Ozs1ZGRlO0BpM2ozNWQ6ZmtsZTMzNzczM0AwX2IxLWNhXy0xLV4uMDEzYSMuamJlcjRnLXFgLS1kMTZzcw%3D%3D&amp;l=20220903021746010223065036016ADCCA&amp;btag=80000", "Video Link")</f>
        <v>0</v>
      </c>
    </row>
    <row r="222" spans="1:7">
      <c r="A222" s="2" t="s">
        <v>655</v>
      </c>
      <c r="B222" s="2" t="s">
        <v>656</v>
      </c>
      <c r="C222" s="2" t="s">
        <v>657</v>
      </c>
      <c r="D222" s="2">
        <v>4900000</v>
      </c>
      <c r="E222" s="2">
        <v>4160</v>
      </c>
      <c r="F222" s="2">
        <v>3286</v>
      </c>
      <c r="G222" s="2">
        <f>HYPERLINK("https://v16-webapp.tiktok.com/10a0a10b235a84744c3580a4d8610b77/63130dba/video/tos/useast2a/tos-useast2a-pve-0068/150ea0994737439d84bc74e12796511e/?a=1988&amp;ch=0&amp;cr=0&amp;dr=0&amp;lr=tiktok_m&amp;cd=0%7C0%7C1%7C0&amp;cv=1&amp;br=3374&amp;bt=1687&amp;cs=0&amp;ds=3&amp;ft=eXd.6HHoMyq8ZU2f.he2Nytwyl7Gb&amp;mime_type=video_mp4&amp;qs=0&amp;rc=NztmMzg5aWhpO2VnN2Q1PEBpamV5Z2Q6ZmV3ZDMzNzczM0A1LV4xXjMxNS8xYi41XzJeYSMuYWNscjRfbDZgLS1kMTZzcw%3D%3D&amp;l=20220903021746010223065036016ADCE8&amp;btag=80000", "Video Link")</f>
        <v>0</v>
      </c>
    </row>
    <row r="223" spans="1:7">
      <c r="A223" s="2" t="s">
        <v>658</v>
      </c>
      <c r="B223" s="2" t="s">
        <v>659</v>
      </c>
      <c r="C223" s="2" t="s">
        <v>660</v>
      </c>
      <c r="D223" s="2">
        <v>2700000</v>
      </c>
      <c r="E223" s="2">
        <v>1293</v>
      </c>
      <c r="F223" s="2">
        <v>888</v>
      </c>
      <c r="G223" s="2">
        <f>HYPERLINK("https://v16-webapp.tiktok.com/b584f1204c6c332a349be89ecc10f4d1/63130dcd/video/tos/useast2a/tos-useast2a-pve-0068/493a0064a43d43febea85a7623da6352/?a=1988&amp;ch=0&amp;cr=0&amp;dr=0&amp;lr=tiktok_m&amp;cd=0%7C0%7C1%7C0&amp;cv=1&amp;br=1888&amp;bt=944&amp;cs=0&amp;ds=3&amp;ft=eXd.6HHoMyq8ZU2f.he2N.Yoyl7Gb&amp;mime_type=video_mp4&amp;qs=0&amp;rc=OzM7NztlNjNnaDw1NmRoZkBpanQ7bjk6ZmlzOTMzNzczM0AvNGM2MzNhX2MxYGI0NGI0YSNna2xvcjRnbmxgLS1kMTZzcw%3D%3D&amp;l=20220903021747010223065036016ADD09&amp;btag=80000", "Video Link")</f>
        <v>0</v>
      </c>
    </row>
    <row r="224" spans="1:7">
      <c r="A224" s="2" t="s">
        <v>661</v>
      </c>
      <c r="B224" s="2" t="s">
        <v>662</v>
      </c>
      <c r="C224" s="2" t="s">
        <v>663</v>
      </c>
      <c r="D224" s="2">
        <v>5000000</v>
      </c>
      <c r="E224" s="2">
        <v>666</v>
      </c>
      <c r="F224" s="2">
        <v>601</v>
      </c>
      <c r="G224" s="2">
        <f>HYPERLINK("https://v16-webapp.tiktok.com/ecd6e2943d122792ee41bb13a6b8814e/63130de6/video/tos/useast2a/tos-useast2a-ve-0068c001/bf86cafce84d4ad7b0a568f146d20bce/?a=1988&amp;ch=0&amp;cr=0&amp;dr=0&amp;lr=tiktok_m&amp;cd=0%7C0%7C1%7C0&amp;cv=1&amp;br=2736&amp;bt=1368&amp;cs=0&amp;ds=3&amp;ft=eXd.6HHoMyq8ZU2f.he2NHcTyl7Gb&amp;mime_type=video_mp4&amp;qs=0&amp;rc=OGY6N2RmaDdmPGg8aDhmZ0Bpam1zcjM6ZnU8NzMzNzczM0AuNWFiYjY1NTQxYC01YmNgYSMuZTFwcjRfZnFgLS1kMTZzcw%3D%3D&amp;l=20220903021747010223065036016ADD25&amp;btag=80000", "Video Link")</f>
        <v>0</v>
      </c>
    </row>
    <row r="225" spans="1:7">
      <c r="A225" s="2" t="s">
        <v>664</v>
      </c>
      <c r="B225" s="2" t="s">
        <v>665</v>
      </c>
      <c r="C225" s="2" t="s">
        <v>666</v>
      </c>
      <c r="D225" s="2">
        <v>3900000</v>
      </c>
      <c r="E225" s="2">
        <v>1311</v>
      </c>
      <c r="F225" s="2">
        <v>6575</v>
      </c>
      <c r="G225" s="2">
        <f>HYPERLINK("https://v16-webapp.tiktok.com/2a88535b58c5eacd6fcd510b6f8aa9f6/63130deb/video/tos/useast2a/tos-useast2a-ve-0068c003/8af624da64934e71967ab1db0a395cd7/?a=1988&amp;ch=0&amp;cr=0&amp;dr=0&amp;lr=tiktok_m&amp;cd=0%7C0%7C1%7C0&amp;cv=1&amp;br=3546&amp;bt=1773&amp;cs=0&amp;ds=3&amp;ft=eXd.6HHoMyq8Zr2f.he2NQeTyl7Gb&amp;mime_type=video_mp4&amp;qs=0&amp;rc=M2ZlO2ZpMzlkMzs3M2kzPEBpanFkZTM6ZnZ4ODMzNzczM0A2MzM1LjBeX2ExNDYtMWNgYSNmYWBycjQwb2hgLS1kMTZzcw%3D%3D&amp;l=2022090302174801021708616322699822&amp;btag=80000", "Video Link")</f>
        <v>0</v>
      </c>
    </row>
    <row r="226" spans="1:7">
      <c r="A226" s="2" t="s">
        <v>667</v>
      </c>
      <c r="B226" s="2" t="s">
        <v>668</v>
      </c>
      <c r="C226" s="2" t="s">
        <v>669</v>
      </c>
      <c r="D226" s="2">
        <v>2400000</v>
      </c>
      <c r="E226" s="2">
        <v>875</v>
      </c>
      <c r="F226" s="2">
        <v>748</v>
      </c>
      <c r="G226" s="2">
        <f>HYPERLINK("https://v16-webapp.tiktok.com/ab8ca58c21907eac56fe85e8a481fbbe/63130ddb/video/tos/useast2a/tos-useast2a-ve-0068c002/30ba0cd1782747e193c20d48569303ec/?a=1988&amp;ch=0&amp;cr=0&amp;dr=0&amp;lr=tiktok_m&amp;cd=0%7C0%7C1%7C0&amp;cv=1&amp;br=1548&amp;bt=774&amp;cs=0&amp;ds=3&amp;ft=eXd.6HHoMyq8Zr2f.he2NYUTyl7Gb&amp;mime_type=video_mp4&amp;qs=0&amp;rc=NjllODVpPGhmOmZkaTlkNUBpam9kaTZuaWhzNDMzMzczM0BeNi5hNjVjNTQxMjMxYl9hYSM1MGpubWRxcGNgLS0vMTZzcw%3D%3D&amp;l=2022090302174801021708616322699842&amp;btag=80000", "Video Link")</f>
        <v>0</v>
      </c>
    </row>
    <row r="227" spans="1:7">
      <c r="A227" s="2" t="s">
        <v>670</v>
      </c>
      <c r="B227" s="2" t="s">
        <v>671</v>
      </c>
      <c r="C227" s="2" t="s">
        <v>672</v>
      </c>
      <c r="D227" s="2">
        <v>5300000</v>
      </c>
      <c r="E227" s="2">
        <v>2832</v>
      </c>
      <c r="F227" s="2">
        <v>3434</v>
      </c>
      <c r="G227" s="2">
        <f>HYPERLINK("https://v16-webapp.tiktok.com/00f076d93b8b55acc45c2ebbf520b0b3/63130df0/video/tos/useast2a/tos-useast2a-pve-0068/41f167384f0b42a48a97c3d0c5ad20b8/?a=1988&amp;ch=0&amp;cr=0&amp;dr=0&amp;lr=tiktok_m&amp;cd=0%7C0%7C1%7C0&amp;cv=1&amp;br=2738&amp;bt=1369&amp;cs=0&amp;ds=3&amp;ft=eXd.6HHoMyq8Z-2f.he2Netwyl7Gb&amp;mime_type=video_mp4&amp;qs=0&amp;rc=NGc4ZDw4ZDM6ZGhkOWZmZEBpMzVwcDo6Zmk7OTMzNzczM0A0LjU0L2E2XzExYi0xLTU2YSMwYzFjcjRvMF5gLS1kMTZzcw%3D%3D&amp;l=2022090302174901021708703023672027&amp;btag=80000", "Video Link")</f>
        <v>0</v>
      </c>
    </row>
    <row r="228" spans="1:7">
      <c r="A228" s="2" t="s">
        <v>673</v>
      </c>
      <c r="B228" s="2" t="s">
        <v>674</v>
      </c>
      <c r="C228" s="2" t="s">
        <v>675</v>
      </c>
      <c r="D228" s="2">
        <v>2600000</v>
      </c>
      <c r="E228" s="2">
        <v>323</v>
      </c>
      <c r="F228" s="2">
        <v>750</v>
      </c>
      <c r="G228" s="2">
        <f>HYPERLINK("https://v16-webapp.tiktok.com/3b34d11dfec648e0fcd7521fb83af8a0/63130dba/video/tos/useast2a/tos-useast2a-pve-0068/85ea11db19d94726af93539000dc8cd1/?a=1988&amp;ch=0&amp;cr=0&amp;dr=0&amp;lr=tiktok_m&amp;cd=0%7C0%7C1%7C0&amp;cv=1&amp;br=2078&amp;bt=1039&amp;cs=0&amp;ds=3&amp;ft=eXd.6HHoMyq8Z-2f.he2N.Yoyl7Gb&amp;mime_type=video_mp4&amp;qs=0&amp;rc=ODM6aGg6PDloOjU0O2c1OUBpM3B2NTQ6ZnhvPDMzNzczM0A2NC41NTZfNmIxNTY1NDJgYSNhM25xcjRvNjRgLS1kMTZzcw%3D%3D&amp;l=2022090302174901021708703023672040&amp;btag=80000", "Video Link")</f>
        <v>0</v>
      </c>
    </row>
    <row r="229" spans="1:7">
      <c r="A229" s="2" t="s">
        <v>676</v>
      </c>
      <c r="B229" s="2" t="s">
        <v>677</v>
      </c>
      <c r="C229" s="2" t="s">
        <v>678</v>
      </c>
      <c r="D229" s="2">
        <v>4700000</v>
      </c>
      <c r="E229" s="2">
        <v>7832</v>
      </c>
      <c r="F229" s="2">
        <v>2707</v>
      </c>
      <c r="G229" s="2">
        <f>HYPERLINK("https://v16-webapp.tiktok.com/b23204ea106278287f1a146f6af61d7a/63130dc1/video/tos/maliva/tos-maliva-ve-0068c800-us/fbcbb85e215f4e3db7ef39863d07d55a/?a=1988&amp;ch=0&amp;cr=0&amp;dr=0&amp;lr=tiktok_m&amp;cd=0%7C0%7C1%7C0&amp;cv=1&amp;br=4564&amp;bt=2282&amp;cs=0&amp;ds=3&amp;ft=eXd.6HHoMyq8Zo2f.he2NIPwyl7Gb&amp;mime_type=video_mp4&amp;qs=0&amp;rc=ODQ7Zjk2NWhpNWY4ZGU2NkBpM2VzcWppdDtldTMzPDczM0BhNS5hXmAxNi4xXmMuYV5fYSM0cmwzaGViMXJfLS1iMTZzcw%3D%3D&amp;l=202209030217500101910532150E674A7C&amp;btag=80000", "Video Link")</f>
        <v>0</v>
      </c>
    </row>
    <row r="230" spans="1:7">
      <c r="A230" s="2" t="s">
        <v>679</v>
      </c>
      <c r="B230" s="2" t="s">
        <v>680</v>
      </c>
      <c r="C230" s="2" t="s">
        <v>681</v>
      </c>
      <c r="D230" s="2">
        <v>4200000</v>
      </c>
      <c r="E230" s="2">
        <v>2051</v>
      </c>
      <c r="F230" s="2">
        <v>3143</v>
      </c>
      <c r="G230" s="2">
        <f>HYPERLINK("https://v16-webapp.tiktok.com/08e3eeb7f1fd1aae5f5d3375311c7bb6/63130dbd/video/tos/useast2a/tos-useast2a-pve-0068/dc176a8fc01c43a59ebbbc6a3987a109/?a=1988&amp;ch=0&amp;cr=0&amp;dr=0&amp;lr=tiktok_m&amp;cd=0%7C0%7C1%7C0&amp;cv=1&amp;br=1904&amp;bt=952&amp;cs=0&amp;ds=3&amp;ft=eXd.6HHoMyq8Zo2f.he2NpEwyl7Gb&amp;mime_type=video_mp4&amp;qs=0&amp;rc=aDlkOTc4M2g8OjhmZjw4OEBpM241Zmg6Zjs4PDMzNzczM0BhMGNgMjAtXjYxYmNgLl8xYSM1MGdhcjRfNF5gLS1kMTZzcw%3D%3D&amp;l=202209030217500101910532150E674A8C&amp;btag=80000", "Video Link")</f>
        <v>0</v>
      </c>
    </row>
    <row r="231" spans="1:7">
      <c r="A231" s="2" t="s">
        <v>682</v>
      </c>
      <c r="B231" s="2" t="s">
        <v>683</v>
      </c>
      <c r="C231" s="2" t="s">
        <v>684</v>
      </c>
      <c r="D231" s="2">
        <v>2800000</v>
      </c>
      <c r="E231" s="2">
        <v>3450</v>
      </c>
      <c r="F231" s="2">
        <v>6499</v>
      </c>
      <c r="G231" s="2">
        <f>HYPERLINK("https://v16-webapp.tiktok.com/a8c912d14bce684c366ca5c49a76d892/63130e00/video/tos/useast2a/tos-useast2a-ve-0068c002/bfc58746bf994869a951bf2c3c52c3ba/?a=1988&amp;ch=0&amp;cr=0&amp;dr=0&amp;lr=tiktok_m&amp;cd=0%7C0%7C1%7C0&amp;cv=1&amp;br=2844&amp;bt=1422&amp;cs=0&amp;ds=3&amp;ft=eXd.6HHoMyq8Zk2f.he2N-d3yl7Gb&amp;mime_type=video_mp4&amp;qs=0&amp;rc=ZWRpN2c2Zjc7OTU8MzQ6Z0BpM3U2OjY6ZnZyOzMzNzczM0BeYzNgLTQzNTIxNF9gNTJjYSNnbF5tcjRfZjNgLS1kMTZzcw%3D%3D&amp;l=202209030217510101920441061D6897EA&amp;btag=80000", "Video Link")</f>
        <v>0</v>
      </c>
    </row>
    <row r="232" spans="1:7">
      <c r="A232" s="2" t="s">
        <v>685</v>
      </c>
      <c r="B232" s="2" t="s">
        <v>686</v>
      </c>
      <c r="C232" s="2" t="s">
        <v>687</v>
      </c>
      <c r="D232" s="2">
        <v>3600000</v>
      </c>
      <c r="E232" s="2">
        <v>14700</v>
      </c>
      <c r="F232" s="2">
        <v>5824</v>
      </c>
      <c r="G232" s="2">
        <f>HYPERLINK("https://v16-webapp.tiktok.com/57ed161cbcae64d78daacd70433a9f45/63130dea/video/tos/useast2a/tos-useast2a-pve-0068/171bfd6e700f43068306e6411c97e8e8/?a=1988&amp;ch=0&amp;cr=0&amp;dr=0&amp;lr=tiktok_m&amp;cd=0%7C0%7C1%7C0&amp;cv=1&amp;br=1600&amp;bt=800&amp;cs=0&amp;ds=3&amp;ft=eXd.6HHoMyq8Zk2f.he2NHfELl7Gb&amp;mime_type=video_mp4&amp;qs=0&amp;rc=OWRnNTZkOTk2OTVkZGRoOEBpanNqa3RueWlleTMzZzczM0AxM2AuYzBiXl4xL15eLzYyYSM2b3BjYHMwbHBfLS0uMTZzcw%3D%3D&amp;l=2022090302175101022312016619694532&amp;btag=80000", "Video Link")</f>
        <v>0</v>
      </c>
    </row>
    <row r="233" spans="1:7">
      <c r="A233" s="2" t="s">
        <v>688</v>
      </c>
      <c r="B233" s="2" t="s">
        <v>689</v>
      </c>
      <c r="C233" s="2" t="s">
        <v>690</v>
      </c>
      <c r="D233" s="2">
        <v>17100000</v>
      </c>
      <c r="E233" s="2">
        <v>23500</v>
      </c>
      <c r="F233" s="2">
        <v>6965</v>
      </c>
      <c r="G233" s="2">
        <f>HYPERLINK("https://v16-webapp.tiktok.com/e5a5490b54d7874dc97d209abaec78d7/63130dbd/video/tos/alisg/tos-alisg-pve-0037c001/c3c4f97705234e50b329f02e9f8ccea9/?a=1988&amp;ch=0&amp;cr=0&amp;dr=0&amp;lr=tiktok_m&amp;cd=0%7C0%7C0%7C0&amp;cv=1&amp;br=2272&amp;bt=1136&amp;cs=0&amp;ds=6&amp;ft=eXd.6HHoMyq8Z72f.he2NyIoyl7Gb&amp;mime_type=video_mp4&amp;qs=0&amp;rc=N2YzO2hnOTc5ODo6aDU8OkBpM3BmOTZkcHg4eDMzaTczM0BgX19gMDRhXjUxYTBjNi00YSNfbmdfYHBnM2pfLS1gMTRzcw%3D%3D&amp;l=20220903021752010217023164046972D9&amp;btag=80000", "Video Link")</f>
        <v>0</v>
      </c>
    </row>
    <row r="234" spans="1:7">
      <c r="A234" s="2" t="s">
        <v>691</v>
      </c>
      <c r="B234" s="2" t="s">
        <v>692</v>
      </c>
      <c r="C234" s="2" t="s">
        <v>693</v>
      </c>
      <c r="D234" s="2">
        <v>6700000</v>
      </c>
      <c r="E234" s="2">
        <v>7610</v>
      </c>
      <c r="F234" s="2">
        <v>1752</v>
      </c>
      <c r="G234" s="2">
        <f>HYPERLINK("https://v16-webapp.tiktok.com/5a1074b8687e3b3c939dbf248621d43b/63130dcf/video/tos/alisg/tos-alisg-pve-0037c001/fe5c4dca2cf647fba5275346711cab97/?a=1988&amp;ch=0&amp;cr=0&amp;dr=0&amp;lr=tiktok_m&amp;cd=0%7C0%7C1%7C0&amp;cv=1&amp;br=5706&amp;bt=2853&amp;cs=0&amp;ds=3&amp;ft=eXd.6HHoMyq8Z72f.he2NN.oyl7Gb&amp;mime_type=video_mp4&amp;qs=0&amp;rc=M2UzPDQ1NDhlMzxpOzo1NEBpM2d1azM6ZjN0OjMzODczNEAzYi0wL2MyXjQxXzEtLzIyYSNtMm8xcjRnbzNgLS1kMS1zcw%3D%3D&amp;l=202209030217520101902191031E683C73&amp;btag=80000", "Video Link")</f>
        <v>0</v>
      </c>
    </row>
    <row r="235" spans="1:7">
      <c r="A235" s="2" t="s">
        <v>694</v>
      </c>
      <c r="B235" s="2" t="s">
        <v>695</v>
      </c>
      <c r="C235" s="2" t="s">
        <v>696</v>
      </c>
      <c r="D235" s="2">
        <v>2900000</v>
      </c>
      <c r="E235" s="2">
        <v>41300</v>
      </c>
      <c r="F235" s="2">
        <v>4345</v>
      </c>
      <c r="G235" s="2">
        <f>HYPERLINK("https://v16-webapp.tiktok.com/feead9dad8943d1da9fc1ed79f15295e/63130dbd/video/tos/useast2a/tos-useast2a-ve-0068c004/4328ce2b16954a0b83dffee229715979/?a=1988&amp;ch=0&amp;cr=0&amp;dr=0&amp;lr=tiktok_m&amp;cd=0%7C0%7C1%7C0&amp;cv=1&amp;br=1886&amp;bt=943&amp;cs=0&amp;ds=3&amp;ft=eXd.6HHoMyq8Z62f.he2NMYTyl7Gb&amp;mime_type=video_mp4&amp;qs=0&amp;rc=aDc4ODtoPDY7aWY1MzZnPEBpamRnaHBvajw6NTMzNzczM0BfMmEzLjY2X2MxYDJjYGE2YSMuYDRrcl8xLV9gLS1kMTZzcw%3D%3D&amp;l=202209030217530101920451550166EF0B&amp;btag=80000", "Video Link")</f>
        <v>0</v>
      </c>
    </row>
    <row r="236" spans="1:7">
      <c r="A236" s="2" t="s">
        <v>697</v>
      </c>
      <c r="B236" s="2" t="s">
        <v>698</v>
      </c>
      <c r="C236" s="2" t="s">
        <v>348</v>
      </c>
      <c r="D236" s="2">
        <v>2500000</v>
      </c>
      <c r="E236" s="2">
        <v>436</v>
      </c>
      <c r="F236" s="2">
        <v>996</v>
      </c>
      <c r="G236" s="2">
        <f>HYPERLINK("https://v16-webapp.tiktok.com/229643339112927328f8642769c0c71a/63130dd3/video/tos/useast2a/tos-useast2a-ve-0068c004/a2210bbf60534b369dfe19d12811a3a6/?a=1988&amp;ch=0&amp;cr=0&amp;dr=0&amp;lr=tiktok_m&amp;cd=0%7C0%7C1%7C0&amp;cv=1&amp;br=2074&amp;bt=1037&amp;cs=0&amp;ds=3&amp;ft=eXd.6HHoMyq8Z62f.he2NEiJyl7Gb&amp;mime_type=video_mp4&amp;qs=0&amp;rc=NTs6aGU4aDllNTg8OGYzNkBpamVncDZzM287NTMzNzczM0A2MzI1YS80Xy8xY2E1Ly01YSNfZzQvcHNsMjVgLS1kMTZzcw%3D%3D&amp;l=20220903021753010217028231056782E4&amp;btag=80000", "Video Link")</f>
        <v>0</v>
      </c>
    </row>
    <row r="237" spans="1:7">
      <c r="A237" s="2" t="s">
        <v>699</v>
      </c>
      <c r="B237" s="2" t="s">
        <v>700</v>
      </c>
      <c r="C237" s="2" t="s">
        <v>701</v>
      </c>
      <c r="D237" s="2">
        <v>6800000</v>
      </c>
      <c r="E237" s="2">
        <v>38900</v>
      </c>
      <c r="F237" s="2">
        <v>2063</v>
      </c>
      <c r="G237" s="2">
        <f>HYPERLINK("https://v16-webapp.tiktok.com/5dc5fcb564d435c41ab18d691c2ca07d/63130dba/video/tos/useast2a/tos-useast2a-pve-0068/8c6d73552a3348a38dfa98400ddc2857/?a=1988&amp;ch=0&amp;cr=0&amp;dr=0&amp;lr=tiktok_m&amp;cd=0%7C0%7C1%7C0&amp;cv=1&amp;br=1476&amp;bt=738&amp;cs=0&amp;ds=3&amp;ft=eXd.6HHoMyq8ZP2f.he2Nu6eyl7Gb&amp;mime_type=video_mp4&amp;qs=0&amp;rc=ZzZpODs4ZDY7OzVmNjc4ZUBpM2Q3ajM6ZmV2OTMzNzczM0AuXjUwL182XmExLTIwLWFjYSNfMC9tcjRvY2dgLS1kMTZzcw%3D%3D&amp;l=202209030217530101880321690268FBE6&amp;btag=80000", "Video Link")</f>
        <v>0</v>
      </c>
    </row>
    <row r="238" spans="1:7">
      <c r="A238" s="2" t="s">
        <v>702</v>
      </c>
      <c r="B238" s="2" t="s">
        <v>703</v>
      </c>
      <c r="C238" s="2" t="s">
        <v>704</v>
      </c>
      <c r="D238" s="2">
        <v>2400000</v>
      </c>
      <c r="E238" s="2">
        <v>883</v>
      </c>
      <c r="F238" s="2">
        <v>1196</v>
      </c>
      <c r="G238" s="2">
        <f>HYPERLINK("https://v16-webapp.tiktok.com/c60349821dde7e5b2dd9b8280206d5ae/63130dcd/video/tos/useast2a/tos-useast2a-ve-0068c002/3260e842934e490ca06bbb74cd4ed4d0/?a=1988&amp;ch=0&amp;cr=0&amp;dr=0&amp;lr=tiktok_m&amp;cd=0%7C0%7C1%7C0&amp;cv=1&amp;br=2764&amp;bt=1382&amp;cs=0&amp;ds=3&amp;ft=eXd.6HHoMyq8ZP2f.he2NbVeyl7Gb&amp;mime_type=video_mp4&amp;qs=0&amp;rc=PGg3N2lmNGYzZGY5ZDg3ZkBpM2k2ZDZtbG93NjMzNzczM0AyMjM2LWI0XzExNTRgMmIxYSNeYTFwczVqbGFgLS1kMTZzcw%3D%3D&amp;l=202209030217540101920491662468F48D&amp;btag=80000", "Video Link")</f>
        <v>0</v>
      </c>
    </row>
    <row r="239" spans="1:7">
      <c r="A239" s="2" t="s">
        <v>705</v>
      </c>
      <c r="B239" s="2" t="s">
        <v>706</v>
      </c>
      <c r="C239" s="2" t="s">
        <v>707</v>
      </c>
      <c r="D239" s="2">
        <v>6100000</v>
      </c>
      <c r="E239" s="2">
        <v>13500</v>
      </c>
      <c r="F239" s="2">
        <v>12700</v>
      </c>
      <c r="G239" s="2">
        <f>HYPERLINK("https://v16-webapp.tiktok.com/49a4690a82cefdf5611d35dbfe59fda3/63130db9/video/tos/useast2a/tos-useast2a-pve-0068/955274c5fff145f68ff651d373b65ea8/?a=1988&amp;ch=0&amp;cr=0&amp;dr=0&amp;lr=tiktok_m&amp;cd=0%7C0%7C1%7C0&amp;cv=1&amp;br=5784&amp;bt=2892&amp;cs=0&amp;ds=3&amp;ft=eXd.6HHoMyq8Zi2f.he2Nf9wyl7Gb&amp;mime_type=video_mp4&amp;qs=0&amp;rc=Mzk3ODozZ2c1aGQ0aGY7Z0BpajdvcDo6ZnBpZTMzNzczM0BiYl9iMTJiNl4xMDYtMV5hYSMwbS1zcjRfNV9gLS1kMTZzcw%3D%3D&amp;l=2022090302175501019020922020693D7F&amp;btag=80000", "Video Link")</f>
        <v>0</v>
      </c>
    </row>
    <row r="240" spans="1:7">
      <c r="A240" s="2" t="s">
        <v>708</v>
      </c>
      <c r="B240" s="2" t="s">
        <v>709</v>
      </c>
      <c r="C240" s="2" t="s">
        <v>710</v>
      </c>
      <c r="D240" s="2">
        <v>6900000</v>
      </c>
      <c r="E240" s="2">
        <v>4748</v>
      </c>
      <c r="F240" s="2">
        <v>6287</v>
      </c>
      <c r="G240" s="2">
        <f>HYPERLINK("https://v16-webapp.tiktok.com/bce658fdab3b2afe5a096eb762b065ef/63130dc1/video/tos/maliva/tos-maliva-ve-0068c799-us/9769bd65708042b9aee1af5ceb81c848/?a=1988&amp;ch=0&amp;cr=0&amp;dr=0&amp;lr=tiktok_m&amp;cd=0%7C0%7C1%7C0&amp;cv=1&amp;br=2716&amp;bt=1358&amp;cs=0&amp;ds=3&amp;ft=eXd.6HHoMyq8Zi2f.he2NXBJyl7Gb&amp;mime_type=video_mp4&amp;qs=0&amp;rc=aDdmNDU6Zjk0NTM0aTk2O0BpMzVyb2g6ZmxnOzMzZzczNEA2LjNeMDVhNS4xMDRgLmE1YSMuX2NgcjRnb2xgLS1kMS9zcw%3D%3D&amp;l=20220903021755010189074225266ADC64&amp;btag=80000", "Video Link")</f>
        <v>0</v>
      </c>
    </row>
    <row r="241" spans="1:7">
      <c r="A241" s="2" t="s">
        <v>711</v>
      </c>
      <c r="B241" s="2" t="s">
        <v>712</v>
      </c>
      <c r="C241" s="2" t="s">
        <v>713</v>
      </c>
      <c r="D241" s="2">
        <v>9000000</v>
      </c>
      <c r="E241" s="2">
        <v>2313</v>
      </c>
      <c r="F241" s="2">
        <v>3269</v>
      </c>
      <c r="G241" s="2">
        <f>HYPERLINK("https://v16-webapp.tiktok.com/b7a3a44cd3153f9c2a5b8b11f50717ea/63130ddd/video/tos/useast2a/tos-useast2a-ve-0068c004/f56135a30b6a4c83af09465080f3c6ab/?a=1988&amp;ch=0&amp;cr=0&amp;dr=0&amp;lr=tiktok_m&amp;cd=0%7C0%7C1%7C0&amp;cv=1&amp;br=4786&amp;bt=2393&amp;cs=0&amp;ds=3&amp;ft=eXd.6HHoMyq8ZW2f.he2N.Yoyl7Gb&amp;mime_type=video_mp4&amp;qs=0&amp;rc=NGU0NDU7ZzY5Z2RnM2Q8Z0BpMzU6NWU6ZnRuZDMzNzczM0AwNS1iLi8vNl8xNl8uXi02YSMzYW8xcjQwaGdgLS1kMTZzcw%3D%3D&amp;l=20220903021756010217086163226999B4&amp;btag=80000", "Video Link")</f>
        <v>0</v>
      </c>
    </row>
    <row r="242" spans="1:7">
      <c r="A242" s="2" t="s">
        <v>714</v>
      </c>
      <c r="B242" s="2" t="s">
        <v>715</v>
      </c>
      <c r="C242" s="2" t="s">
        <v>716</v>
      </c>
      <c r="D242" s="2">
        <v>7300000</v>
      </c>
      <c r="E242" s="2">
        <v>3162</v>
      </c>
      <c r="F242" s="2">
        <v>373</v>
      </c>
      <c r="G242" s="2">
        <f>HYPERLINK("https://v16-webapp.tiktok.com/7f6fb81adeae00c634f8e2025a84bd8b/63130dbd/video/tos/useast2a/tos-useast2a-pve-0068/617360056bb04562985100aa987db198/?a=1988&amp;ch=0&amp;cr=0&amp;dr=0&amp;lr=tiktok_m&amp;cd=0%7C0%7C1%7C0&amp;cv=1&amp;br=2190&amp;bt=1095&amp;cs=0&amp;ds=3&amp;ft=eXd.6HHoMyq8ZW2f.he2NI00yl7Gb&amp;mime_type=video_mp4&amp;qs=0&amp;rc=ZThlOWc7NTw6ZWc3NTVnN0BpamZmZTs6ZnRrOTMzNzczM0BhLy4xNTMxNjMxMl8tNS9jYSM0cF9kcjRnZXBgLS1kMTZzcw%3D%3D&amp;l=20220903021756010217086163226999DF&amp;btag=80000", "Video Link")</f>
        <v>0</v>
      </c>
    </row>
    <row r="243" spans="1:7">
      <c r="A243" s="2" t="s">
        <v>717</v>
      </c>
      <c r="B243" s="2" t="s">
        <v>718</v>
      </c>
      <c r="C243" s="2" t="s">
        <v>719</v>
      </c>
      <c r="D243" s="2">
        <v>3400000</v>
      </c>
      <c r="E243" s="2">
        <v>15200</v>
      </c>
      <c r="F243" s="2">
        <v>4462</v>
      </c>
      <c r="G243" s="2">
        <f>HYPERLINK("https://v16-webapp.tiktok.com/b187aca7c367006d9ee4af564f974c45/63130dcb/video/tos/alisg/tos-alisg-pve-0037c001/4d2722e6acf143318d3cb99f72af1873/?a=1988&amp;ch=0&amp;cr=0&amp;dr=0&amp;lr=tiktok_m&amp;cd=0%7C0%7C1%7C0&amp;cv=1&amp;br=614&amp;bt=307&amp;cs=0&amp;ds=3&amp;ft=eXd.6HHoMyq8Zz2f.he2Na1Tyl7Gb&amp;mime_type=video_mp4&amp;qs=0&amp;rc=PGdnOWQ8Ojs7PDplOmU7O0Bpamg4bjw1djltdzMzaDczM0BiLTNiMmJgNWIxXi01NC0wYSNic29iMGM0XmZfLS00MTRzcw%3D%3D&amp;l=2022090302175701019216806600682347&amp;btag=80000", "Video Link")</f>
        <v>0</v>
      </c>
    </row>
    <row r="244" spans="1:7">
      <c r="A244" s="2" t="s">
        <v>720</v>
      </c>
      <c r="B244" s="2" t="s">
        <v>721</v>
      </c>
      <c r="C244" s="2" t="s">
        <v>722</v>
      </c>
      <c r="D244" s="2">
        <v>2500000</v>
      </c>
      <c r="E244" s="2">
        <v>500</v>
      </c>
      <c r="F244" s="2">
        <v>472</v>
      </c>
      <c r="G244" s="2">
        <f>HYPERLINK("https://v16-webapp.tiktok.com/a2ec5b367daa649192a935846ceb19a5/63130dbe/video/tos/alisg/tos-alisg-pve-0037c001/a9f724b1454a4bba8dbf4712ea789790/?a=1988&amp;ch=0&amp;cr=0&amp;dr=0&amp;lr=tiktok_m&amp;cd=0%7C0%7C1%7C0&amp;cv=1&amp;br=3498&amp;bt=1749&amp;cs=0&amp;ds=3&amp;ft=eXd.6HHoMyq8Zz2f.he2NQtoyl7Gb&amp;mime_type=video_mp4&amp;qs=0&amp;rc=aWhlNjY1OjpkOTQ3ZDZpPEBpanlqcGc7Zjc0dzMzaTczM0A1LTI2NWMxXi8xLWIzYDA2YSNeL3NtX3FoMW1fLS0vMTRzcw%3D%3D&amp;l=2022090302175701021708616322699A2B&amp;btag=80000", "Video Link")</f>
        <v>0</v>
      </c>
    </row>
    <row r="245" spans="1:7">
      <c r="A245" s="2" t="s">
        <v>723</v>
      </c>
      <c r="B245" s="2" t="s">
        <v>724</v>
      </c>
      <c r="C245" s="2" t="s">
        <v>725</v>
      </c>
      <c r="D245" s="2">
        <v>4500000</v>
      </c>
      <c r="E245" s="2">
        <v>21600</v>
      </c>
      <c r="F245" s="2">
        <v>4459</v>
      </c>
      <c r="G245" s="2">
        <f>HYPERLINK("https://v16-webapp.tiktok.com/28b7a4dff67d2a06fad8e44952327b82/63130dcf/video/tos/useast2a/tos-useast2a-ve-0068c002/6deba4965f1b4e0ea52cd575663e6178/?a=1988&amp;ch=0&amp;cr=0&amp;dr=0&amp;lr=tiktok_m&amp;cd=0%7C0%7C1%7C0&amp;cv=1&amp;br=2534&amp;bt=1267&amp;cs=0&amp;ds=3&amp;ft=eXd.6HHoMyq8Zt2f.he2NMYTyl7Gb&amp;mime_type=video_mp4&amp;qs=0&amp;rc=ZWc7NTQ4Zzw6aTo0Zmg5M0BpMzs4NmY2OHk1dTMzZjczM0BjXjNeMDQxXzYxLTMwYzAxYSMuMi82a3IzXnFfLS0tMTZzcw%3D%3D&amp;l=202209030217580102171350400767961C&amp;btag=80000", "Video Link")</f>
        <v>0</v>
      </c>
    </row>
    <row r="246" spans="1:7">
      <c r="A246" s="2" t="s">
        <v>726</v>
      </c>
      <c r="B246" s="2" t="s">
        <v>727</v>
      </c>
      <c r="C246" s="2" t="s">
        <v>728</v>
      </c>
      <c r="D246" s="2">
        <v>8900000</v>
      </c>
      <c r="E246" s="2">
        <v>66900</v>
      </c>
      <c r="F246" s="2">
        <v>5383</v>
      </c>
      <c r="G246" s="2">
        <f>HYPERLINK("https://v16-webapp.tiktok.com/644e48923b624dcbe4b3d3153e9fd640/63130dd2/video/tos/useast2a/tos-useast2a-ve-0068c004/68adb34f10fb470e96f91a4a8af1f913/?a=1988&amp;ch=0&amp;cr=0&amp;dr=0&amp;lr=tiktok_m&amp;cd=0%7C0%7C1%7C0&amp;cv=1&amp;br=1094&amp;bt=547&amp;cs=0&amp;ds=3&amp;ft=eXd.6HHoMyq8ZV2f.he2NZewyl7Gb&amp;mime_type=video_mp4&amp;qs=0&amp;rc=OzgzaTc7NTQ8ZDw2OWk7M0BpM25pcTM6ZjZmOjMzNzczM0BeY2NeLjY2Xy0xNWJiLTNgYSMuZmZzcjRvNnNgLS1kMTZzcw%3D%3D&amp;l=202209030217580101920441061D689956&amp;btag=80000", "Video Link")</f>
        <v>0</v>
      </c>
    </row>
    <row r="247" spans="1:7">
      <c r="A247" s="2" t="s">
        <v>729</v>
      </c>
      <c r="B247" s="2" t="s">
        <v>730</v>
      </c>
      <c r="C247" s="2" t="s">
        <v>731</v>
      </c>
      <c r="D247" s="2">
        <v>3000000</v>
      </c>
      <c r="E247" s="2">
        <v>3343</v>
      </c>
      <c r="F247" s="2">
        <v>2890</v>
      </c>
      <c r="G247" s="2">
        <f>HYPERLINK("https://v16-webapp.tiktok.com/b6b5f855ae5097209c83270a7d039ee5/63130df2/video/tos/useast2a/tos-useast2a-pve-0068/5369f55a03724a399d412b6902917362/?a=1988&amp;ch=0&amp;cr=0&amp;dr=0&amp;lr=tiktok_m&amp;cd=0%7C0%7C1%7C0&amp;cv=1&amp;br=3058&amp;bt=1529&amp;cs=0&amp;ds=3&amp;ft=eXd.6HHoMyq8ZV2f.he2NUtwyl7Gb&amp;mime_type=video_mp4&amp;qs=0&amp;rc=OmU3ZGhpZDlmOmhmNGgzZkBpajY3ZzhvNG1tNjMzNzczM0AuNWI0YDYuNTIxMGEtYjUyYSNrbWNvXzZvXl5gLS1kMTZzcw%3D%3D&amp;l=202209030217590101902191031E683DB1&amp;btag=80000", "Video Link")</f>
        <v>0</v>
      </c>
    </row>
    <row r="248" spans="1:7">
      <c r="A248" s="2" t="s">
        <v>732</v>
      </c>
      <c r="B248" s="2" t="s">
        <v>733</v>
      </c>
      <c r="C248" s="2" t="s">
        <v>734</v>
      </c>
      <c r="D248" s="2">
        <v>10700000</v>
      </c>
      <c r="E248" s="2">
        <v>765</v>
      </c>
      <c r="F248" s="2">
        <v>283</v>
      </c>
      <c r="G248" s="2">
        <f>HYPERLINK("https://v16-webapp.tiktok.com/e95a2b49b7608fdd4d2383928637f4e6/63130dc6/video/tos/alisg/tos-alisg-pve-0037c001/d4d4741045334e87a652115b360cca8b/?a=1988&amp;ch=0&amp;cr=0&amp;dr=0&amp;lr=tiktok_m&amp;cd=0%7C0%7C1%7C0&amp;cv=1&amp;br=2376&amp;bt=1188&amp;cs=0&amp;ds=3&amp;ft=eXd.6HHoMyq8ZD2f.he2NLz3yl7Gb&amp;mime_type=video_mp4&amp;qs=0&amp;rc=NTs4OGg6NGk6ZjU6ZGY3O0Bpam90Z3U5OnI7eDMzZTczM0BiLmMvXjEzNTQxNGAtYDM0YSNmc2tuZzNoa3BfLS1eMTRzcw%3D%3D&amp;l=202209030218000101902191031E683DD7&amp;btag=80000", "Video Link")</f>
        <v>0</v>
      </c>
    </row>
    <row r="249" spans="1:7">
      <c r="A249" s="2" t="s">
        <v>735</v>
      </c>
      <c r="B249" s="2" t="s">
        <v>736</v>
      </c>
      <c r="C249" s="2" t="s">
        <v>737</v>
      </c>
      <c r="D249" s="2">
        <v>2400000</v>
      </c>
      <c r="E249" s="2">
        <v>1374</v>
      </c>
      <c r="F249" s="2">
        <v>2524</v>
      </c>
      <c r="G249" s="2">
        <f>HYPERLINK("https://v16-webapp.tiktok.com/74f9f6f80f31221935b4622bfc315b85/63130dbe/video/tos/useast2a/tos-useast2a-ve-0068c002/0694418d1624499f837f7db8cced1052/?a=1988&amp;ch=0&amp;cr=0&amp;dr=0&amp;lr=tiktok_m&amp;cd=0%7C0%7C1%7C0&amp;cv=1&amp;br=1930&amp;bt=965&amp;cs=0&amp;ds=3&amp;ft=eXd.6HHoMyq8ZD2f.he2NQeTyl7Gb&amp;mime_type=video_mp4&amp;qs=0&amp;rc=NzMzOjdlMztoOzQ0NWUzPEBpamg2djQ6ZjdsOzMzNzczM0AwMl42XmAvXjAxYWItMl5gYSNwcC5ecjRvNGZgLS1kMTZzcw%3D%3D&amp;l=202209030218000102170231641669007F&amp;btag=80000", "Video Link")</f>
        <v>0</v>
      </c>
    </row>
    <row r="250" spans="1:7">
      <c r="A250" s="2" t="s">
        <v>738</v>
      </c>
      <c r="B250" s="2" t="s">
        <v>739</v>
      </c>
      <c r="C250" s="2" t="s">
        <v>740</v>
      </c>
      <c r="D250" s="2">
        <v>3700000</v>
      </c>
      <c r="E250" s="2">
        <v>4296</v>
      </c>
      <c r="F250" s="2">
        <v>1364</v>
      </c>
      <c r="G250" s="2">
        <f>HYPERLINK("https://v16-webapp.tiktok.com/4c3a726e66ad89a6b13ccdf421a1315d/63130df4/video/tos/useast2a/tos-useast2a-ve-0068c004/13c5834771ce4d51970072bb4ea93679/?a=1988&amp;ch=0&amp;cr=0&amp;dr=0&amp;lr=tiktok_m&amp;cd=0%7C0%7C1%7C0&amp;cv=1&amp;br=3592&amp;bt=1796&amp;cs=0&amp;ds=3&amp;ft=eXd.6HHoMyq8Ze2f.he2NL90yl7Gb&amp;mime_type=video_mp4&amp;qs=0&amp;rc=ODhkZmg3NDc3N2g0ZTVkaEBpamU5djU6ZndzPDMzNzczM0BiNTZfXy5gXi8xYzY1NDIwYSNnc18tcjRfXnBgLS1kMTZzcw%3D%3D&amp;l=20220903021801010217023164046974D4&amp;btag=80000", "Video Link")</f>
        <v>0</v>
      </c>
    </row>
    <row r="251" spans="1:7">
      <c r="A251" s="2" t="s">
        <v>741</v>
      </c>
      <c r="B251" s="2" t="s">
        <v>742</v>
      </c>
      <c r="C251" s="2" t="s">
        <v>743</v>
      </c>
      <c r="D251" s="2">
        <v>2500000</v>
      </c>
      <c r="E251" s="2">
        <v>13700</v>
      </c>
      <c r="F251" s="2">
        <v>3678</v>
      </c>
      <c r="G251" s="2">
        <f>HYPERLINK("https://v16-webapp.tiktok.com/5e3750ca76bfc528df6f41e323f4a6b2/63130dca/video/tos/useast2a/tos-useast2a-ve-0068c001/4bd790937ab741ea9569b8767598ec90/?a=1988&amp;ch=0&amp;cr=0&amp;dr=0&amp;lr=tiktok_m&amp;cd=0%7C0%7C1%7C0&amp;cv=1&amp;br=2378&amp;bt=1189&amp;cs=0&amp;ds=3&amp;ft=eXd.6HHoMyq8Ze2f.he2Ndhqyl7Gb&amp;mime_type=video_mp4&amp;qs=0&amp;rc=aWY4ODxlZjU8aGhkNzVmNUBpM2g6aGU6Zjk4OzMzNzczM0BgMmEyMDQtXjUxNi1jLTZfYSMxbXJgcjRfLmNgLS1kMTZzcw%3D%3D&amp;l=202209030218010101921592380C680EC3&amp;btag=80000", "Video Link")</f>
        <v>0</v>
      </c>
    </row>
    <row r="252" spans="1:7">
      <c r="A252" s="2" t="s">
        <v>744</v>
      </c>
      <c r="B252" s="2" t="s">
        <v>745</v>
      </c>
      <c r="C252" s="2" t="s">
        <v>746</v>
      </c>
      <c r="D252" s="2">
        <v>11100000</v>
      </c>
      <c r="E252" s="2">
        <v>3913</v>
      </c>
      <c r="F252" s="2">
        <v>5531</v>
      </c>
      <c r="G252" s="2">
        <f>HYPERLINK("https://v16-webapp.tiktok.com/e3b46e8743635327bac1e778e6137485/63130dc7/video/tos/useast2a/tos-useast2a-pve-0068/ec46995fcca642fb854eedc7bea0ccb8/?a=1988&amp;ch=0&amp;cr=0&amp;dr=0&amp;lr=tiktok_m&amp;cd=0%7C0%7C1%7C0&amp;cv=1&amp;br=3156&amp;bt=1578&amp;cs=0&amp;ds=3&amp;ft=eXd.6HHoMyq8ZO2f.he2NbS0yl7Gb&amp;mime_type=video_mp4&amp;qs=0&amp;rc=NjVkaDlpZmVkZzM4OzszaUBpanI3M2hsOjpndTMzZjczM0AuXy5hNjMvXjYxLzJhMmBhYSNfbmMuNGEtZG5fLS0wMTZzcw%3D%3D&amp;l=202209030218020101921592380C680EF4&amp;btag=80000", "Video Link")</f>
        <v>0</v>
      </c>
    </row>
    <row r="253" spans="1:7">
      <c r="A253" s="2" t="s">
        <v>747</v>
      </c>
      <c r="B253" s="2" t="s">
        <v>748</v>
      </c>
      <c r="C253" s="2" t="s">
        <v>749</v>
      </c>
      <c r="D253" s="2">
        <v>2400000</v>
      </c>
      <c r="E253" s="2">
        <v>787</v>
      </c>
      <c r="F253" s="2">
        <v>504</v>
      </c>
      <c r="G253" s="2">
        <f>HYPERLINK("https://v16-webapp.tiktok.com/ee4a12987a2aa22f3025346a4c0b8bbc/63130ddb/video/tos/useast2a/tos-useast2a-pve-0068/8047d33c4d1545febed856ed989c889a/?a=1988&amp;ch=0&amp;cr=0&amp;dr=0&amp;lr=tiktok_m&amp;cd=0%7C0%7C1%7C0&amp;cv=1&amp;br=1842&amp;bt=921&amp;cs=0&amp;ds=3&amp;ft=eXd.6HHoMyq8ZO2f.he2NHcTyl7Gb&amp;mime_type=video_mp4&amp;qs=0&amp;rc=NGQ7NGU2aTY4OjhoPDc4NUBpamo3czplbjY4MzMzaTczM0AxMzNeLjExXl8xYV80YS0yYSNfanNxcHBpZWZgLS0tMTZzcw%3D%3D&amp;l=202209030218020102230801681E699F64&amp;btag=80000", "Video Link")</f>
        <v>0</v>
      </c>
    </row>
    <row r="254" spans="1:7">
      <c r="A254" s="2" t="s">
        <v>750</v>
      </c>
      <c r="B254" s="2" t="s">
        <v>751</v>
      </c>
      <c r="C254" s="2" t="s">
        <v>752</v>
      </c>
      <c r="D254" s="2">
        <v>13800000</v>
      </c>
      <c r="E254" s="2">
        <v>21000</v>
      </c>
      <c r="F254" s="2">
        <v>5603</v>
      </c>
      <c r="G254" s="2">
        <f>HYPERLINK("https://v16-webapp.tiktok.com/f0122da92fd3b1bd134c204eac0fb882/63130dc0/video/tos/useast2a/tos-useast2a-pve-0068/9d5d908de1394faaae6c01e5ddc18b62/?a=1988&amp;ch=0&amp;cr=0&amp;dr=0&amp;lr=tiktok_m&amp;cd=0%7C0%7C1%7C0&amp;cv=1&amp;br=2228&amp;bt=1114&amp;cs=0&amp;ds=3&amp;ft=eXd.6HHoMyq8Zw2f.he2Ned3yl7Gb&amp;mime_type=video_mp4&amp;qs=0&amp;rc=ZDo7ODw3ZmQ6N2Q2ZzhkNkBpajhybDp2M3g2MzMzODczM0AvYDUxLjAyNWMxYS1eYTIuYSNicHNnaS0wLm5gLS0tMTZzcw%3D%3D&amp;l=202209030218030102171360421868FC00&amp;btag=80000", "Video Link")</f>
        <v>0</v>
      </c>
    </row>
    <row r="255" spans="1:7">
      <c r="A255" s="2" t="s">
        <v>753</v>
      </c>
      <c r="B255" s="2" t="s">
        <v>754</v>
      </c>
      <c r="C255" s="2" t="s">
        <v>755</v>
      </c>
      <c r="D255" s="2">
        <v>3300000</v>
      </c>
      <c r="E255" s="2">
        <v>18000</v>
      </c>
      <c r="F255" s="2">
        <v>12100</v>
      </c>
      <c r="G255" s="2">
        <f>HYPERLINK("https://v16-webapp.tiktok.com/a4cd1077cd1696d7932ee426d466894f/63130df6/video/tos/alisg/tos-alisg-pve-0037c001/ab31502a5ee34a8faf2d29ee827220a4/?a=1988&amp;ch=0&amp;cr=0&amp;dr=0&amp;lr=tiktok_m&amp;cd=0%7C0%7C1%7C0&amp;cv=1&amp;br=2352&amp;bt=1176&amp;cs=0&amp;ds=3&amp;ft=eXd.6HHoMyq8Zw2f.he2NbIjyl7Gb&amp;mime_type=video_mp4&amp;qs=0&amp;rc=M2Y3NTs2aTlkOjU0ZjtkNUBpMzNmZDZleGZ3eDMzaTczM0BhLjJgYy9fNmIxNWMtX14yYSNhMS41LW0tbGBfLS02MTRzcw%3D%3D&amp;l=20220903021803010223016097196B12AA&amp;btag=80000", "Video Link")</f>
        <v>0</v>
      </c>
    </row>
    <row r="256" spans="1:7">
      <c r="A256" s="2" t="s">
        <v>756</v>
      </c>
      <c r="B256" s="2" t="s">
        <v>757</v>
      </c>
      <c r="C256" s="2" t="s">
        <v>758</v>
      </c>
      <c r="D256" s="2">
        <v>2600000</v>
      </c>
      <c r="E256" s="2">
        <v>1176</v>
      </c>
      <c r="F256" s="2">
        <v>2379</v>
      </c>
      <c r="G256" s="2">
        <f>HYPERLINK("https://v16-webapp.tiktok.com/e88be05c42c73f8680c4dfdad5990a89/63130dd5/video/tos/useast2a/tos-useast2a-pve-0068/4a533a92874f4f6a87de06f96de2840f/?a=1988&amp;ch=0&amp;cr=0&amp;dr=0&amp;lr=tiktok_m&amp;cd=0%7C0%7C1%7C0&amp;cv=1&amp;br=3390&amp;bt=1695&amp;cs=0&amp;ds=3&amp;ft=eXd.6HHoMyq8Z22f.he2NRTELl7Gb&amp;mime_type=video_mp4&amp;qs=0&amp;rc=aDlpZzU6OjNmZzk7O2lpaUBpMzc0aWZrdnA3dTMzZjczM0AzNS81MDUvNV8xMWAxLi5iYSMzMDByc2Y2MTVfLS0xMTZzcw%3D%3D&amp;l=202209030218040102171360421868FC0D&amp;btag=80000", "Video Link")</f>
        <v>0</v>
      </c>
    </row>
    <row r="257" spans="1:7">
      <c r="A257" s="2" t="s">
        <v>759</v>
      </c>
      <c r="B257" s="2" t="s">
        <v>760</v>
      </c>
      <c r="C257" s="2" t="s">
        <v>761</v>
      </c>
      <c r="D257" s="2">
        <v>2000000</v>
      </c>
      <c r="E257" s="2">
        <v>398</v>
      </c>
      <c r="F257" s="2">
        <v>214</v>
      </c>
      <c r="G257" s="2">
        <f>HYPERLINK("https://v16-webapp.tiktok.com/c09adbbe1f56fc58747983041c702832/63130dee/video/tos/useast2a/tos-useast2a-pve-0068/93611e239101413db3f2b594a600b4c1/?a=1988&amp;ch=0&amp;cr=0&amp;dr=0&amp;lr=tiktok_m&amp;cd=0%7C0%7C1%7C0&amp;cv=1&amp;br=2078&amp;bt=1039&amp;cs=0&amp;ds=3&amp;ft=eXd.6HHoMyq8Z22f.he2NiIwyl7Gb&amp;mime_type=video_mp4&amp;qs=0&amp;rc=OjU4NzVoZzM1M2g5NGc0OEBpM2t3bjp4bm5lNDMzNDczM0BfXmAzMzIxNS8xLl8tLjIzYSNeaGs2Yi0tay5gLS0wMTZzcw%3D%3D&amp;l=202209030218040101902090690D69BFEE&amp;btag=80000", "Video Link")</f>
        <v>0</v>
      </c>
    </row>
    <row r="258" spans="1:7">
      <c r="A258" s="2" t="s">
        <v>762</v>
      </c>
      <c r="B258" s="2" t="s">
        <v>763</v>
      </c>
      <c r="C258" s="2" t="s">
        <v>764</v>
      </c>
      <c r="D258" s="2">
        <v>1800000</v>
      </c>
      <c r="E258" s="2">
        <v>16700</v>
      </c>
      <c r="F258" s="2">
        <v>3966</v>
      </c>
      <c r="G258" s="2">
        <f>HYPERLINK("https://v16-webapp.tiktok.com/2f4e751418fb1c8bfa4a737ab5814954/63130df0/video/tos/useast2a/tos-useast2a-pve-0068/9897c5d2104547269fe53ce46c16d1f1/?a=1988&amp;ch=0&amp;cr=0&amp;dr=0&amp;lr=tiktok_m&amp;cd=0%7C0%7C1%7C0&amp;cv=1&amp;br=1654&amp;bt=827&amp;cs=0&amp;ds=3&amp;ft=eXd.6HHoMyq8Zq2f.he2Ndr4yl7Gb&amp;mime_type=video_mp4&amp;qs=0&amp;rc=aDdpaDg8ZDRnZDYzNWk5N0BpM21pdGhndHh0MzMzOjczM0AtMzAtNjYxXzExNGAwXy82YSNmbWdwM21eNmpgLS1iMTZzcw%3D%3D&amp;l=202209030218050102171360421868FC40&amp;btag=80000", "Video Link")</f>
        <v>0</v>
      </c>
    </row>
    <row r="259" spans="1:7">
      <c r="A259" s="2" t="s">
        <v>765</v>
      </c>
      <c r="B259" s="2" t="s">
        <v>766</v>
      </c>
      <c r="C259" s="2" t="s">
        <v>224</v>
      </c>
      <c r="D259" s="2">
        <v>2200000</v>
      </c>
      <c r="E259" s="2">
        <v>1169</v>
      </c>
      <c r="F259" s="2">
        <v>837</v>
      </c>
      <c r="G259" s="2">
        <f>HYPERLINK("https://v16-webapp.tiktok.com/bf6a842c44e5a72d38b93ea91cdf07dc/63130de1/video/tos/useast2a/tos-useast2a-ve-0068c003/a0aa0fd2c0b9437484fab491b1947deb/?a=1988&amp;ch=0&amp;cr=0&amp;dr=0&amp;lr=tiktok_m&amp;cd=0%7C0%7C1%7C0&amp;cv=1&amp;br=2510&amp;bt=1255&amp;cs=0&amp;ds=3&amp;ft=eXd.6HHoMyq8Zq2f.he2Nswwyl7Gb&amp;mime_type=video_mp4&amp;qs=0&amp;rc=N2dkNTwzNmY4NWk7PGVlNkBpamVtO29uaHNrNDMzNjczM0BfLTBiY2MuNWIxLzNfLTZhYSNrZGlkZzZqNGBgLS1hMTZzcw%3D%3D&amp;l=202209030218050102171360421868FC61&amp;btag=80000", "Video Link")</f>
        <v>0</v>
      </c>
    </row>
    <row r="260" spans="1:7">
      <c r="A260" s="2" t="s">
        <v>767</v>
      </c>
      <c r="B260" s="2" t="s">
        <v>768</v>
      </c>
      <c r="C260" s="2" t="s">
        <v>769</v>
      </c>
      <c r="D260" s="2">
        <v>3600000</v>
      </c>
      <c r="E260" s="2">
        <v>2070</v>
      </c>
      <c r="F260" s="2">
        <v>2802</v>
      </c>
      <c r="G260" s="2">
        <f>HYPERLINK("https://v16-webapp.tiktok.com/0832d965790e97bf72ac85dd58755b1a/63130dd3/video/tos/useast2a/tos-useast2a-ve-0068c001/77dbec3df24b4d9d8d1d1d18c09cc79f/?a=1988&amp;ch=0&amp;cr=0&amp;dr=0&amp;lr=tiktok_m&amp;cd=0%7C0%7C1%7C0&amp;cv=1&amp;br=1938&amp;bt=969&amp;cs=0&amp;ds=3&amp;ft=eXd.6HHoMyq8Zs2f.he2Ni.0yl7Gb&amp;mime_type=video_mp4&amp;qs=0&amp;rc=NTo5aWZkM2c6NWk5OjtlOEBpM21tNzs6ZjRuZDMzNzczM0BhLTRhXjQzNjExXjIvMjQvYSNsYTZrcjQwMXNgLS1kMTZzcw%3D%3D&amp;l=202209030218060101902090690D69C08D&amp;btag=80000", "Video Link")</f>
        <v>0</v>
      </c>
    </row>
    <row r="261" spans="1:7">
      <c r="A261" s="2" t="s">
        <v>770</v>
      </c>
      <c r="B261" s="2" t="s">
        <v>771</v>
      </c>
      <c r="C261" s="2" t="s">
        <v>772</v>
      </c>
      <c r="D261" s="2">
        <v>4800000</v>
      </c>
      <c r="E261" s="2">
        <v>24700</v>
      </c>
      <c r="F261" s="2">
        <v>2289</v>
      </c>
      <c r="G261" s="2">
        <f>HYPERLINK("https://v16-webapp.tiktok.com/e68849ff0d6f0948e73d5bcd8b1fdc82/63130dcd/video/tos/useast2a/tos-useast2a-ve-0068/5562ff31ee65484eba352bbb3f3f8be0/?a=1988&amp;ch=0&amp;cr=0&amp;dr=0&amp;lr=tiktok_m&amp;cd=0%7C0%7C1%7C0&amp;cv=1&amp;br=2464&amp;bt=1232&amp;cs=0&amp;ds=3&amp;ft=eXd.6HHoMyq8Zs2f.he2N8twyl7Gb&amp;mime_type=video_mp4&amp;qs=0&amp;rc=NjY4ZWhlOztnaTxnOzZmOEBpM2lyPGp2eTd4cDMzZDczM0A1YC9iYGIxXzYxNC5jXzQuYSNnbHJeaGNucnJfLS0zMTZzcw%3D%3D&amp;l=202209030218060102230801680A69F6F5&amp;btag=80000", "Video Link")</f>
        <v>0</v>
      </c>
    </row>
    <row r="262" spans="1:7">
      <c r="A262" s="2" t="s">
        <v>773</v>
      </c>
      <c r="B262" s="2" t="s">
        <v>774</v>
      </c>
      <c r="C262" s="2" t="s">
        <v>775</v>
      </c>
      <c r="D262" s="2">
        <v>6300000</v>
      </c>
      <c r="E262" s="2">
        <v>4565</v>
      </c>
      <c r="F262" s="2">
        <v>507</v>
      </c>
      <c r="G262" s="2">
        <f>HYPERLINK("https://v16-webapp.tiktok.com/e01c10972dc7d1fcc7dbe202ae923e60/63130dcb/video/tos/maliva/tos-maliva-ve-0068c800-us/1bdd7ef3e529413dbc255fa9c8cf7964/?a=1988&amp;ch=0&amp;cr=0&amp;dr=0&amp;lr=tiktok_m&amp;cd=0%7C0%7C1%7C0&amp;cv=1&amp;br=1308&amp;bt=654&amp;cs=0&amp;ds=3&amp;ft=eXd.6HHoMyq8ZB2f.he2NCS0yl7Gb&amp;mime_type=video_mp4&amp;qs=0&amp;rc=NDQ2ZzY6NTM2NzMzZDg7ZkBpMzRsMzRrdng8czMzNDczM0A2LzQ1LzM2XzAxLi42YTZjYSNsMF4zc2ZtLjJfLS0yMTZzcw%3D%3D&amp;l=202209030218070101901860371468458C&amp;btag=80000", "Video Link")</f>
        <v>0</v>
      </c>
    </row>
    <row r="263" spans="1:7">
      <c r="A263" s="2" t="s">
        <v>776</v>
      </c>
      <c r="B263" s="2" t="s">
        <v>777</v>
      </c>
      <c r="C263" s="2" t="s">
        <v>778</v>
      </c>
      <c r="D263" s="2">
        <v>4800000</v>
      </c>
      <c r="E263" s="2">
        <v>50800</v>
      </c>
      <c r="F263" s="2">
        <v>4195</v>
      </c>
      <c r="G263" s="2">
        <f>HYPERLINK("https://v16-webapp.tiktok.com/b75c2c850d996f9553a121e9cce08a04/63130dce/video/tos/useast2a/tos-useast2a-ve-0068c002/f9c84a8804634928bd881446dc662ed7/?a=1988&amp;ch=0&amp;cr=0&amp;dr=0&amp;lr=tiktok_m&amp;cd=0%7C0%7C1%7C0&amp;cv=1&amp;br=4550&amp;bt=2275&amp;cs=0&amp;ds=3&amp;ft=eXd.6HHoMyq8ZB2f.he2N0.oyl7Gb&amp;mime_type=video_mp4&amp;qs=0&amp;rc=ZWg8N2Y7MzwzPGZmZzdpZEBpamR4aDo6Zm9mZDMzNzczM0BfM2AtLWAyNTAxMzQ0Nl5iYSMyZGlucjRvLTFgLS1kMTZzcw%3D%3D&amp;l=202209030218070101901760190A6975CD&amp;btag=80000", "Video Link")</f>
        <v>0</v>
      </c>
    </row>
    <row r="264" spans="1:7">
      <c r="A264" s="2" t="s">
        <v>779</v>
      </c>
      <c r="B264" s="2" t="s">
        <v>780</v>
      </c>
      <c r="C264" s="2" t="s">
        <v>663</v>
      </c>
      <c r="D264" s="2">
        <v>3500000</v>
      </c>
      <c r="E264" s="2">
        <v>673</v>
      </c>
      <c r="F264" s="2">
        <v>551</v>
      </c>
      <c r="G264" s="2">
        <f>HYPERLINK("https://v16-webapp.tiktok.com/2e53f5eae3f1ac15e2be6366f9c0b22c/63130dfc/video/tos/useast2a/tos-useast2a-ve-0068c004/d11e895672944f2ea598de2206c7185e/?a=1988&amp;ch=0&amp;cr=0&amp;dr=0&amp;lr=tiktok_m&amp;cd=0%7C0%7C1%7C0&amp;cv=1&amp;br=3258&amp;bt=1629&amp;cs=0&amp;ds=3&amp;ft=eXd.6HHoMyq8Z52f.he2Nutjyl7Gb&amp;mime_type=video_mp4&amp;qs=0&amp;rc=ODs8ZWY3NDk7aWY3NWhlOkBpMzU2dzs6Znc0ODMzNzczM0BgLWIzYDRiXmIxMzA2X18xYSNsaG5mcjQwNjBgLS1kMTZzcw%3D%3D&amp;l=202209030218080101920451620D683D16&amp;btag=80000", "Video Link")</f>
        <v>0</v>
      </c>
    </row>
    <row r="265" spans="1:7">
      <c r="A265" s="2" t="s">
        <v>781</v>
      </c>
      <c r="B265" s="2" t="s">
        <v>782</v>
      </c>
      <c r="C265" s="2" t="s">
        <v>783</v>
      </c>
      <c r="D265" s="2">
        <v>2900000</v>
      </c>
      <c r="E265" s="2">
        <v>4334</v>
      </c>
      <c r="F265" s="2">
        <v>4214</v>
      </c>
      <c r="G265" s="2">
        <f>HYPERLINK("https://v16-webapp.tiktok.com/551d70e05dfa48ce32e1bd115e9f07ce/63130dcc/video/tos/useast2a/tos-useast2a-pve-0068/9cae66bf51d148c08c4dad101efaa084/?a=1988&amp;ch=0&amp;cr=0&amp;dr=0&amp;lr=tiktok_m&amp;cd=0%7C0%7C1%7C0&amp;cv=1&amp;br=1282&amp;bt=641&amp;cs=0&amp;ds=3&amp;ft=eXd.6HHoMyq8ZX2f.he2N.aeyl7Gb&amp;mime_type=video_mp4&amp;qs=0&amp;rc=aWU1OmY5Ozs7OzY4Nzs6Z0BpamVtbjc6ZndrZTMzNzczM0A0MTI2NDQwXjQxYDMuNi9fYSNrLmxlcjRfM2tgLS1kMTZzcw%3D%3D&amp;l=20220903021809010223016097196B13C0&amp;btag=80000", "Video Link")</f>
        <v>0</v>
      </c>
    </row>
    <row r="266" spans="1:7">
      <c r="A266" s="2" t="s">
        <v>784</v>
      </c>
      <c r="B266" s="2" t="s">
        <v>785</v>
      </c>
      <c r="C266" s="2" t="s">
        <v>786</v>
      </c>
      <c r="D266" s="2">
        <v>1700000</v>
      </c>
      <c r="E266" s="2">
        <v>1636</v>
      </c>
      <c r="F266" s="2">
        <v>1987</v>
      </c>
      <c r="G266" s="2">
        <f>HYPERLINK("https://v16-webapp.tiktok.com/fc75fe55f7a346e14359d7704fa3734c/63130dd1/video/tos/useast2a/tos-useast2a-ve-0068c004/8453dbfa9673416fba7fb156756f75bd/?a=1988&amp;ch=0&amp;cr=0&amp;dr=0&amp;lr=tiktok_m&amp;cd=0%7C0%7C1%7C0&amp;cv=1&amp;br=2688&amp;bt=1344&amp;cs=0&amp;ds=3&amp;ft=eXd.6HHoMyq8ZX2f.he2N5Uoyl7Gb&amp;mime_type=video_mp4&amp;qs=0&amp;rc=N2g3aWY4Zzg3Zmg4aGllN0BpMzM7aDo6Zm5mZTMzNzczM0AtLWIvMGMtXl4xX2MzMjY1YSMyL19fcjRvYGRgLS1kMTZzcw%3D%3D&amp;l=202209030218090101901760190A69763D&amp;btag=80000", "Video Link")</f>
        <v>0</v>
      </c>
    </row>
    <row r="267" spans="1:7">
      <c r="A267" s="2" t="s">
        <v>787</v>
      </c>
      <c r="B267" s="2" t="s">
        <v>788</v>
      </c>
      <c r="C267" s="2" t="s">
        <v>789</v>
      </c>
      <c r="D267" s="2">
        <v>2300000</v>
      </c>
      <c r="E267" s="2">
        <v>2958</v>
      </c>
      <c r="F267" s="2">
        <v>5185</v>
      </c>
      <c r="G267" s="2">
        <f>HYPERLINK("https://v16-webapp.tiktok.com/d3288d2205b76edd6ac6bc4bf6da7530/63130dd1/video/tos/useast2a/tos-useast2a-pve-0068/cee2a45fe5734459af6145ebbd98ccdb/?a=1988&amp;ch=0&amp;cr=0&amp;dr=0&amp;lr=tiktok_m&amp;cd=0%7C0%7C1%7C0&amp;cv=1&amp;br=2662&amp;bt=1331&amp;cs=0&amp;ds=3&amp;ft=eXd.6HHoMyq8Zj2f.he2NbIjyl7Gb&amp;mime_type=video_mp4&amp;qs=0&amp;rc=Ozw1ODplaGQ5MzlnM2VlaEBpajdyZmY1cGo0MzMzOTczM0AuMWBfXi82NjUxNmIuMjYuYSMuMHExYzFzX2hgLS00MTZzcw%3D%3D&amp;l=2022090302181001019018904227698FC5&amp;btag=80000", "Video Link")</f>
        <v>0</v>
      </c>
    </row>
    <row r="268" spans="1:7">
      <c r="A268" s="2" t="s">
        <v>790</v>
      </c>
      <c r="B268" s="2" t="s">
        <v>791</v>
      </c>
      <c r="C268" s="2" t="s">
        <v>792</v>
      </c>
      <c r="D268" s="2">
        <v>3000000</v>
      </c>
      <c r="E268" s="2">
        <v>20800</v>
      </c>
      <c r="F268" s="2">
        <v>6401</v>
      </c>
      <c r="G268" s="2">
        <f>HYPERLINK("https://v16-webapp.tiktok.com/c5e7e7bcd084167f7358c90057467526/63130dee/video/tos/useast2a/tos-useast2a-ve-0068c003/5abfc7535cec408f8d4de5b3a2d41bd9/?a=1988&amp;ch=0&amp;cr=0&amp;dr=0&amp;lr=tiktok_m&amp;cd=0%7C0%7C1%7C0&amp;cv=1&amp;br=1688&amp;bt=844&amp;cs=0&amp;ds=3&amp;ft=eXd.6HHoMyq8Zj2f.he2NOywyl7Gb&amp;mime_type=video_mp4&amp;qs=0&amp;rc=OTo5Ojk0PGk7ZDM3Njg1OUBpM2trMzM6Zm05OjMzNzczM0BeYDAzLmE0XzAxMzBfMzZjYSM1ZW5wcjRnbF9gLS1kMTZzcw%3D%3D&amp;l=202209030218100102230801681E69A131&amp;btag=80000", "Video Link")</f>
        <v>0</v>
      </c>
    </row>
    <row r="269" spans="1:7">
      <c r="A269" s="2" t="s">
        <v>793</v>
      </c>
      <c r="B269" s="2" t="s">
        <v>794</v>
      </c>
      <c r="C269" s="2" t="s">
        <v>795</v>
      </c>
      <c r="D269" s="2">
        <v>5500000</v>
      </c>
      <c r="E269" s="2">
        <v>2181</v>
      </c>
      <c r="F269" s="2">
        <v>3120</v>
      </c>
      <c r="G269" s="2">
        <f>HYPERLINK("https://v16-webapp.tiktok.com/f202087fe1f573970125ec5c9885dc49/63130dd4/video/tos/useast2a/tos-useast2a-ve-0068c003/b395cf2e31a64109ab4acb478d390421/?a=1988&amp;ch=0&amp;cr=0&amp;dr=0&amp;lr=tiktok_m&amp;cd=0%7C0%7C1%7C0&amp;cv=1&amp;br=2642&amp;bt=1321&amp;cs=0&amp;ds=3&amp;ft=eXd.6HHoMyq8Zn2f.he2NgTAol7Gb&amp;mime_type=video_mp4&amp;qs=0&amp;rc=ZTVoNjZlZjs2ZTk7O2c8OUBpam15a25tM3AzeTMzaTczM0BgLzFjYGNfNTAxYl4uYmM1YSM1czJoZS1nMmBfLS01MTZzcw%3D%3D&amp;l=202209030218110101920620371069DC19&amp;btag=80000", "Video Link")</f>
        <v>0</v>
      </c>
    </row>
    <row r="270" spans="1:7">
      <c r="A270" s="2" t="s">
        <v>796</v>
      </c>
      <c r="B270" s="2" t="s">
        <v>797</v>
      </c>
      <c r="C270" s="2" t="s">
        <v>798</v>
      </c>
      <c r="D270" s="2">
        <v>2100000</v>
      </c>
      <c r="E270" s="2">
        <v>1045</v>
      </c>
      <c r="F270" s="2">
        <v>795</v>
      </c>
      <c r="G270" s="2">
        <f>HYPERLINK("https://v16-webapp.tiktok.com/2dbb22a271bfc639bfb1b06c1a82ffae/63130deb/video/tos/useast2a/tos-useast2a-pve-0068/91694bb9a1254d9b95631e28267b4159/?a=1988&amp;ch=0&amp;cr=0&amp;dr=0&amp;lr=tiktok_m&amp;cd=0%7C0%7C1%7C0&amp;cv=1&amp;br=1776&amp;bt=888&amp;cs=0&amp;ds=3&amp;ft=eXd.6HHoMyq8Zn2f.he2Ndr4yl7Gb&amp;mime_type=video_mp4&amp;qs=0&amp;rc=NWU0Nzw3OGdkNjtoZzo4PEBpM3JzbnV2a2ZrMzMzOTczM0BjNmBfYF40Xi8xMjUzYC4vYSNqL29yNjMyM2NgLS0vMTZzcw%3D%3D&amp;l=202209030218110101920620371069DC34&amp;btag=80000", "Video Link")</f>
        <v>0</v>
      </c>
    </row>
    <row r="271" spans="1:7">
      <c r="A271" s="2" t="s">
        <v>799</v>
      </c>
      <c r="B271" s="2" t="s">
        <v>800</v>
      </c>
      <c r="C271" s="2" t="s">
        <v>801</v>
      </c>
      <c r="D271" s="2">
        <v>2100000</v>
      </c>
      <c r="E271" s="2">
        <v>20500</v>
      </c>
      <c r="F271" s="2">
        <v>2783</v>
      </c>
      <c r="G271" s="2">
        <f>HYPERLINK("https://v16-webapp.tiktok.com/fda020fec8b84e6a9c7e49fd17eb65fd/63130dd3/video/tos/useast2a/tos-useast2a-pve-0068/30181dc0a2b3483fb85866250525f52c/?a=1988&amp;ch=0&amp;cr=0&amp;dr=0&amp;lr=tiktok_m&amp;cd=0%7C0%7C1%7C0&amp;cv=1&amp;br=6684&amp;bt=3342&amp;cs=0&amp;ds=3&amp;ft=eXd.6HHoMyq8Z~2f.he2NwYoyl7Gb&amp;mime_type=video_mp4&amp;qs=0&amp;rc=Zjo2Omc8OGg2Njg4OThlM0BpM285NXg1b2htdzMzZDczM0BiYTUxYTMwNjMxLi4wYS4uYSMxLjEuYzAyMWZfLS0uMTZzcw%3D%3D&amp;l=202209030218120101901760190A6976EA&amp;btag=80000", "Video Link")</f>
        <v>0</v>
      </c>
    </row>
    <row r="272" spans="1:7">
      <c r="A272" s="2" t="s">
        <v>802</v>
      </c>
      <c r="B272" s="2" t="s">
        <v>803</v>
      </c>
      <c r="C272" s="2" t="s">
        <v>804</v>
      </c>
      <c r="D272" s="2">
        <v>6100000</v>
      </c>
      <c r="E272" s="2">
        <v>615</v>
      </c>
      <c r="F272" s="2">
        <v>549</v>
      </c>
      <c r="G272" s="2">
        <f>HYPERLINK("https://v16-webapp.tiktok.com/9f60f7f2313511403f1c5198938d8e32/63130dd3/video/tos/useast2a/tos-useast2a-ve-0068c004/fb1fb1c72b29404ca52f569a6e37bdb8/?a=1988&amp;ch=0&amp;cr=0&amp;dr=0&amp;lr=tiktok_m&amp;cd=0%7C0%7C1%7C0&amp;cv=1&amp;br=2428&amp;bt=1214&amp;cs=0&amp;ds=3&amp;ft=eXd.6HHoMyq8Z~2f.he2NhpAol7Gb&amp;mime_type=video_mp4&amp;qs=0&amp;rc=NWg8aWU1PGY0ZDdmNzU2NEBpamozOTs6Zjk7ZDMzNzczM0AwMy82M2FeNWIxMzFjYy1iYSNoaXM2cjRvbW1gLS1kMTZzcw%3D%3D&amp;l=202209030218120101901760190A697718&amp;btag=80000", "Video Link")</f>
        <v>0</v>
      </c>
    </row>
    <row r="273" spans="1:7">
      <c r="A273" s="2" t="s">
        <v>805</v>
      </c>
      <c r="B273" s="2" t="s">
        <v>806</v>
      </c>
      <c r="C273" s="2" t="s">
        <v>366</v>
      </c>
      <c r="D273" s="2">
        <v>5700000</v>
      </c>
      <c r="E273" s="2">
        <v>277</v>
      </c>
      <c r="F273" s="2">
        <v>482</v>
      </c>
      <c r="G273" s="2">
        <f>HYPERLINK("https://v16-webapp.tiktok.com/3f3a82655abae7b981c0907f9ff61386/63130deb/video/tos/useast2a/tos-useast2a-ve-0068c001/862d4c7dd29549868871c3647e0eda95/?a=1988&amp;ch=0&amp;cr=0&amp;dr=0&amp;lr=tiktok_m&amp;cd=0%7C0%7C1%7C0&amp;cv=1&amp;br=2482&amp;bt=1241&amp;cs=0&amp;ds=3&amp;ft=eXd.6HHoMyq8Z12f.he2N1_Aol7Gb&amp;mime_type=video_mp4&amp;qs=0&amp;rc=NzszOWlnaWU7OTw0NDs5OEBpanRraGg6ZmVoZTMzNzczM0A1YzZjMzYvNjIxYjIyXmNeYSNuL2M0cjRnLmlgLS1kMTZzcw%3D%3D&amp;l=202209030218130102230801681E69A1C9&amp;btag=80000", "Video Link")</f>
        <v>0</v>
      </c>
    </row>
    <row r="274" spans="1:7">
      <c r="A274" s="2" t="s">
        <v>807</v>
      </c>
      <c r="B274" s="2" t="s">
        <v>808</v>
      </c>
      <c r="C274" s="2" t="s">
        <v>809</v>
      </c>
      <c r="D274" s="2">
        <v>2800000</v>
      </c>
      <c r="E274" s="2">
        <v>16100</v>
      </c>
      <c r="F274" s="2">
        <v>1909</v>
      </c>
      <c r="G274" s="2">
        <f>HYPERLINK("https://v16-webapp.tiktok.com/80ae22761c90bc7d28bf5f6475da22dc/63130dd4/video/tos/useast2a/tos-useast2a-ve-0068c001/dbdbfa8f9745405092c23f25295a4cc0/?a=1988&amp;ch=0&amp;cr=0&amp;dr=0&amp;lr=tiktok_m&amp;cd=0%7C0%7C1%7C0&amp;cv=1&amp;br=3162&amp;bt=1581&amp;cs=0&amp;ds=3&amp;ft=eXd.6HHoMyq8Z12f.he2NwGoyl7Gb&amp;mime_type=video_mp4&amp;qs=0&amp;rc=NmRlNjw6NWY6NDYzZ2hnZUBpM3V3cDt1c2g0NTMzNzczM0A0Li4uLl4zNTQxMDAxYTYuYSNwY2RfbDZfX25gLS1kMTZzcw%3D%3D&amp;l=20220903021813010223016097196B14CB&amp;btag=80000", "Video Link")</f>
        <v>0</v>
      </c>
    </row>
    <row r="275" spans="1:7">
      <c r="A275" s="2" t="s">
        <v>810</v>
      </c>
      <c r="B275" s="2" t="s">
        <v>811</v>
      </c>
      <c r="C275" s="2" t="s">
        <v>812</v>
      </c>
      <c r="D275" s="2">
        <v>2700000</v>
      </c>
      <c r="E275" s="2">
        <v>1778</v>
      </c>
      <c r="F275" s="2">
        <v>2037</v>
      </c>
      <c r="G275" s="2">
        <f>HYPERLINK("https://v16-webapp.tiktok.com/5ef22a01709fa3c7e6518b1388c0ff9c/63130e00/video/tos/useast2a/tos-useast2a-ve-0068c001/36b538a3494544a695d79089a531cc2e/?a=1988&amp;ch=0&amp;cr=0&amp;dr=0&amp;lr=tiktok_m&amp;cd=0%7C0%7C1%7C0&amp;cv=1&amp;br=3590&amp;bt=1795&amp;cs=0&amp;ds=3&amp;ft=eXd.6HHoMyq8ZF2f.he2N-B3yl7Gb&amp;mime_type=video_mp4&amp;qs=0&amp;rc=NjtpZmU7NWczZDw3NmhmOkBpank5PHc6NGp4NTMzNzczM0BhNTAtYC1gNTIxYy4tNjYtYSNtNDRebGIxbDNgLS1kMTZzcw%3D%3D&amp;l=20220903021814010223016097196B14EC&amp;btag=80000", "Video Link")</f>
        <v>0</v>
      </c>
    </row>
    <row r="276" spans="1:7">
      <c r="A276" s="2" t="s">
        <v>813</v>
      </c>
      <c r="B276" s="2" t="s">
        <v>814</v>
      </c>
      <c r="C276" s="2" t="s">
        <v>815</v>
      </c>
      <c r="D276" s="2">
        <v>5500000</v>
      </c>
      <c r="E276" s="2">
        <v>61300</v>
      </c>
      <c r="F276" s="2">
        <v>24900</v>
      </c>
      <c r="G276" s="2">
        <f>HYPERLINK("https://v16-webapp.tiktok.com/a91e0a024368ec56a46055b588fc19e7/63130dd8/video/tos/useast2a/tos-useast2a-ve-0068c003/1c9169ad0c9748f39e2e7e8c1e3297ea/?a=1988&amp;ch=0&amp;cr=0&amp;dr=0&amp;lr=tiktok_m&amp;cd=0%7C0%7C1%7C0&amp;cv=1&amp;br=3906&amp;bt=1953&amp;cs=0&amp;ds=3&amp;ft=eXd.6HHoMyq8ZF2f.he2Ny46yl7Gb&amp;mime_type=video_mp4&amp;qs=0&amp;rc=NDs6aDc4OjQ1OmY2aDdoNEBpamd0azY6Zm5wNzMzNzczM0BeYzQtLi0yX2ExMGFeNS0zYSMxLmlucjQwb2RgLS1kMTZzcw%3D%3D&amp;l=202209030218140101920620371069DCC8&amp;btag=80000", "Video Link")</f>
        <v>0</v>
      </c>
    </row>
    <row r="277" spans="1:7">
      <c r="A277" s="2" t="s">
        <v>816</v>
      </c>
      <c r="B277" s="2" t="s">
        <v>817</v>
      </c>
      <c r="C277" s="2" t="s">
        <v>818</v>
      </c>
      <c r="D277" s="2">
        <v>2200000</v>
      </c>
      <c r="E277" s="2">
        <v>17100</v>
      </c>
      <c r="F277" s="2">
        <v>2814</v>
      </c>
      <c r="G277" s="2">
        <f>HYPERLINK("https://v16-webapp.tiktok.com/cc4f9596d3474bcee4fc3295c1b3be80/63130e00/video/tos/useast2a/tos-useast2a-ve-0068c001/09420e0922bb492d96ee655db674ad8f/?a=1988&amp;ch=0&amp;cr=0&amp;dr=0&amp;lr=tiktok_m&amp;cd=0%7C0%7C1%7C0&amp;cv=1&amp;br=3116&amp;bt=1558&amp;cs=0&amp;ds=3&amp;ft=eXd.6HHoMyq8Zc2f.he2NC0eyl7Gb&amp;mime_type=video_mp4&amp;qs=0&amp;rc=NzM3NmRkMzY3ZTlkaTY4ZEBpanlxa2lud2d4MzMzNTczM0A0XmAzXl8vNS0xYC5jYF5hYSNiaWI1azZicmhgLS1jMTZzcw%3D%3D&amp;l=202209030218150101920620371069DCF0&amp;btag=80000", "Video Link")</f>
        <v>0</v>
      </c>
    </row>
    <row r="278" spans="1:7">
      <c r="A278" s="2" t="s">
        <v>819</v>
      </c>
      <c r="B278" s="2" t="s">
        <v>820</v>
      </c>
      <c r="C278" s="2" t="s">
        <v>821</v>
      </c>
      <c r="D278" s="2">
        <v>4600000</v>
      </c>
      <c r="E278" s="2">
        <v>4220</v>
      </c>
      <c r="F278" s="2">
        <v>3207</v>
      </c>
      <c r="G278" s="2">
        <f>HYPERLINK("https://v16-webapp.tiktok.com/c381493889e636bc13fa9c7950114619/63130e02/video/tos/maliva/tos-maliva-ve-0068c800-us/80de92fbdabc43c5b001f7891429a111/?a=1988&amp;ch=0&amp;cr=0&amp;dr=0&amp;lr=tiktok_m&amp;cd=0%7C0%7C1%7C0&amp;cv=1&amp;br=1196&amp;bt=598&amp;cs=0&amp;ds=3&amp;ft=eXd.6HHoMyq8Zc2f.he2NpEwyl7Gb&amp;mime_type=video_mp4&amp;qs=0&amp;rc=Ojs6ZDszNDc7PDM0NWg0OEBpajd3NnF2eW1ycjMzaTczM0AzLWI0MjVhNjMxMV5iLTI2YSM0L2twaGNmZmdfLS0xMTZzcw%3D%3D&amp;l=20220903021815010190189042276990C8&amp;btag=80000", "Video Link")</f>
        <v>0</v>
      </c>
    </row>
    <row r="279" spans="1:7">
      <c r="A279" s="2" t="s">
        <v>822</v>
      </c>
      <c r="B279" s="2" t="s">
        <v>823</v>
      </c>
      <c r="C279" s="2" t="s">
        <v>824</v>
      </c>
      <c r="D279" s="2">
        <v>3400000</v>
      </c>
      <c r="E279" s="2">
        <v>2725</v>
      </c>
      <c r="F279" s="2">
        <v>1829</v>
      </c>
      <c r="G279" s="2">
        <f>HYPERLINK("https://v16-webapp.tiktok.com/5d402fcd01af73f171e2dcce72680c53/63130df8/video/tos/useast2a/tos-useast2a-ve-0068c004/84d4986612a847b894ebf0e748f616f6/?a=1988&amp;ch=0&amp;cr=0&amp;dr=0&amp;lr=tiktok_m&amp;cd=0%7C0%7C1%7C0&amp;cv=1&amp;br=3104&amp;bt=1552&amp;cs=0&amp;ds=3&amp;ft=eXd.6HHoMyq8Z_2f.he2N~teyl7Gb&amp;mime_type=video_mp4&amp;qs=0&amp;rc=aDQ3OGg6aGk8aDQ1aWc1M0BpMzN5dTk6ZmlzPDMzNzczM0AxYGIyYjNhXjExYTQwYWM2YSNkNnFicjRvNW5gLS1kMTZzcw%3D%3D&amp;l=202209030218160101901760190A697809&amp;btag=80000", "Video Link")</f>
        <v>0</v>
      </c>
    </row>
    <row r="280" spans="1:7">
      <c r="A280" s="2" t="s">
        <v>825</v>
      </c>
      <c r="B280" s="2" t="s">
        <v>826</v>
      </c>
      <c r="C280" s="2" t="s">
        <v>827</v>
      </c>
      <c r="D280" s="2">
        <v>2700000</v>
      </c>
      <c r="E280" s="2">
        <v>26900</v>
      </c>
      <c r="F280" s="2">
        <v>2463</v>
      </c>
      <c r="G280" s="2">
        <f>HYPERLINK("https://v16-webapp.tiktok.com/5a92863a186c39bfa3191f9dd4be7e29/63130de3/video/tos/useast2a/tos-useast2a-ve-0068/e4e7fc591411450c8ad3b63c25f65001/?a=1988&amp;ch=0&amp;cr=0&amp;dr=0&amp;lr=tiktok_m&amp;cd=0%7C0%7C1%7C0&amp;cv=1&amp;br=1440&amp;bt=720&amp;cs=0&amp;ds=2&amp;ft=eXd.6HHoMyq8Zv2f.he2NQeTyl7Gb&amp;mime_type=video_mp4&amp;qs=0&amp;rc=ZTw8OWQ1ZGU0OWk1NDhkNUBpanFrcXd3ZWZzcDMzNDczM0AuLl4tNS42XjExNjVgXmM2YSNnMzFuYmFxczJfLS1jMTZzcw%3D%3D&amp;l=202209030218170101901760190A697831&amp;btag=80000", "Video Link")</f>
        <v>0</v>
      </c>
    </row>
    <row r="281" spans="1:7">
      <c r="A281" s="2" t="s">
        <v>828</v>
      </c>
      <c r="B281" s="2" t="s">
        <v>829</v>
      </c>
      <c r="C281" s="2" t="s">
        <v>830</v>
      </c>
      <c r="D281" s="2">
        <v>4600000</v>
      </c>
      <c r="E281" s="2">
        <v>16000</v>
      </c>
      <c r="F281" s="2">
        <v>3865</v>
      </c>
      <c r="G281" s="2">
        <f>HYPERLINK("https://v16-webapp.tiktok.com/19ccec26eba6ad7d0adb94ebcc19c06f/63130dd5/video/tos/useast2a/tos-useast2a-ve-0068c001/b4b3addd90744669a9f13c2825a86584/?a=1988&amp;ch=0&amp;cr=0&amp;dr=0&amp;lr=tiktok_m&amp;cd=0%7C0%7C1%7C0&amp;cv=1&amp;br=1046&amp;bt=523&amp;cs=0&amp;ds=3&amp;ft=eXd.6HHoMyq8Zv2f.he2N-d3yl7Gb&amp;mime_type=video_mp4&amp;qs=0&amp;rc=ZTs5NTY1ZWQ6aTs6OztmN0BpM2ZrcTM6ZjVsZDMzNzczM0BeYjYzMzUxXzUxNGFiLmNjYSNmZjVzcjQwMS1gLS1kMTZzcw%3D%3D&amp;l=202209030218170102230801681E69A2D3&amp;btag=80000", "Video Link")</f>
        <v>0</v>
      </c>
    </row>
    <row r="282" spans="1:7">
      <c r="A282" s="2" t="s">
        <v>831</v>
      </c>
      <c r="B282" s="2" t="s">
        <v>832</v>
      </c>
      <c r="C282" s="2" t="s">
        <v>833</v>
      </c>
      <c r="D282" s="2">
        <v>2200000</v>
      </c>
      <c r="E282" s="2">
        <v>13100</v>
      </c>
      <c r="F282" s="2">
        <v>5283</v>
      </c>
      <c r="G282" s="2">
        <f>HYPERLINK("https://v16-webapp.tiktok.com/7b5712953a4f5830bbe10ebf67be0427/63130de7/video/tos/useast2a/tos-useast2a-ve-0068c003/76afbab2a49e47cbae8d37301af39fc3/?a=1988&amp;ch=0&amp;cr=0&amp;dr=0&amp;lr=tiktok_m&amp;cd=0%7C0%7C1%7C0&amp;cv=1&amp;br=2270&amp;bt=1135&amp;cs=0&amp;ds=3&amp;ft=eXd.6HHoMyq8ZJ2f.he2Ni.0yl7Gb&amp;mime_type=video_mp4&amp;qs=0&amp;rc=aTM0M2ZoaGg1OmQ3ZDM2aUBpM3N1ODhtdTl1dTMzOzczM0A0Xl8yYV8vXi8xM19gYC0tYSNwNmRoNS4wMjFfLS01MTZzcw%3D%3D&amp;l=202209030218180101920620371069DD8C&amp;btag=80000", "Video Link")</f>
        <v>0</v>
      </c>
    </row>
    <row r="283" spans="1:7">
      <c r="A283" s="2" t="s">
        <v>834</v>
      </c>
      <c r="B283" s="2" t="s">
        <v>835</v>
      </c>
      <c r="C283" s="2" t="s">
        <v>836</v>
      </c>
      <c r="D283" s="2">
        <v>2800000</v>
      </c>
      <c r="E283" s="2">
        <v>3112</v>
      </c>
      <c r="F283" s="2">
        <v>1473</v>
      </c>
      <c r="G283" s="2">
        <f>HYPERLINK("https://v16-webapp.tiktok.com/a2fe82af8ff2031c178deaa4a673224f/63130dd3/video/tos/useast2a/tos-useast2a-ve-0068c003/1b76962a739544198288bb0d71be0e77/?a=1988&amp;ch=0&amp;cr=0&amp;dr=0&amp;lr=tiktok_m&amp;cd=0%7C0%7C1%7C0&amp;cv=1&amp;br=2436&amp;bt=1218&amp;cs=0&amp;ds=3&amp;ft=eXd.6HHoMyq8ZJ2f.he2Ndswyl7Gb&amp;mime_type=video_mp4&amp;qs=0&amp;rc=OjplZmg6Zjs1ODRlO2c2O0BpMzRyNGY6Zjp0OTMzNzczM0AwMC0yYWFjXi4xX14uMTBiYSNxMF42cjQwbW9gLS1kMTZzcw%3D%3D&amp;l=202209030218180101920451550166F631&amp;btag=80000", "Video Link")</f>
        <v>0</v>
      </c>
    </row>
    <row r="284" spans="1:7">
      <c r="A284" s="2" t="s">
        <v>837</v>
      </c>
      <c r="B284" s="2" t="s">
        <v>838</v>
      </c>
      <c r="C284" s="2" t="s">
        <v>839</v>
      </c>
      <c r="D284" s="2">
        <v>2400000</v>
      </c>
      <c r="E284" s="2">
        <v>9627</v>
      </c>
      <c r="F284" s="2">
        <v>7002</v>
      </c>
      <c r="G284" s="2">
        <f>HYPERLINK("https://v16-webapp.tiktok.com/9bb5950ee68c284cfde84423fc8744d3/63130dda/video/tos/maliva/tos-maliva-ve-0068c800-us/60860f4ee4f9423f94a7c5d5df2b51bf/?a=1988&amp;ch=0&amp;cr=0&amp;dr=0&amp;lr=tiktok_m&amp;cd=0%7C0%7C1%7C0&amp;cv=1&amp;br=1972&amp;bt=986&amp;cs=0&amp;ds=3&amp;ft=eXd.6HHoMyq8Zx2f.he2NHfELl7Gb&amp;mime_type=video_mp4&amp;qs=0&amp;rc=NGdkPDxmNjozODgzOWc7NEBpM3dyOTk0aztqczMzNDczM0BeMy8zYy4vX18xLmJgNV5eYSM0L2RhLW5ecDJfLS01MTZzcw%3D%3D&amp;l=202209030218190102170801490169A5EB&amp;btag=80000", "Video Link")</f>
        <v>0</v>
      </c>
    </row>
    <row r="285" spans="1:7">
      <c r="A285" s="2" t="s">
        <v>840</v>
      </c>
      <c r="B285" s="2" t="s">
        <v>841</v>
      </c>
      <c r="C285" s="2" t="s">
        <v>842</v>
      </c>
      <c r="D285" s="2">
        <v>3500000</v>
      </c>
      <c r="E285" s="2">
        <v>48000</v>
      </c>
      <c r="F285" s="2">
        <v>3628</v>
      </c>
      <c r="G285" s="2">
        <f>HYPERLINK("https://v16-webapp.tiktok.com/2c855aa89c181b322353dabaab901be3/63130e01/video/tos/useast2a/tos-useast2a-pve-0068/6a1b02cb7ae3480089512b5613a58db7/?a=1988&amp;ch=0&amp;cr=0&amp;dr=0&amp;lr=tiktok_m&amp;cd=0%7C0%7C1%7C0&amp;cv=1&amp;br=3048&amp;bt=1524&amp;cs=0&amp;ds=3&amp;ft=eXd.6HHoMyq8Zx2f.he2NYUTyl7Gb&amp;mime_type=video_mp4&amp;qs=0&amp;rc=O2U3ZDQzM2hnZGZpaDQ3aUBpMzdzOjs1NW9tNjMzNzczM0BjNTEwXy4wNjMxLmNeMmAvYSNgYC4ybzZuZC9gLS1kMTZzcw%3D%3D&amp;l=202209030218190101920451550166F66A&amp;btag=80000", "Video Link")</f>
        <v>0</v>
      </c>
    </row>
    <row r="286" spans="1:7">
      <c r="A286" s="2" t="s">
        <v>843</v>
      </c>
      <c r="B286" s="2" t="s">
        <v>844</v>
      </c>
      <c r="C286" s="2" t="s">
        <v>845</v>
      </c>
      <c r="D286" s="2">
        <v>3200000</v>
      </c>
      <c r="E286" s="2">
        <v>1097</v>
      </c>
      <c r="F286" s="2">
        <v>537</v>
      </c>
      <c r="G286" s="2">
        <f>HYPERLINK("https://v16-webapp.tiktok.com/f3aef04bb72ae3063d4e40f42e5d7c46/63130dff/video/tos/useast2a/tos-useast2a-pve-0068/016b5097449b4db38f91782dec996ba6/?a=1988&amp;ch=0&amp;cr=0&amp;dr=0&amp;lr=tiktok_m&amp;cd=0%7C0%7C1%7C0&amp;cv=1&amp;br=2056&amp;bt=1028&amp;cs=0&amp;ds=3&amp;ft=eXd.6HHoMyq8Zy2f.he2N9gwyl7Gb&amp;mime_type=video_mp4&amp;qs=0&amp;rc=PDY6OGhoM2Q0OzU2Ozo7aUBpM3N0eWY6Znh3ZTMzNzczM0AzMWAxY2JhX18xNC9iXjNiYSNscDZzcjQwZGtgLS1kMTZzcw%3D%3D&amp;l=202209030218200102170801490169A644&amp;btag=80000", "Video Link")</f>
        <v>0</v>
      </c>
    </row>
    <row r="287" spans="1:7">
      <c r="A287" s="2" t="s">
        <v>846</v>
      </c>
      <c r="B287" s="2" t="s">
        <v>847</v>
      </c>
      <c r="C287" s="2" t="s">
        <v>848</v>
      </c>
      <c r="D287" s="2">
        <v>2500000</v>
      </c>
      <c r="E287" s="2">
        <v>630</v>
      </c>
      <c r="F287" s="2">
        <v>2121</v>
      </c>
      <c r="G287" s="2">
        <f>HYPERLINK("https://v16-webapp.tiktok.com/c6c1cc7ec83f306a1abfd65d1fcbc58f/63130def/video/tos/alisg/tos-alisg-pve-0037c001/d41b9628d8604f6181e862b405c7457d/?a=1988&amp;ch=0&amp;cr=0&amp;dr=0&amp;lr=tiktok_m&amp;cd=0%7C0%7C1%7C0&amp;cv=1&amp;br=2996&amp;bt=1498&amp;cs=0&amp;ds=3&amp;ft=eXd.6HHoMyq8Zy2f.he2N7v0yl7Gb&amp;mime_type=video_mp4&amp;qs=0&amp;rc=ODM5Z2VmNmc3PDw7OGY6OkBpM2puNjx1Ozs1eDMzaDczM0BhMmE0Xi9jXzExXzUxL2FjYSMucG9lL2BgbGJfLS0yMTRzcw%3D%3D&amp;l=202209030218200101890250121769D5C1&amp;btag=80000", "Video Link")</f>
        <v>0</v>
      </c>
    </row>
    <row r="288" spans="1:7">
      <c r="A288" s="2" t="s">
        <v>849</v>
      </c>
      <c r="B288" s="2" t="s">
        <v>850</v>
      </c>
      <c r="C288" s="2" t="s">
        <v>851</v>
      </c>
      <c r="D288" s="2">
        <v>3900000</v>
      </c>
      <c r="E288" s="2">
        <v>13400</v>
      </c>
      <c r="F288" s="2">
        <v>814</v>
      </c>
      <c r="G288" s="2">
        <f>HYPERLINK("https://v16-webapp.tiktok.com/0c4fdc0b04e67d5fb235dc837c6d5a2e/63130ddc/video/tos/maliva/tos-maliva-ve-0068c800-us/1cab480c042f4c1e9d9e68092e6c2075/?a=1988&amp;ch=0&amp;cr=0&amp;dr=0&amp;lr=tiktok_m&amp;cd=0%7C0%7C1%7C0&amp;cv=1&amp;br=1812&amp;bt=906&amp;cs=0&amp;ds=3&amp;ft=eXd.6HHoMyq8ZQ2f.he2NCS0yl7Gb&amp;mime_type=video_mp4&amp;qs=0&amp;rc=PGY1OmU3Zzo4aWY0PDk8OUBpMzQ1eW53ZTs1cTMzOTczM0BhM2JjNl9fNS8xMl4vLV5gYSMvLnBmYmEyL2BfLS0vMTZzcw%3D%3D&amp;l=20220903021821010223121079276925ED&amp;btag=80000", "Video Link")</f>
        <v>0</v>
      </c>
    </row>
    <row r="289" spans="1:7">
      <c r="A289" s="2" t="s">
        <v>852</v>
      </c>
      <c r="B289" s="2" t="s">
        <v>853</v>
      </c>
      <c r="C289" s="2" t="s">
        <v>854</v>
      </c>
      <c r="D289" s="2">
        <v>1500000</v>
      </c>
      <c r="E289" s="2">
        <v>4098</v>
      </c>
      <c r="F289" s="2">
        <v>1163</v>
      </c>
      <c r="G289" s="2">
        <f>HYPERLINK("https://v16-webapp.tiktok.com/210d4328c9abe7b52e36c61ca47e8d31/63130dfd/video/tos/maliva/tos-maliva-ve-0068c800-us/51be119c57a342efb462351884649931/?a=1988&amp;ch=0&amp;cr=0&amp;dr=0&amp;lr=tiktok_m&amp;cd=0%7C0%7C1%7C0&amp;cv=1&amp;br=1370&amp;bt=685&amp;cs=0&amp;ds=3&amp;ft=eXd.6HHoMyq8ZQ2f.he2N61Jyl7Gb&amp;mime_type=video_mp4&amp;qs=0&amp;rc=aTo1aDY1Zjc8OTs3ZjQ6ZUBpam9zdXhoanB2eTMzZzczM0AzXzBiLTQxX2AxMDRgNmNfYSNvMF5mYzVlLV9fLS1fMTZzcw%3D%3D&amp;l=20220903021821010223023208156872AC&amp;btag=80000", "Video Link")</f>
        <v>0</v>
      </c>
    </row>
    <row r="290" spans="1:7">
      <c r="A290" s="2" t="s">
        <v>855</v>
      </c>
      <c r="B290" s="2" t="s">
        <v>856</v>
      </c>
      <c r="C290" s="2" t="s">
        <v>857</v>
      </c>
      <c r="D290" s="2">
        <v>4500000</v>
      </c>
      <c r="E290" s="2">
        <v>6608</v>
      </c>
      <c r="F290" s="2">
        <v>1318</v>
      </c>
      <c r="G290" s="2">
        <f>HYPERLINK("https://v16-webapp.tiktok.com/fa8b0f4ed65599ccd656585f96160517/63130de6/video/tos/useast2a/tos-useast2a-ve-0068c001/57a7c5250cb6462686e74f42b84e0764/?a=1988&amp;ch=0&amp;cr=0&amp;dr=0&amp;lr=tiktok_m&amp;cd=0%7C0%7C1%7C0&amp;cv=1&amp;br=3162&amp;bt=1581&amp;cs=0&amp;ds=3&amp;ft=eXd.6HHoMyq8ZM2f.he2Nu6eyl7Gb&amp;mime_type=video_mp4&amp;qs=0&amp;rc=NmU7OTUzZThlMzs6OTY3NUBpajw7ZG1oaGV5dDMzODczM0BfMjEzXzEyX2ExYS8yXzBhYSMxNWRlZzBlYmRfLS0xMTZzcw%3D%3D&amp;l=202209030218220102171350380168F5B5&amp;btag=80000", "Video Link")</f>
        <v>0</v>
      </c>
    </row>
    <row r="291" spans="1:7">
      <c r="A291" s="2" t="s">
        <v>858</v>
      </c>
      <c r="B291" s="2" t="s">
        <v>859</v>
      </c>
      <c r="C291" s="2" t="s">
        <v>860</v>
      </c>
      <c r="D291" s="2">
        <v>3300000</v>
      </c>
      <c r="E291" s="2">
        <v>25300</v>
      </c>
      <c r="F291" s="2">
        <v>6605</v>
      </c>
      <c r="G291" s="2">
        <f>HYPERLINK("https://v16-webapp.tiktok.com/880a247eed2f132f2e0ba80c030849fb/63130deb/video/tos/useast2a/tos-useast2a-ve-0068c001/3fdbf79b9a554b3b8e5d513ec91558ee/?a=1988&amp;ch=0&amp;cr=0&amp;dr=0&amp;lr=tiktok_m&amp;cd=0%7C0%7C1%7C0&amp;cv=1&amp;br=3014&amp;bt=1507&amp;cs=0&amp;ds=3&amp;ft=eXd.6HHoMyq8ZM2f.he2Nlewyl7Gb&amp;mime_type=video_mp4&amp;qs=0&amp;rc=NzxoZjs6ZGQ6ZDg6Ojs0OEBpampkM3hmdjZmeTMzZzczM0A2LjUyLl9fNmExYGBgNjBjYSNucG8zbGBoZm5fLS01MTZzcw%3D%3D&amp;l=2022090302182201022302320815687301&amp;btag=80000", "Video Link")</f>
        <v>0</v>
      </c>
    </row>
    <row r="292" spans="1:7">
      <c r="A292" s="2" t="s">
        <v>861</v>
      </c>
      <c r="B292" s="2" t="s">
        <v>862</v>
      </c>
      <c r="C292" s="2" t="s">
        <v>863</v>
      </c>
      <c r="D292" s="2">
        <v>2600000</v>
      </c>
      <c r="E292" s="2">
        <v>3620</v>
      </c>
      <c r="F292" s="2">
        <v>3105</v>
      </c>
      <c r="G292" s="2">
        <f>HYPERLINK("https://v16-webapp.tiktok.com/f243190d36e12bdaf35397bbc2a7f9a0/63130dd8/video/tos/useast2a/tos-useast2a-pve-0068/55e99df6bf184f42854e22e53a3db406/?a=1988&amp;ch=0&amp;cr=0&amp;dr=0&amp;lr=tiktok_m&amp;cd=0%7C0%7C1%7C0&amp;cv=1&amp;br=3806&amp;bt=1903&amp;cs=0&amp;ds=3&amp;ft=eXd.6HHoMyq8ZI2f.he2NCEwyl7Gb&amp;mime_type=video_mp4&amp;qs=0&amp;rc=OmY2PGQ2ZjRlNDtmaTg4OEBpM3ltOzY6ZmtuZTMzNzczM0AwY2JgYjU0NmExM2A2MTZeYSNvbWYycjRfay1gLS1kMTZzcw%3D%3D&amp;l=2022090302182301019204323215678BA1&amp;btag=80000", "Video Link")</f>
        <v>0</v>
      </c>
    </row>
    <row r="293" spans="1:7">
      <c r="A293" s="2" t="s">
        <v>864</v>
      </c>
      <c r="B293" s="2" t="s">
        <v>865</v>
      </c>
      <c r="C293" s="2" t="s">
        <v>866</v>
      </c>
      <c r="D293" s="2">
        <v>2200000</v>
      </c>
      <c r="E293" s="2">
        <v>24800</v>
      </c>
      <c r="F293" s="2">
        <v>2075</v>
      </c>
      <c r="G293" s="2">
        <f>HYPERLINK("https://v16-webapp.tiktok.com/554f27bc056eb8371f76487a53e22530/63130dde/video/tos/useast2a/tos-useast2a-ve-0068c003/7885a13fc3a14e4bb43fddd19c283ec5/?a=1988&amp;ch=0&amp;cr=0&amp;dr=0&amp;lr=tiktok_m&amp;cd=0%7C0%7C1%7C0&amp;cv=1&amp;br=1746&amp;bt=873&amp;cs=0&amp;ds=3&amp;ft=eXd.6HHoMyq8ZI2f.he2Nir3yl7Gb&amp;mime_type=video_mp4&amp;qs=0&amp;rc=ZGU3PGQ3PDM8ZmU1Mzg2aUBpM290OTRoZ3dtczMzPDczM0AxNTUuYTZfXjQxMS01Xi4tYSNkZ20uNmJjYWxfLS02MTZzcw%3D%3D&amp;l=2022090302182301022302320815687355&amp;btag=80000", "Video Link")</f>
        <v>0</v>
      </c>
    </row>
    <row r="294" spans="1:7">
      <c r="A294" s="2" t="s">
        <v>867</v>
      </c>
      <c r="B294" s="2" t="s">
        <v>868</v>
      </c>
      <c r="C294" s="2" t="s">
        <v>869</v>
      </c>
      <c r="D294" s="2">
        <v>2400000</v>
      </c>
      <c r="E294" s="2">
        <v>4836</v>
      </c>
      <c r="F294" s="2">
        <v>2754</v>
      </c>
      <c r="G294" s="2">
        <f>HYPERLINK("https://v16-webapp.tiktok.com/425ed70f6d5a326fed434cf597f5097f/63130ddb/video/tos/maliva/tos-maliva-ve-0068c800-us/04f7fa2517b843a583a80a60b08e5134/?a=1988&amp;ch=0&amp;cr=0&amp;dr=0&amp;lr=tiktok_m&amp;cd=0%7C0%7C1%7C0&amp;cv=1&amp;br=4472&amp;bt=2236&amp;cs=0&amp;ds=3&amp;ft=eXd.6HHoMyq8Zh2f.he2NECwyl7Gb&amp;mime_type=video_mp4&amp;qs=0&amp;rc=O2lnOzlmMzg1PDRpZjs0M0BpanU2dzR2aDtvdjMzOTczM0BfNS1hMS00NTIxYi4wXzRfYSNpYG1zZWovL2tfLS1gMTZzcw%3D%3D&amp;l=202209030218240101890770681D68D6AC&amp;btag=80000", "Video Link")</f>
        <v>0</v>
      </c>
    </row>
    <row r="295" spans="1:7">
      <c r="A295" s="2" t="s">
        <v>870</v>
      </c>
      <c r="B295" s="2" t="s">
        <v>871</v>
      </c>
      <c r="C295" s="2" t="s">
        <v>872</v>
      </c>
      <c r="D295" s="2">
        <v>1900000</v>
      </c>
      <c r="E295" s="2">
        <v>627</v>
      </c>
      <c r="F295" s="2">
        <v>904</v>
      </c>
      <c r="G295" s="2">
        <f>HYPERLINK("https://v16-webapp.tiktok.com/2ec351ae300e4b79388f4fb86a0044a2/63130de7/video/tos/maliva/tos-maliva-ve-0068c800-us/6a0e7554dc3341bab81e4139211aaa5a/?a=1988&amp;ch=0&amp;cr=0&amp;dr=0&amp;lr=tiktok_m&amp;cd=0%7C0%7C1%7C0&amp;cv=1&amp;br=2270&amp;bt=1135&amp;cs=0&amp;ds=3&amp;ft=eXd.6HHoMyq8Zh2f.he2N.aeyl7Gb&amp;mime_type=video_mp4&amp;qs=0&amp;rc=NjloPDM1NjY5NWg2OzRkZ0BpanJ4NnZsbjV0djMzNTczM0AxYTY2LV9jNi8xYDM1LV8yYSMxLWZtLl5uMDZfLS0uMTZzcw%3D%3D&amp;l=20220903021824010223023208156873AA&amp;btag=80000", "Video Link")</f>
        <v>0</v>
      </c>
    </row>
    <row r="296" spans="1:7">
      <c r="A296" s="2" t="s">
        <v>873</v>
      </c>
      <c r="B296" s="2" t="s">
        <v>874</v>
      </c>
      <c r="C296" s="2" t="s">
        <v>875</v>
      </c>
      <c r="D296" s="2">
        <v>1500000</v>
      </c>
      <c r="E296" s="2">
        <v>3198</v>
      </c>
      <c r="F296" s="2">
        <v>2619</v>
      </c>
      <c r="G296" s="2">
        <f>HYPERLINK("https://v16-webapp.tiktok.com/b81da479649221464fc32fc5572f2a94/63130dfc/video/tos/useast2a/tos-useast2a-ve-0068c002/f46846e9cba3442c92ca87bcbbc6573b/?a=1988&amp;ch=0&amp;cr=0&amp;dr=0&amp;lr=tiktok_m&amp;cd=0%7C0%7C1%7C0&amp;cv=1&amp;br=2476&amp;bt=1238&amp;cs=0&amp;ds=3&amp;ft=eXd.6HHoMyq8ZH2f.he2NSloyl7Gb&amp;mime_type=video_mp4&amp;qs=0&amp;rc=NWhmZDQ1ZGc8ZmVoNmVmNkBpM280N2wzcTY8MzMzaTczM0AzYjBiMDZiNTQxMDFjYC8vYSM2YWhnY2Vpa2JgLS1jMTZzcw%3D%3D&amp;l=202209030218250101890250121769D694&amp;btag=80000", "Video Link")</f>
        <v>0</v>
      </c>
    </row>
    <row r="297" spans="1:7">
      <c r="A297" s="2" t="s">
        <v>876</v>
      </c>
      <c r="B297" s="2" t="s">
        <v>877</v>
      </c>
      <c r="C297" s="2" t="s">
        <v>878</v>
      </c>
      <c r="D297" s="2">
        <v>4200000</v>
      </c>
      <c r="E297" s="2">
        <v>851</v>
      </c>
      <c r="F297" s="2">
        <v>8351</v>
      </c>
      <c r="G297" s="2">
        <f>HYPERLINK("https://v16-webapp.tiktok.com/9637ba1c51574ca6221430c12e14cba8/63130e0a/video/tos/alisg/tos-alisg-pve-0037c001/94d9b0820d284c9b9b9bfbc6dce096bc/?a=1988&amp;ch=0&amp;cr=0&amp;dr=0&amp;lr=tiktok_m&amp;cd=0%7C0%7C1%7C0&amp;cv=1&amp;br=2594&amp;bt=1297&amp;cs=0&amp;ds=3&amp;ft=eXd.6HHoMyq8ZH2f.he2NfLoyl7Gb&amp;mime_type=video_mp4&amp;qs=0&amp;rc=ODo5ZmllN2k6Njs6ZDY6Z0Bpam84cWU6Zm1nZjMzODczNEBgXmNgNTFfXzUxLV5gNC0vYSMwNWljcjRnLy9gLS1kMS1zcw%3D%3D&amp;l=20220903021825010223023208156873E7&amp;btag=80000", "Video Link")</f>
        <v>0</v>
      </c>
    </row>
    <row r="298" spans="1:7">
      <c r="A298" s="2" t="s">
        <v>879</v>
      </c>
      <c r="B298" s="2" t="s">
        <v>880</v>
      </c>
      <c r="C298" s="2" t="s">
        <v>881</v>
      </c>
      <c r="D298" s="2">
        <v>1700000</v>
      </c>
      <c r="E298" s="2">
        <v>253</v>
      </c>
      <c r="F298" s="2">
        <v>461</v>
      </c>
      <c r="G298" s="2">
        <f>HYPERLINK("https://v16-webapp.tiktok.com/47e0668f4d278b96e8d90c7c76330a02/63130dfc/video/tos/useast2a/tos-useast2a-ve-0068c004/30447156275c45db9b32518e4a6eb343/?a=1988&amp;ch=0&amp;cr=0&amp;dr=0&amp;lr=tiktok_m&amp;cd=0%7C0%7C1%7C0&amp;cv=1&amp;br=1610&amp;bt=805&amp;cs=0&amp;ds=3&amp;ft=eXd.6HHoMyq8ZK2f.he2Nlewyl7Gb&amp;mime_type=video_mp4&amp;qs=0&amp;rc=aTtoNzw7NGRmOzNmOTs3Z0BpajVtZmdmcG5peTMzNzczM0AzYzUzMl41Xy0xYTQ0L2FjYSM2cDBrLWYwc3BfLS0tMTZzcw%3D%3D&amp;l=2022090302182601022302320815687405&amp;btag=80000", "Video Link")</f>
        <v>0</v>
      </c>
    </row>
    <row r="299" spans="1:7">
      <c r="A299" s="2" t="s">
        <v>882</v>
      </c>
      <c r="B299" s="2" t="s">
        <v>883</v>
      </c>
      <c r="C299" s="2" t="s">
        <v>884</v>
      </c>
      <c r="D299" s="2">
        <v>3800000</v>
      </c>
      <c r="E299" s="2">
        <v>5558</v>
      </c>
      <c r="F299" s="2">
        <v>1635</v>
      </c>
      <c r="G299" s="2">
        <f>HYPERLINK("https://v16-webapp.tiktok.com/336e2a6b186d8bbcd1cd41c735f0ce78/63130df4/video/tos/useast2a/tos-useast2a-ve-0068c001/7d11b28c3841403796f2f64ec68800e5/?a=1988&amp;ch=0&amp;cr=0&amp;dr=0&amp;lr=tiktok_m&amp;cd=0%7C0%7C1%7C0&amp;cv=1&amp;br=2316&amp;bt=1158&amp;cs=0&amp;ds=3&amp;ft=eXd.6HHoMyq8ZK2f.he2N1twyl7Gb&amp;mime_type=video_mp4&amp;qs=0&amp;rc=M2dlODY4NmZlNjM3PDo1O0BpM3E6ZTQ6Zm88PDMzNzczM0A2YDAuMy5eXzAxY2BjNDUxYSNnNmc0cjRfcXFgLS1kMTZzcw%3D%3D&amp;l=202209030218260102170282210667016A&amp;btag=80000", "Video Link")</f>
        <v>0</v>
      </c>
    </row>
    <row r="300" spans="1:7">
      <c r="A300" s="2" t="s">
        <v>885</v>
      </c>
      <c r="B300" s="2" t="s">
        <v>886</v>
      </c>
      <c r="C300" s="2" t="s">
        <v>887</v>
      </c>
      <c r="D300" s="2">
        <v>2400000</v>
      </c>
      <c r="E300" s="2">
        <v>326</v>
      </c>
      <c r="F300" s="2">
        <v>5118</v>
      </c>
      <c r="G300" s="2">
        <f>HYPERLINK("https://v16-webapp.tiktok.com/a50536ae21629c45c20bc7ff4fc46078/63130e87/video/tos/useast2a/tos-useast2a-ve-0068c002/b38c0bd2f0374c71a45e10f75ce05cf8/?a=1988&amp;ch=0&amp;cr=0&amp;dr=0&amp;lr=tiktok_m&amp;cd=0%7C0%7C1%7C0&amp;cv=1&amp;br=2860&amp;bt=1430&amp;cs=0&amp;ds=3&amp;ft=eXd.6HHoMyq8ZA2f.he2NBIjyl7Gb&amp;mime_type=video_mp4&amp;qs=0&amp;rc=PDZnZzg7NjRoZzw2OzlnaEBpampuaDk6Zjp3ZDMzNzczM0AxYjUxM2IuXzExMS4wYTZhYSNzb2NkcjRvbGFgLS1kMTZzcw%3D%3D&amp;l=2022090302182701019204916609696104&amp;btag=80000", "Video Link")</f>
        <v>0</v>
      </c>
    </row>
    <row r="301" spans="1:7">
      <c r="A301" s="2" t="s">
        <v>888</v>
      </c>
      <c r="B301" s="2" t="s">
        <v>889</v>
      </c>
      <c r="C301" s="2" t="s">
        <v>890</v>
      </c>
      <c r="D301" s="2">
        <v>4100000</v>
      </c>
      <c r="E301" s="2">
        <v>4011</v>
      </c>
      <c r="F301" s="2">
        <v>1931</v>
      </c>
      <c r="G301" s="2">
        <f>HYPERLINK("https://v16-webapp.tiktok.com/a60ec61b652a3dd3ccfd0446805d121a/63130de5/video/tos/useast2a/tos-useast2a-ve-0068c001/a740016b95574a279ad1fc1466a254fa/?a=1988&amp;ch=0&amp;cr=0&amp;dr=0&amp;lr=tiktok_m&amp;cd=0%7C0%7C1%7C0&amp;cv=1&amp;br=2334&amp;bt=1167&amp;cs=0&amp;ds=3&amp;ft=eXd.6HHoMyq8ZA2f.he2NPmTyl7Gb&amp;mime_type=video_mp4&amp;qs=0&amp;rc=Mzw6ZzZpNDk7ODM5Njc8O0BpM3hycmk6ZnR2ZTMzNzczM0A0XmIuYDUtXjIxX2IxYC1jYSNsYDUtcjRvbmtgLS1kMTZzcw%3D%3D&amp;l=202209030218270101920491660969611A&amp;btag=80000", "Video Link")</f>
        <v>0</v>
      </c>
    </row>
    <row r="302" spans="1:7">
      <c r="A302" s="2" t="s">
        <v>891</v>
      </c>
      <c r="B302" s="2" t="s">
        <v>892</v>
      </c>
      <c r="C302" s="2" t="s">
        <v>4</v>
      </c>
      <c r="D302" s="2">
        <v>2200000</v>
      </c>
      <c r="E302" s="2">
        <v>1378</v>
      </c>
      <c r="F302" s="2">
        <v>1384</v>
      </c>
      <c r="G302" s="2">
        <f>HYPERLINK("https://v16-webapp.tiktok.com/db5665a2ec0a4fd34b721ebcccf41059/63130e0f/video/tos/useast2a/tos-useast2a-pve-0068/a692a55745344ab697c8e7b6fc9c24ce/?a=1988&amp;ch=0&amp;cr=0&amp;dr=0&amp;lr=tiktok_m&amp;cd=0%7C0%7C1%7C0&amp;cv=1&amp;br=3720&amp;bt=1860&amp;cs=0&amp;ds=3&amp;ft=eXd.6HHoMyq8Z42f.he2Nutjyl7Gb&amp;mime_type=video_mp4&amp;qs=0&amp;rc=O2k8aDY0OTU6OTQ3aTtkOkBpM29vNGhkbnByNDMzNzczM0BiXmEvMS01XmMxMjIuLmNjYSNhYWIxazMtM2tgLS1kMTZzcw%3D%3D&amp;l=20220903021828010192045157066876F8&amp;btag=80000", "Video Link")</f>
        <v>0</v>
      </c>
    </row>
    <row r="303" spans="1:7">
      <c r="A303" s="2" t="s">
        <v>893</v>
      </c>
      <c r="B303" s="2" t="s">
        <v>894</v>
      </c>
      <c r="C303" s="2" t="s">
        <v>4</v>
      </c>
      <c r="D303" s="2">
        <v>6300000</v>
      </c>
      <c r="E303" s="2">
        <v>39000</v>
      </c>
      <c r="F303" s="2">
        <v>11900</v>
      </c>
      <c r="G303" s="2">
        <f>HYPERLINK("https://v16-webapp.tiktok.com/8af79ce421b37ba3dfc81d9001442a94/63130ddf/video/tos/useast2a/tos-useast2a-ve-0068c002/9d23b2dbf2874a0e8b8b526383211a80/?a=1988&amp;ch=0&amp;cr=0&amp;dr=0&amp;lr=tiktok_m&amp;cd=0%7C0%7C1%7C0&amp;cv=1&amp;br=5096&amp;bt=2548&amp;cs=0&amp;ds=3&amp;ft=eXd.6HHoMyq8Z42f.he2NNJwyl7Gb&amp;mime_type=video_mp4&amp;qs=0&amp;rc=OWk6Ojk0ZGc4ZDM2NDM3aEBpajdkaWY6ZmRnOTMzNzczM0BeNmEuLWFgNjExL2BjXl8yYSNuamBncjRfY19gLS1kMTZzcw%3D%3D&amp;l=202209030218280101880321690E6804AD&amp;btag=80000", "Video Link")</f>
        <v>0</v>
      </c>
    </row>
    <row r="304" spans="1:7">
      <c r="A304" s="2" t="s">
        <v>895</v>
      </c>
      <c r="B304" s="2" t="s">
        <v>896</v>
      </c>
      <c r="C304" s="2" t="s">
        <v>897</v>
      </c>
      <c r="D304" s="2">
        <v>2600000</v>
      </c>
      <c r="E304" s="2">
        <v>2652</v>
      </c>
      <c r="F304" s="2">
        <v>2333</v>
      </c>
      <c r="G304" s="2">
        <f>HYPERLINK("https://v16-webapp.tiktok.com/ed3dee5edea2d9240c411eed4a86eb0b/63130e09/video/tos/useast2a/tos-useast2a-ve-0068c003/5eb1b92a3ce04b17939d693aa33c4c27/?a=1988&amp;ch=0&amp;cr=0&amp;dr=0&amp;lr=tiktok_m&amp;cd=0%7C0%7C1%7C0&amp;cv=1&amp;br=1086&amp;bt=543&amp;cs=0&amp;ds=3&amp;ft=eXd.6HHoMyq8Zg2f.he2N9fqyl7Gb&amp;mime_type=video_mp4&amp;qs=0&amp;rc=OGVoODs2PDtmNDw0OWQ7OUBpM2tlM2x0NzVveDMzOzczM0BjNl40YDFfNS8xMDVeXzJgYSM1bGhiXjJqcTZfLS1hMTZzcw%3D%3D&amp;l=202209030218290101890250121769D747&amp;btag=80000", "Video Link")</f>
        <v>0</v>
      </c>
    </row>
    <row r="305" spans="1:7">
      <c r="A305" s="2" t="s">
        <v>898</v>
      </c>
      <c r="B305" s="2" t="s">
        <v>899</v>
      </c>
      <c r="C305" s="2" t="s">
        <v>900</v>
      </c>
      <c r="D305" s="2">
        <v>2000000</v>
      </c>
      <c r="E305" s="2">
        <v>9372</v>
      </c>
      <c r="F305" s="2">
        <v>1243</v>
      </c>
      <c r="G305" s="2">
        <f>HYPERLINK("https://v16-webapp.tiktok.com/7109039c83b4d39a1a3c0e98a1a1382f/63130ddf/video/tos/maliva/tos-maliva-ve-0068c800-us/e1416e016d5a4e5ab19ea4c0d347029b/?a=1988&amp;ch=0&amp;cr=0&amp;dr=0&amp;lr=tiktok_m&amp;cd=0%7C0%7C1%7C0&amp;cv=1&amp;br=1988&amp;bt=994&amp;cs=0&amp;ds=3&amp;ft=eXd.6HHoMyq8Zg2f.he2N9RCol7Gb&amp;mime_type=video_mp4&amp;qs=0&amp;rc=NTc7NjU2M2c5aGVmNzc1aEBpamRoc25uOTV3cDMzOzczM0BiMzQxNF41NmIxMzRiLjFhYSNpY15iZGsucnJfLS1jMTZzcw%3D%3D&amp;l=2022090302182901019204323215678DBD&amp;btag=80000", "Video Link")</f>
        <v>0</v>
      </c>
    </row>
    <row r="306" spans="1:7">
      <c r="A306" s="2" t="s">
        <v>901</v>
      </c>
      <c r="B306" s="2" t="s">
        <v>902</v>
      </c>
      <c r="C306" s="2" t="s">
        <v>903</v>
      </c>
      <c r="D306" s="2">
        <v>1700000</v>
      </c>
      <c r="E306" s="2">
        <v>1545</v>
      </c>
      <c r="F306" s="2">
        <v>1626</v>
      </c>
      <c r="G306" s="2">
        <f>HYPERLINK("https://v16-webapp.tiktok.com/467ea2740230df8d8e99cb5c4128776f/63130de1/video/tos/useast2a/tos-useast2a-ve-0068c001/e20545b8fa114ae2b977423d0fd143f2/?a=1988&amp;ch=0&amp;cr=0&amp;dr=0&amp;lr=tiktok_m&amp;cd=0%7C0%7C1%7C0&amp;cv=1&amp;br=3394&amp;bt=1697&amp;cs=0&amp;ds=3&amp;ft=eXd.6HHoMyq8Z32f.he2N0.oyl7Gb&amp;mime_type=video_mp4&amp;qs=0&amp;rc=OTg6NGg1OTw5PDs6aWdoN0BpandldnE7OG87MzMzOjczM0A1MWNhLi1eXy8xMV8yX2AxYSMvNmVsamNvb2RgLS0uMTZzcw%3D%3D&amp;l=2022090302182901022312107927692806&amp;btag=80000", "Video Link")</f>
        <v>0</v>
      </c>
    </row>
    <row r="307" spans="1:7">
      <c r="A307" s="2" t="s">
        <v>904</v>
      </c>
      <c r="B307" s="2" t="s">
        <v>905</v>
      </c>
      <c r="C307" s="2" t="s">
        <v>38</v>
      </c>
      <c r="D307" s="2">
        <v>3800000</v>
      </c>
      <c r="E307" s="2">
        <v>427</v>
      </c>
      <c r="F307" s="2">
        <v>430</v>
      </c>
      <c r="G307" s="2">
        <f>HYPERLINK("https://v16-webapp.tiktok.com/ccfdde0181d9ace2c5a3c882775a2175/63130e03/video/tos/useast2a/tos-useast2a-pve-0068/1e13e08a81db422280ebb23bd00f8280/?a=1988&amp;ch=0&amp;cr=0&amp;dr=0&amp;lr=tiktok_m&amp;cd=0%7C0%7C1%7C0&amp;cv=1&amp;br=3730&amp;bt=1865&amp;cs=0&amp;ds=3&amp;ft=eXd.6HHoMyq8Z32f.he2N-3Jyl7Gb&amp;mime_type=video_mp4&amp;qs=0&amp;rc=Z2k4Omk5N2Q8OjNnODg4aEBpM2xrbDNydWxyNTMzNzczM0A2MS4tY14vX18xYjAzLV9iYSMwZzRgamBvamRgLS1kMTZzcw%3D%3D&amp;l=2022090302183001019204515706687773&amp;btag=80000", "Video Link")</f>
        <v>0</v>
      </c>
    </row>
    <row r="308" spans="1:7">
      <c r="A308" s="2" t="s">
        <v>906</v>
      </c>
      <c r="B308" s="2" t="s">
        <v>907</v>
      </c>
      <c r="C308" s="2" t="s">
        <v>908</v>
      </c>
      <c r="D308" s="2">
        <v>10200000</v>
      </c>
      <c r="E308" s="2">
        <v>119300</v>
      </c>
      <c r="F308" s="2">
        <v>3303</v>
      </c>
      <c r="G308" s="2">
        <f>HYPERLINK("https://v16-webapp.tiktok.com/7a652a3af44f79533a78b39347606683/63130e11/video/tos/useast2a/tos-useast2a-ve-0068c004/4a17bee650d3433ba3a80e4e79b372d1/?a=1988&amp;ch=0&amp;cr=0&amp;dr=0&amp;lr=tiktok_m&amp;cd=0%7C0%7C1%7C0&amp;cv=1&amp;br=2090&amp;bt=1045&amp;cs=0&amp;ds=3&amp;ft=eXd.6HHoMyq8Z32f.he2Ni.0yl7Gb&amp;mime_type=video_mp4&amp;qs=0&amp;rc=NDNlZDRpNjw1Omg2aGY3OEBpamtqeTo6Znk8ODMzNzczM0AyXmEuLi1fNWExMDU0YTViYSMuZG1xcjQwYTRgLS1kMTZzcw%3D%3D&amp;l=20220903021830010217028221066701FE&amp;btag=80000", "Video Link")</f>
        <v>0</v>
      </c>
    </row>
    <row r="309" spans="1:7">
      <c r="A309" s="2" t="s">
        <v>909</v>
      </c>
      <c r="B309" s="2" t="s">
        <v>910</v>
      </c>
      <c r="C309" s="2" t="s">
        <v>911</v>
      </c>
      <c r="D309" s="2">
        <v>2300000</v>
      </c>
      <c r="E309" s="2">
        <v>8130</v>
      </c>
      <c r="F309" s="2">
        <v>3197</v>
      </c>
      <c r="G309" s="2">
        <f>HYPERLINK("https://v16-webapp.tiktok.com/5a2b3e66525d2e2f1648babf8b12d637/63130e10/video/tos/useast2a/tos-useast2a-ve-0068c002/863ca6260b6d45bb883aad28d16ed279/?a=1988&amp;ch=0&amp;cr=0&amp;dr=0&amp;lr=tiktok_m&amp;cd=0%7C0%7C1%7C0&amp;cv=1&amp;br=2216&amp;bt=1108&amp;cs=0&amp;ds=3&amp;ft=eXd.6HHoMyq8ZS2f.he2NgaTyl7Gb&amp;mime_type=video_mp4&amp;qs=0&amp;rc=PDNkNDY5Zjo2ZjdkZ2g3ZEBpMztqNmx0cjlkNDMzODczM0A1MDZeMzZiNjExNjUtMV5gYSNyLi1sazFkZTBgLS1jMTZzcw%3D%3D&amp;l=202209030218310102170282210667020D&amp;btag=80000", "Video Link")</f>
        <v>0</v>
      </c>
    </row>
    <row r="310" spans="1:7">
      <c r="A310" s="2" t="s">
        <v>912</v>
      </c>
      <c r="B310" s="2" t="s">
        <v>913</v>
      </c>
      <c r="C310" s="2" t="s">
        <v>914</v>
      </c>
      <c r="D310" s="2">
        <v>3000000</v>
      </c>
      <c r="E310" s="2">
        <v>10200</v>
      </c>
      <c r="F310" s="2">
        <v>3208</v>
      </c>
      <c r="G310" s="2">
        <f>HYPERLINK("https://v16-webapp.tiktok.com/9ca716aa6eeb8af130c077224b676e85/63130de6/video/tos/useast2a/tos-useast2a-ve-0068c004/f760fd66f4c841d68cb0a3526828a5fe/?a=1988&amp;ch=0&amp;cr=0&amp;dr=0&amp;lr=tiktok_m&amp;cd=0%7C0%7C1%7C0&amp;cv=1&amp;br=3828&amp;bt=1914&amp;cs=0&amp;ds=3&amp;ft=eXd.6HHoMyq8ZS2f.he2NUcoyl7Gb&amp;mime_type=video_mp4&amp;qs=0&amp;rc=ZzlkZmdlOGk2ODgzNjw2Z0BpM2lxOTQ6ZmpmNzMzNzczM0BhYC5gYy9gNTMxXmAzL2NhYSM0MWktcjRvYDRgLS1kMTZzcw%3D%3D&amp;l=2022090302183101021702822106670224&amp;btag=80000", "Video Link")</f>
        <v>0</v>
      </c>
    </row>
    <row r="311" spans="1:7">
      <c r="A311" s="2" t="s">
        <v>915</v>
      </c>
      <c r="B311" s="2" t="s">
        <v>916</v>
      </c>
      <c r="C311" s="2" t="s">
        <v>917</v>
      </c>
      <c r="D311" s="2">
        <v>2700000</v>
      </c>
      <c r="E311" s="2">
        <v>2274</v>
      </c>
      <c r="F311" s="2">
        <v>1755</v>
      </c>
      <c r="G311" s="2">
        <f>HYPERLINK("https://v16-webapp.tiktok.com/60ef9c9b23d53d92a14306e2a3857233/63130dde/video/tos/useast2a/tos-useast2a-ve-0068c001/7a20362074ad4db2af6057a713dc0096/?a=1988&amp;ch=0&amp;cr=0&amp;dr=0&amp;lr=tiktok_m&amp;cd=0%7C0%7C1%7C0&amp;cv=1&amp;br=2860&amp;bt=1430&amp;cs=0&amp;ds=3&amp;ft=eXd.6HHoMyq8ZC2f.he2NwGoyl7Gb&amp;mime_type=video_mp4&amp;qs=0&amp;rc=ZGZlaTNpZTU2OzxkNmhlNkBpMzRnOzs6Zm50ZTMzNzczM0AvY2FjNi01XjMxNl5gXy02YSNlczBpcjQwX3NgLS1kMTZzcw%3D%3D&amp;l=20220903021832010192045157066877DA&amp;btag=80000", "Video Link")</f>
        <v>0</v>
      </c>
    </row>
    <row r="312" spans="1:7">
      <c r="A312" s="2" t="s">
        <v>918</v>
      </c>
      <c r="B312" s="2" t="s">
        <v>919</v>
      </c>
      <c r="C312" s="2" t="s">
        <v>99</v>
      </c>
      <c r="D312" s="2">
        <v>8400000</v>
      </c>
      <c r="E312" s="2">
        <v>83400</v>
      </c>
      <c r="F312" s="2">
        <v>4698</v>
      </c>
      <c r="G312" s="2">
        <f>HYPERLINK("https://v16-webapp.tiktok.com/fa7c850b3377180e181844198f0cbc1b/63130df4/video/tos/useast2a/tos-useast2a-ve-0068c002/1a9cb1fcff314041ba63489cff0bd935/?a=1988&amp;ch=0&amp;cr=0&amp;dr=0&amp;lr=tiktok_m&amp;cd=0%7C0%7C1%7C0&amp;cv=1&amp;br=1302&amp;bt=651&amp;cs=0&amp;ds=3&amp;ft=eXd.6HHoMyq8ZC2f.he2Netwyl7Gb&amp;mime_type=video_mp4&amp;qs=0&amp;rc=NDpmNTNkaGg6NWY7O2Q4aUBpamVxNmtlZGVwMzMzaTczM0AtXy4tMzMyNV8xYTJjNS0yYSMvMmEubW8yMWpgLS1eMTZzcw%3D%3D&amp;l=2022090302183201021702822106670240&amp;btag=80000", "Video Link")</f>
        <v>0</v>
      </c>
    </row>
    <row r="313" spans="1:7">
      <c r="A313" s="2" t="s">
        <v>920</v>
      </c>
      <c r="B313" s="2" t="s">
        <v>921</v>
      </c>
      <c r="C313" s="2" t="s">
        <v>922</v>
      </c>
      <c r="D313" s="2">
        <v>7000000</v>
      </c>
      <c r="E313" s="2">
        <v>171800</v>
      </c>
      <c r="F313" s="2">
        <v>14300</v>
      </c>
      <c r="G313" s="2">
        <f>HYPERLINK("https://v16-webapp.tiktok.com/e4909c955ac9ff122c42a6e019b440ea/63130dfd/video/tos/useast2a/tos-useast2a-ve-0068c002/e9ef14e2dc82443fab6ba9667f80f9ac/?a=1988&amp;ch=0&amp;cr=0&amp;dr=0&amp;lr=tiktok_m&amp;cd=0%7C0%7C1%7C0&amp;cv=1&amp;br=3724&amp;bt=1862&amp;cs=0&amp;ds=3&amp;ft=eXd.6HHoMyq8Z02f.he2Nswwyl7Gb&amp;mime_type=video_mp4&amp;qs=0&amp;rc=OzwzZmg2Omc8aTNmMztoZUBpMzRpdTg6ZjY3NzMzNzczM0BgMmEyYDUvXjUxMl40MF5gYSMucC1xcjRvamJgLS1kMTZzcw%3D%3D&amp;l=202209030218330101890770681D68D8C2&amp;btag=80000", "Video Link")</f>
        <v>0</v>
      </c>
    </row>
    <row r="314" spans="1:7">
      <c r="A314" s="2" t="s">
        <v>923</v>
      </c>
      <c r="B314" s="2" t="s">
        <v>924</v>
      </c>
      <c r="C314" s="2" t="s">
        <v>925</v>
      </c>
      <c r="D314" s="2">
        <v>5900000</v>
      </c>
      <c r="E314" s="2">
        <v>6771</v>
      </c>
      <c r="F314" s="2">
        <v>1582</v>
      </c>
      <c r="G314" s="2">
        <f>HYPERLINK("https://v16-webapp.tiktok.com/8d2ea577437bbf30371764a8984a1323/63130de2/video/tos/useast2a/tos-useast2a-ve-0068c003/f0c457aadca04dcf9d4d30017ea8f478/?a=1988&amp;ch=0&amp;cr=0&amp;dr=0&amp;lr=tiktok_m&amp;cd=0%7C0%7C1%7C0&amp;cv=1&amp;br=5328&amp;bt=2664&amp;cs=0&amp;ds=3&amp;ft=eXd.6HHoMyq8Z02f.he2N.doyl7Gb&amp;mime_type=video_mp4&amp;qs=0&amp;rc=NThlZjk6ODwzNGVnNjo0NkBpamo0bW5wNjs3dTMzZjczM0BeLzY0LWA2Ni0xYTU2L2FiYSNvLnIxZG9sZ21fLS0tMTZzcw%3D%3D&amp;l=20220903021833010189194207186A8DDF&amp;btag=80000", "Video Link")</f>
        <v>0</v>
      </c>
    </row>
    <row r="315" spans="1:7">
      <c r="A315" s="2" t="s">
        <v>926</v>
      </c>
      <c r="B315" s="2" t="s">
        <v>927</v>
      </c>
      <c r="C315" s="2" t="s">
        <v>928</v>
      </c>
      <c r="D315" s="2">
        <v>2600000</v>
      </c>
      <c r="E315" s="2">
        <v>11800</v>
      </c>
      <c r="F315" s="2">
        <v>4316</v>
      </c>
      <c r="G315" s="2">
        <f>HYPERLINK("https://v16-webapp.tiktok.com/b3117477976f637555bfc52599f22fac/63130de2/video/tos/alisg/tos-alisg-pve-0037c001/22ebba0945dc495fa2b470aec06cd670/?a=1988&amp;ch=0&amp;cr=0&amp;dr=0&amp;lr=tiktok_m&amp;cd=0%7C0%7C1%7C0&amp;cv=1&amp;br=2266&amp;bt=1133&amp;cs=0&amp;ds=3&amp;ft=eXd.6HHoMyq8Zb2f.he2N.B3yl7Gb&amp;mime_type=video_mp4&amp;qs=0&amp;rc=Mzo8Z2RpaDdoNzU5ZGQzOUBpanBmZ2poNWdxeTMzOzczM0BeNjQuY19eNl8xMy9hMTYuYSM0LnBrXnNhX15fLS0zMTRzcw%3D%3D&amp;l=202209030218340101902191031E68433E&amp;btag=80000", "Video Link")</f>
        <v>0</v>
      </c>
    </row>
    <row r="316" spans="1:7">
      <c r="A316" s="2" t="s">
        <v>929</v>
      </c>
      <c r="B316" s="2" t="s">
        <v>930</v>
      </c>
      <c r="C316" s="2" t="s">
        <v>931</v>
      </c>
      <c r="D316" s="2">
        <v>1800000</v>
      </c>
      <c r="E316" s="2">
        <v>1674</v>
      </c>
      <c r="F316" s="2">
        <v>849</v>
      </c>
      <c r="G316" s="2">
        <f>HYPERLINK("https://v16-webapp.tiktok.com/6a156655a32a9316a98c6923cb490a10/63130df0/video/tos/alisg/tos-alisg-pve-0037c001/f5ecb0fb89394cafbe76a2aa9948a3f6/?a=1988&amp;ch=0&amp;cr=0&amp;dr=0&amp;lr=tiktok_m&amp;cd=0%7C0%7C1%7C0&amp;cv=1&amp;br=2532&amp;bt=1266&amp;cs=0&amp;ds=3&amp;ft=eXd.6HHoMyq8Zb2f.he2NQPwyl7Gb&amp;mime_type=video_mp4&amp;qs=0&amp;rc=OGdmNjY0aGY6OjU3aDo6ZEBpM3E0anlpbmpueDMzOzczM0AtXl8xYTVeNWExLi01LmAzYSMwcHJpNG9jY2FfLS0yMTRzcw%3D%3D&amp;l=2022090302183401021713504007679F02&amp;btag=80000", "Video Link")</f>
        <v>0</v>
      </c>
    </row>
    <row r="317" spans="1:7">
      <c r="A317" s="2" t="s">
        <v>932</v>
      </c>
      <c r="B317" s="2" t="s">
        <v>933</v>
      </c>
      <c r="C317" s="2" t="s">
        <v>934</v>
      </c>
      <c r="D317" s="2">
        <v>2100000</v>
      </c>
      <c r="E317" s="2">
        <v>8413</v>
      </c>
      <c r="F317" s="2">
        <v>635</v>
      </c>
      <c r="G317" s="2">
        <f>HYPERLINK("https://v16-webapp.tiktok.com/2fff98d91738c0e0ebdfa16b2aa1fea4/63130ded/video/tos/useast2a/tos-useast2a-ve-0068c002/917f49a95cb34361b9c9c5f198b8cb5b/?a=1988&amp;ch=0&amp;cr=0&amp;dr=0&amp;lr=tiktok_m&amp;cd=0%7C0%7C1%7C0&amp;cv=1&amp;br=2788&amp;bt=1394&amp;cs=0&amp;ds=3&amp;ft=eXd.6HHoMyq8Zp2f.he2NXBJyl7Gb&amp;mime_type=video_mp4&amp;qs=0&amp;rc=Nmk1ZTc7NWRnZzo3NTRlZUBpMzs5OmpyamZmcjMzOjczM0AyMDReNDZjXjQxYC4zMS9fYSM0b2RlYmhvXmpfLS0tMTZzcw%3D%3D&amp;l=20220903021835010223065036166816CC&amp;btag=80000", "Video Link")</f>
        <v>0</v>
      </c>
    </row>
    <row r="318" spans="1:7">
      <c r="A318" s="2" t="s">
        <v>935</v>
      </c>
      <c r="B318" s="2" t="s">
        <v>936</v>
      </c>
      <c r="C318" s="2" t="s">
        <v>937</v>
      </c>
      <c r="D318" s="2">
        <v>2200000</v>
      </c>
      <c r="E318" s="2">
        <v>462</v>
      </c>
      <c r="F318" s="2">
        <v>1630</v>
      </c>
      <c r="G318" s="2">
        <f>HYPERLINK("https://v16-webapp.tiktok.com/84bc90e842a4d4fc613673403b04d134/63130e28/video/tos/useast2a/tos-useast2a-ve-0068c003/f1ae84b3083743f9b4f7754b837a1ece/?a=1988&amp;ch=0&amp;cr=0&amp;dr=0&amp;lr=tiktok_m&amp;cd=0%7C0%7C1%7C0&amp;cv=1&amp;br=2038&amp;bt=1019&amp;cs=0&amp;ds=3&amp;ft=eXd.6HHoMyq8Zp2f.he2N-B3yl7Gb&amp;mime_type=video_mp4&amp;qs=0&amp;rc=NDg7OTdmaWk2Zzc5Mzw1ZkBpM3EzMzs6ZmlzZDMzNzczM0A1LTMvYC0vXy8xMzNjNV8tYSNxMzEzcjRfay9gLS1kMTZzcw%3D%3D&amp;l=20220903021835010189194207186A8E0D&amp;btag=80000", "Video Link")</f>
        <v>0</v>
      </c>
    </row>
    <row r="319" spans="1:7">
      <c r="A319" s="2" t="s">
        <v>938</v>
      </c>
      <c r="B319" s="2" t="s">
        <v>939</v>
      </c>
      <c r="C319" s="2" t="s">
        <v>940</v>
      </c>
      <c r="D319" s="2">
        <v>2400000</v>
      </c>
      <c r="E319" s="2">
        <v>1310</v>
      </c>
      <c r="F319" s="2">
        <v>15500</v>
      </c>
      <c r="G319" s="2">
        <f>HYPERLINK("https://v16-webapp.tiktok.com/9fb2df3bd001560436f259b330547300/63130e17/video/tos/alisg/tos-alisg-pve-0037c001/856f4178a0ca43d383bbf1bef329ffac/?a=1988&amp;ch=0&amp;cr=0&amp;dr=0&amp;lr=tiktok_m&amp;cd=0%7C0%7C1%7C0&amp;cv=1&amp;br=1464&amp;bt=732&amp;cs=0&amp;ds=3&amp;ft=eXd.6HHoMyq8ZE2f.he2NNJwyl7Gb&amp;mime_type=video_mp4&amp;qs=0&amp;rc=Zjw8MzkzZWg6aDU6NGYzZkBpM2dxeHFtPHZzeDMzNzczM0AvM2EvXjZjNS8xMy0vYS01YSNeaWguMm1jb25fLS0xMTRzcw%3D%3D&amp;l=202209030218360101890770221469EAC6&amp;btag=80000", "Video Link")</f>
        <v>0</v>
      </c>
    </row>
    <row r="320" spans="1:7">
      <c r="A320" s="2" t="s">
        <v>941</v>
      </c>
      <c r="B320" s="2" t="s">
        <v>942</v>
      </c>
      <c r="C320" s="2" t="s">
        <v>943</v>
      </c>
      <c r="D320" s="2">
        <v>23000000</v>
      </c>
      <c r="E320" s="2">
        <v>1294</v>
      </c>
      <c r="F320" s="2">
        <v>207</v>
      </c>
      <c r="G320" s="2">
        <f>HYPERLINK("https://v16-webapp.tiktok.com/12e152bf31d55edf3eff92039a3ec35f/63130de6/video/tos/maliva/tos-maliva-ve-0068c800-us/638b901a9f824ff0be1b284ad102a47f/?a=1988&amp;ch=0&amp;cr=0&amp;dr=0&amp;lr=tiktok_m&amp;cd=0%7C0%7C1%7C0&amp;cv=1&amp;br=4734&amp;bt=2367&amp;cs=0&amp;ds=3&amp;ft=eXd.6HHoMyq8ZE2f.he2NUywyl7Gb&amp;mime_type=video_mp4&amp;qs=0&amp;rc=NmY6MzplOWc1Z2k5PDVmNUBpMzdrb287dXg3cDMzNjczM0BfNF9iNi4yXmExYmBjMy0zYSNxbjVmNDIwcGdfLS0tMTZzcw%3D%3D&amp;l=20220903021836010189194207186A8E24&amp;btag=80000", "Video Link")</f>
        <v>0</v>
      </c>
    </row>
    <row r="321" spans="1:7">
      <c r="A321" s="2" t="s">
        <v>944</v>
      </c>
      <c r="B321" s="2" t="s">
        <v>945</v>
      </c>
      <c r="C321" s="2" t="s">
        <v>946</v>
      </c>
      <c r="D321" s="2">
        <v>1700000</v>
      </c>
      <c r="E321" s="2">
        <v>9575</v>
      </c>
      <c r="F321" s="2">
        <v>3424</v>
      </c>
      <c r="G321" s="2">
        <f>HYPERLINK("https://v16-webapp.tiktok.com/1f11573c28a67541a92dddb3ea146dab/63130de7/video/tos/useast2a/tos-useast2a-ve-0068c002/169010342a7c45baad798a8d3d7196f9/?a=1988&amp;ch=0&amp;cr=0&amp;dr=0&amp;lr=tiktok_m&amp;cd=0%7C0%7C1%7C0&amp;cv=1&amp;br=2910&amp;bt=1455&amp;cs=0&amp;ds=3&amp;ft=eXd.6HHoMyq8ZE2f.he2NRTELl7Gb&amp;mime_type=video_mp4&amp;qs=0&amp;rc=Njs1ZjQ2O2k2O2VlNjc0OEBpM3VpZDt1Zm9qeTMzOjczM0BiLl5hXzRjNWAxNWM0LjZhYSM2c15raGJuLm5fLS1eMTZzcw%3D%3D&amp;l=20220903021836010189194207186A8E35&amp;btag=80000", "Video Link")</f>
        <v>0</v>
      </c>
    </row>
    <row r="322" spans="1:7">
      <c r="A322" s="2" t="s">
        <v>947</v>
      </c>
      <c r="B322" s="2" t="s">
        <v>948</v>
      </c>
      <c r="C322" s="2" t="s">
        <v>949</v>
      </c>
      <c r="D322" s="2">
        <v>5200000</v>
      </c>
      <c r="E322" s="2">
        <v>16300</v>
      </c>
      <c r="F322" s="2">
        <v>4803</v>
      </c>
      <c r="G322" s="2">
        <f>HYPERLINK("https://v16-webapp.tiktok.com/3930e6ed9ab245d03f25ac6d770baa95/63130dec/video/tos/useast2a/tos-useast2a-pve-0068/77af1fbf066b4112916d6540cb2a640b/?a=1988&amp;ch=0&amp;cr=0&amp;dr=0&amp;lr=tiktok_m&amp;cd=0%7C0%7C1%7C0&amp;cv=1&amp;br=1466&amp;bt=733&amp;cs=0&amp;ds=3&amp;ft=eXd.6HHoMyq8ZT2f.he2N9gwyl7Gb&amp;mime_type=video_mp4&amp;qs=0&amp;rc=NzM6OWk8NDs1Njg2PGQ0OEBpM2hlaDM0a21qdDMzZDczM0BeYi0zXjFfNi4xX2M2YzQuYSM0ZmsyLW5mLV5fLS1eMTZzcw%3D%3D&amp;l=2022090302183701019019113501682780&amp;btag=80000", "Video Link")</f>
        <v>0</v>
      </c>
    </row>
    <row r="323" spans="1:7">
      <c r="A323" s="2" t="s">
        <v>950</v>
      </c>
      <c r="B323" s="2" t="s">
        <v>951</v>
      </c>
      <c r="C323" s="2" t="s">
        <v>952</v>
      </c>
      <c r="D323" s="2">
        <v>2300000</v>
      </c>
      <c r="E323" s="2">
        <v>2101</v>
      </c>
      <c r="F323" s="2">
        <v>2312</v>
      </c>
      <c r="G323" s="2">
        <f>HYPERLINK("https://v16-webapp.tiktok.com/bcea18ccff0f8e5aab6d671eb797b976/63130de9/video/tos/useast2a/tos-useast2a-ve-0068c003/64ccf9121deb44ccac91ca7635913160/?a=1988&amp;ch=0&amp;cr=0&amp;dr=0&amp;lr=tiktok_m&amp;cd=0%7C0%7C1%7C0&amp;cv=1&amp;br=1478&amp;bt=739&amp;cs=0&amp;ds=3&amp;ft=eXd.6HHoMyq8ZT2f.he2NOcwyl7Gb&amp;mime_type=video_mp4&amp;qs=0&amp;rc=aDZmaWloO2g8PGlkNTY4OkBpM3Zsb29uMzY7dDMzODczM0AwY18vYzVhXzQxYTVeNjQyYSNfYWQ2X18zLWpfLS0zMTZzcw%3D%3D&amp;l=202209030218370102170870301A6958FE&amp;btag=80000", "Video Link")</f>
        <v>0</v>
      </c>
    </row>
    <row r="324" spans="1:7">
      <c r="A324" s="2" t="s">
        <v>953</v>
      </c>
      <c r="B324" s="2" t="s">
        <v>954</v>
      </c>
      <c r="C324" s="2" t="s">
        <v>955</v>
      </c>
      <c r="D324" s="2">
        <v>2100000</v>
      </c>
      <c r="E324" s="2">
        <v>3351</v>
      </c>
      <c r="F324" s="2">
        <v>1373</v>
      </c>
      <c r="G324" s="2">
        <f>HYPERLINK("https://v16-webapp.tiktok.com/00254be1bba0029733973294717a737c/63130de7/video/tos/maliva/tos-maliva-ve-0068c800-us/545e49f4ce6e40b8a53aaa6827b2a714/?a=1988&amp;ch=0&amp;cr=0&amp;dr=0&amp;lr=tiktok_m&amp;cd=0%7C0%7C1%7C0&amp;cv=1&amp;br=1598&amp;bt=799&amp;cs=0&amp;ds=3&amp;ft=eXd.6HHoMyq8ZY2f.he2NXBJyl7Gb&amp;mime_type=video_mp4&amp;qs=0&amp;rc=ZjM5Z2VmZjZmNTk6aDo3M0BpanI8bDN1ZHhzdjMzNDczM0AxYS4tNDMyXl8xLmAzNC40YSNlb2EwZjVwcDZfLS0vMTZzcw%3D%3D&amp;l=202209030218380101890770221469EB48&amp;btag=80000", "Video Link")</f>
        <v>0</v>
      </c>
    </row>
    <row r="325" spans="1:7">
      <c r="A325" s="2" t="s">
        <v>956</v>
      </c>
      <c r="B325" s="2" t="s">
        <v>957</v>
      </c>
      <c r="C325" s="2" t="s">
        <v>958</v>
      </c>
      <c r="D325" s="2">
        <v>2100000</v>
      </c>
      <c r="E325" s="2">
        <v>12900</v>
      </c>
      <c r="F325" s="2">
        <v>6557</v>
      </c>
      <c r="G325" s="2">
        <f>HYPERLINK("https://v16-webapp.tiktok.com/258a1ef222a319fb9e9893e80d2c1756/63130e0e/video/tos/useast2a/tos-useast2a-ve-0068c001/53cec5e9fe9640f495755c6fea19ed6b/?a=1988&amp;ch=0&amp;cr=0&amp;dr=0&amp;lr=tiktok_m&amp;cd=0%7C0%7C1%7C0&amp;cv=1&amp;br=1536&amp;bt=768&amp;cs=0&amp;ds=3&amp;ft=eXd.6HHoMyq8ZY2f.he2NOcwyl7Gb&amp;mime_type=video_mp4&amp;qs=0&amp;rc=ZWU1Z2g0NDg8NTg3aTg6aEBpam84NXg3cnU3dzMzZjczM0BhNTExNDZjXmAxYTQyNTI2YSMxbzZuM2MtbW1fLS0tMTZzcw%3D%3D&amp;l=20220903021838010190209220206949F0&amp;btag=80000", "Video Link")</f>
        <v>0</v>
      </c>
    </row>
    <row r="326" spans="1:7">
      <c r="A326" s="2" t="s">
        <v>959</v>
      </c>
      <c r="B326" s="2" t="s">
        <v>960</v>
      </c>
      <c r="C326" s="2" t="s">
        <v>961</v>
      </c>
      <c r="D326" s="2">
        <v>3300000</v>
      </c>
      <c r="E326" s="2">
        <v>260</v>
      </c>
      <c r="F326" s="2">
        <v>434</v>
      </c>
      <c r="G326" s="2">
        <f>HYPERLINK("https://v16-webapp.tiktok.com/232c51ac20d7ddca0fa2f3d39a4df38d/63130e1a/video/tos/useast2a/tos-useast2a-pve-0068/5d76110d72124a67a30a8eb5fdd9eb40/?a=1988&amp;ch=0&amp;cr=0&amp;dr=0&amp;lr=tiktok_m&amp;cd=0%7C0%7C1%7C0&amp;cv=1&amp;br=4542&amp;bt=2271&amp;cs=0&amp;ds=3&amp;ft=eXd.6HHoMyq8Z.2f.he2NHZ3yl7Gb&amp;mime_type=video_mp4&amp;qs=0&amp;rc=Zzg4OjVpNjY4MzszODM2ZUBpM283OWU6ZmszPDMzNzczM0AyXi0yMTNiXjAxMWEvYDMyYSNnYGxncjRvaTRgLS1kMTZzcw%3D%3D&amp;l=2022090302183901019020922020694A1B&amp;btag=80000", "Video Link")</f>
        <v>0</v>
      </c>
    </row>
    <row r="327" spans="1:7">
      <c r="A327" s="2" t="s">
        <v>962</v>
      </c>
      <c r="B327" s="2" t="s">
        <v>963</v>
      </c>
      <c r="C327" s="2" t="s">
        <v>964</v>
      </c>
      <c r="D327" s="2">
        <v>4400000</v>
      </c>
      <c r="E327" s="2">
        <v>21700</v>
      </c>
      <c r="F327" s="2">
        <v>1771</v>
      </c>
      <c r="G327" s="2">
        <f>HYPERLINK("https://v16-webapp.tiktok.com/ebff9a75adadbb2cc1c359db9a2484a7/63130e17/video/tos/useast2a/tos-useast2a-pve-0068/540f072ce8ae4cf3997170b5c45464f9/?a=1988&amp;ch=0&amp;cr=0&amp;dr=0&amp;lr=tiktok_m&amp;cd=0%7C0%7C1%7C0&amp;cv=1&amp;br=3782&amp;bt=1891&amp;cs=0&amp;ds=3&amp;ft=eXd.6HHoMyq8Z.2f.he2Ny46yl7Gb&amp;mime_type=video_mp4&amp;qs=0&amp;rc=NDw2NWU6PDhnMzo7OTY2N0BpM3VvaGY6Zms5OjMzNzczM0AuNWA1MjQtXjQxMWEyNi4uYSNnYWFicjRnc3JgLS1kMTZzcw%3D%3D&amp;l=20220903021839010189194207186A8EB1&amp;btag=80000", "Video Link")</f>
        <v>0</v>
      </c>
    </row>
    <row r="328" spans="1:7">
      <c r="A328" s="2" t="s">
        <v>965</v>
      </c>
      <c r="B328" s="2" t="s">
        <v>966</v>
      </c>
      <c r="C328" s="2" t="s">
        <v>967</v>
      </c>
      <c r="D328" s="2">
        <v>6500000</v>
      </c>
      <c r="E328" s="2">
        <v>12000</v>
      </c>
      <c r="F328" s="2">
        <v>2850</v>
      </c>
      <c r="G328" s="2">
        <f>HYPERLINK("https://v16-webapp.tiktok.com/d99d6374f7bd1a496913af20738e8e64/63130df4/video/tos/useast2a/tos-useast2a-pve-0068/cd331777b0e44a1c966378ff2772886d/?a=1988&amp;ch=0&amp;cr=0&amp;dr=0&amp;lr=tiktok_m&amp;cd=0%7C0%7C1%7C0&amp;cv=1&amp;br=898&amp;bt=449&amp;cs=0&amp;ds=3&amp;ft=eXd.6HHoMyq8ZN_f.he2Ndswyl7Gb&amp;mime_type=video_mp4&amp;qs=0&amp;rc=PGQ1OjRoaDZnaTc6ODZpNUBpanFzZjs6ZnFsNzMzNzczM0AwMS4yYzAvXjYxL14yLV8xYSMzMjNycjRnNTZgLS1kMTZzcw%3D%3D&amp;l=202209030218400101902191031E68444F&amp;btag=80000", "Video Link")</f>
        <v>0</v>
      </c>
    </row>
    <row r="329" spans="1:7">
      <c r="A329" s="2" t="s">
        <v>968</v>
      </c>
      <c r="B329" s="2" t="s">
        <v>969</v>
      </c>
      <c r="C329" s="2" t="s">
        <v>38</v>
      </c>
      <c r="D329" s="2">
        <v>3100000</v>
      </c>
      <c r="E329" s="2">
        <v>415</v>
      </c>
      <c r="F329" s="2">
        <v>626</v>
      </c>
      <c r="G329" s="2">
        <f>HYPERLINK("https://v16-webapp.tiktok.com/3e4f5059fd98698677c921d292c47892/63130e1b/video/tos/useast2a/tos-useast2a-ve-0068c004/536d6ed0d5ed4ff88ec33bf0d540e384/?a=1988&amp;ch=0&amp;cr=0&amp;dr=0&amp;lr=tiktok_m&amp;cd=0%7C0%7C1%7C0&amp;cv=1&amp;br=3276&amp;bt=1638&amp;cs=0&amp;ds=3&amp;ft=eXd.6HHoMyq8ZN_f.he2Ned3yl7Gb&amp;mime_type=video_mp4&amp;qs=0&amp;rc=PGVmNDNlOmhlOzloODw5NEBpM2w8ZjM6ZmVmNjMzNzczM0AxL2EwXjYtNmMxMF8tX2AuYSNoL2VkcjRvNnNgLS1kMTZzcw%3D%3D&amp;l=20220903021840010189194207186A8ED0&amp;btag=80000", "Video Link")</f>
        <v>0</v>
      </c>
    </row>
    <row r="330" spans="1:7">
      <c r="A330" s="2" t="s">
        <v>970</v>
      </c>
      <c r="B330" s="2" t="s">
        <v>971</v>
      </c>
      <c r="C330" s="2" t="s">
        <v>972</v>
      </c>
      <c r="D330" s="2">
        <v>6900000</v>
      </c>
      <c r="E330" s="2">
        <v>6701</v>
      </c>
      <c r="F330" s="2">
        <v>235</v>
      </c>
      <c r="G330" s="2">
        <f>HYPERLINK("https://v16-webapp.tiktok.com/9726875f8c17868866185cffd574496a/63130df5/video/tos/useast2a/tos-useast2a-ve-0068c002/2ce608bf45fe4e3a916a4232f1f18d84/?a=1988&amp;ch=0&amp;cr=0&amp;dr=0&amp;lr=tiktok_m&amp;cd=0%7C0%7C1%7C0&amp;cv=1&amp;br=3428&amp;bt=1714&amp;cs=0&amp;ds=3&amp;ft=eXd.6HHoMyq8ZL_f.he2N8twyl7Gb&amp;mime_type=video_mp4&amp;qs=0&amp;rc=aGY4OzU2Mzg6aTdnOWQ8ZkBpanBzajVydmh5dTMzOzczM0AxLTYzYDNiX2AxMV42M18wYSNtc28yYWA0LS9fLS1hMTZzcw%3D%3D&amp;l=20220903021841010189194207186A8EDB&amp;btag=80000", "Video Link")</f>
        <v>0</v>
      </c>
    </row>
    <row r="331" spans="1:7">
      <c r="A331" s="2" t="s">
        <v>973</v>
      </c>
      <c r="B331" s="2" t="s">
        <v>974</v>
      </c>
      <c r="C331" s="2" t="s">
        <v>975</v>
      </c>
      <c r="D331" s="2">
        <v>13900000</v>
      </c>
      <c r="E331" s="2">
        <v>4624</v>
      </c>
      <c r="F331" s="2">
        <v>2234</v>
      </c>
      <c r="G331" s="2">
        <f>HYPERLINK("https://v16-webapp.tiktok.com/c2a55ae3d186dfd7d6ccc320acd05eb1/63130df2/video/tos/useast2a/tos-useast2a-ve-0068c003/c8a66d1fc39b4f11b54b28dfa5e940b0/?a=1988&amp;ch=0&amp;cr=0&amp;dr=0&amp;lr=tiktok_m&amp;cd=0%7C0%7C1%7C0&amp;cv=1&amp;br=4956&amp;bt=2478&amp;cs=0&amp;ds=3&amp;ft=eXd.6HHoMyq8ZL_f.he2N-B3yl7Gb&amp;mime_type=video_mp4&amp;qs=0&amp;rc=OGZpZGdlZzc4aGlpOGdnaUBpM3I1djk6ZjtsZTMzNzczM0AvYjMwNF81X2IxNjYyLjI1YSNzYHJmcjRvM2hgLS1kMTZzcw%3D%3D&amp;l=2022090302184101018907801607687EAA&amp;btag=80000", "Video Link")</f>
        <v>0</v>
      </c>
    </row>
    <row r="332" spans="1:7">
      <c r="A332" s="2" t="s">
        <v>976</v>
      </c>
      <c r="B332" s="2" t="s">
        <v>977</v>
      </c>
      <c r="C332" s="2" t="s">
        <v>978</v>
      </c>
      <c r="D332" s="2">
        <v>2100000</v>
      </c>
      <c r="E332" s="2">
        <v>13700</v>
      </c>
      <c r="F332" s="2">
        <v>3446</v>
      </c>
      <c r="G332" s="2">
        <f>HYPERLINK("https://v16-webapp.tiktok.com/7395af1d8e1b7e473f0bdb511f9cfb4b/63130df1/video/tos/useast2a/tos-useast2a-ve-0068c002/6ff8c2f7c11e409885c0432fd6326dfc/?a=1988&amp;ch=0&amp;cr=0&amp;dr=0&amp;lr=tiktok_m&amp;cd=0%7C0%7C1%7C0&amp;cv=1&amp;br=1658&amp;bt=829&amp;cs=0&amp;ds=3&amp;ft=eXd.6HHoMyq8ZZ_f.he2N-3Jyl7Gb&amp;mime_type=video_mp4&amp;qs=0&amp;rc=NjVkNjppZjw6OmlpZjo5aEBpM3R3OzxqdHZlNTMzNzczM0AwNTYzYDAxNTQxNjBgL2FjYSNwc18tY2VzLV5gLS1kMTZzcw%3D%3D&amp;l=202209030218420101920520290F695CE4&amp;btag=80000", "Video Link")</f>
        <v>0</v>
      </c>
    </row>
    <row r="333" spans="1:7">
      <c r="A333" s="2" t="s">
        <v>979</v>
      </c>
      <c r="B333" s="2" t="s">
        <v>980</v>
      </c>
      <c r="C333" s="2" t="s">
        <v>99</v>
      </c>
      <c r="D333" s="2">
        <v>4600000</v>
      </c>
      <c r="E333" s="2">
        <v>39900</v>
      </c>
      <c r="F333" s="2">
        <v>4130</v>
      </c>
      <c r="G333" s="2">
        <f>HYPERLINK("https://v16-webapp.tiktok.com/9b5890d3661ffb0d311ae6d3150e3bd5/63130df9/video/tos/useast2a/tos-useast2a-pve-0068/1cdb74cf10634c519531cebd199b54a4/?a=1988&amp;ch=0&amp;cr=0&amp;dr=0&amp;lr=tiktok_m&amp;cd=0%7C0%7C1%7C0&amp;cv=1&amp;br=1378&amp;bt=689&amp;cs=0&amp;ds=3&amp;ft=eXd.6HHoMyq8ZZ_f.he2Nytwyl7Gb&amp;mime_type=video_mp4&amp;qs=0&amp;rc=O2lpZGVoODtlZztpZGU4OUBpMzlpamh1cmpoMzMzODczM0AxYGFiX2A1NTQxYzQuYzAyYSNhcW9rNjMvNmVgLS0yMTZzcw%3D%3D&amp;l=20220903021842010217028231056792DC&amp;btag=80000", "Video Link")</f>
        <v>0</v>
      </c>
    </row>
    <row r="334" spans="1:7">
      <c r="A334" s="2" t="s">
        <v>981</v>
      </c>
      <c r="B334" s="2" t="s">
        <v>982</v>
      </c>
      <c r="C334" s="2" t="s">
        <v>983</v>
      </c>
      <c r="D334" s="2">
        <v>3900000</v>
      </c>
      <c r="E334" s="2">
        <v>8629</v>
      </c>
      <c r="F334" s="2">
        <v>4154</v>
      </c>
      <c r="G334" s="2">
        <f>HYPERLINK("https://v16-webapp.tiktok.com/7ae3473dafa1a22c4a25a355e9f59dce/63130ded/video/tos/useast2a/tos-useast2a-ve-0068c002/f3374457587041eaac2532d973bca845/?a=1988&amp;ch=0&amp;cr=0&amp;dr=0&amp;lr=tiktok_m&amp;cd=0%7C0%7C1%7C0&amp;cv=1&amp;br=2994&amp;bt=1497&amp;cs=0&amp;ds=3&amp;ft=eXd.6HHoMyq8ZZ_f.he2NXg3yl7Gb&amp;mime_type=video_mp4&amp;qs=0&amp;rc=NTloaWc0PDlnNWhkO2Q6OkBpamY8eDdodzU5MzMzNTczM0A1Ml9hLTMzXzUxY2BgLzUvYSNibTIyY19lcGJgLS1jMTZzcw%3D%3D&amp;l=2022090302184201019206102601682EA8&amp;btag=80000", "Video Link")</f>
        <v>0</v>
      </c>
    </row>
    <row r="335" spans="1:7">
      <c r="A335" s="2" t="s">
        <v>984</v>
      </c>
      <c r="B335" s="2" t="s">
        <v>985</v>
      </c>
      <c r="C335" s="2" t="s">
        <v>986</v>
      </c>
      <c r="D335" s="2">
        <v>2000000</v>
      </c>
      <c r="E335" s="2">
        <v>27200</v>
      </c>
      <c r="F335" s="2">
        <v>2812</v>
      </c>
      <c r="G335" s="2">
        <f>HYPERLINK("https://v16-webapp.tiktok.com/6f5b1cb517dd832be53ca9bc6c188b90/63130ded/video/tos/alisg/tos-alisg-pve-0037c001/7173b0121702487182c1165212305d56/?a=1988&amp;ch=0&amp;cr=0&amp;dr=0&amp;lr=tiktok_m&amp;cd=0%7C0%7C0%7C0&amp;br=1932&amp;bt=966&amp;cs=0&amp;ds=2&amp;ft=eXd.6HHoMyq8Za_f.he2NL9eyl7Gb&amp;mime_type=video_mp4&amp;qs=0&amp;rc=NDY0Ojg5PDo5NjozZjg8ZkBpM3lteW04OnhreDMzZjczM0AuNl5hLzYuXy8xNjQuXmE0YSMxMmJjaC1kbXBfLS0tMTRzcw%3D%3D&amp;l=2022090302184301022307603723699770&amp;btag=80000", "Video Link")</f>
        <v>0</v>
      </c>
    </row>
    <row r="336" spans="1:7">
      <c r="A336" s="2" t="s">
        <v>987</v>
      </c>
      <c r="B336" s="2" t="s">
        <v>988</v>
      </c>
      <c r="C336" s="2" t="s">
        <v>38</v>
      </c>
      <c r="D336" s="2">
        <v>2700000</v>
      </c>
      <c r="E336" s="2">
        <v>391</v>
      </c>
      <c r="F336" s="2">
        <v>1141</v>
      </c>
      <c r="G336" s="2">
        <f>HYPERLINK("https://v16-webapp.tiktok.com/84bb16c5420d6bdc83be2817946b298a/63130e1f/video/tos/useast2a/tos-useast2a-ve-0068c004/51aaa86a265e47cf89b0bf43f0817c60/?a=1988&amp;ch=0&amp;cr=0&amp;dr=0&amp;lr=tiktok_m&amp;cd=0%7C0%7C1%7C0&amp;cv=1&amp;br=3262&amp;bt=1631&amp;cs=0&amp;ds=3&amp;ft=eXd.6HHoMyq8Za_f.he2Noywyl7Gb&amp;mime_type=video_mp4&amp;qs=0&amp;rc=ZzM5aTY7PDkzOWdlOjM4ZkBpM2d3bG5wdzdmNjMzNzczM0AuXi5fMy4wXmIxLl9gYGNhYSMtL2VmLmgwcDNgLS1kMTZzcw%3D%3D&amp;l=202209030218430101920520290F695D5E&amp;btag=80000", "Video Link")</f>
        <v>0</v>
      </c>
    </row>
    <row r="337" spans="1:7">
      <c r="A337" s="2" t="s">
        <v>989</v>
      </c>
      <c r="B337" s="2" t="s">
        <v>990</v>
      </c>
      <c r="C337" s="2" t="s">
        <v>991</v>
      </c>
      <c r="D337" s="2">
        <v>2900000</v>
      </c>
      <c r="E337" s="2">
        <v>413</v>
      </c>
      <c r="F337" s="2">
        <v>510</v>
      </c>
      <c r="G337" s="2">
        <f>HYPERLINK("https://v16-webapp.tiktok.com/f1848a4ed9391438c6001b2f3a955d82/63130df3/video/tos/useast2a/tos-useast2a-ve-0068c001/1bbc2ed19dce40c1a7e7959f24f93021/?a=1988&amp;ch=0&amp;cr=0&amp;dr=0&amp;lr=tiktok_m&amp;cd=0%7C0%7C1%7C0&amp;cv=1&amp;br=2936&amp;bt=1468&amp;cs=0&amp;ds=3&amp;ft=eXd.6HHoMyq8Zu_f.he2NEiJyl7Gb&amp;mime_type=video_mp4&amp;qs=0&amp;rc=NzxnOGQ3aDw2ZTtlZ2Q0NUBpM3E0czNpbGp5eDMzZTczM0BgXjVgM2NjNTQxYjZhNDQwYSNtY3NjbmtxLy5fLS0wMTZzcw%3D%3D&amp;l=20220903021844010223076037236997AF&amp;btag=80000", "Video Link")</f>
        <v>0</v>
      </c>
    </row>
    <row r="338" spans="1:7">
      <c r="A338" s="2" t="s">
        <v>992</v>
      </c>
      <c r="B338" s="2" t="s">
        <v>993</v>
      </c>
      <c r="C338" s="2" t="s">
        <v>994</v>
      </c>
      <c r="D338" s="2">
        <v>2100000</v>
      </c>
      <c r="E338" s="2">
        <v>13300</v>
      </c>
      <c r="F338" s="2">
        <v>3274</v>
      </c>
      <c r="G338" s="2">
        <f>HYPERLINK("https://v16-webapp.tiktok.com/f8e63d5b42f91dff2b2750cca851b4d4/63130df5/video/tos/useast2a/tos-useast2a-ve-0068c002/05d32c277174462c8f2c0d12f18174fa/?a=1988&amp;ch=0&amp;cr=0&amp;dr=0&amp;lr=tiktok_m&amp;cd=0%7C0%7C1%7C0&amp;cv=1&amp;br=1744&amp;bt=872&amp;cs=0&amp;ds=3&amp;ft=eXd.6HHoMyq8Zu_f.he2Noqoyl7Gb&amp;mime_type=video_mp4&amp;qs=0&amp;rc=OWk4OWlpZThnZmRlNTU0Z0BpM3g2d2xyaThnMzMzNTczM0AyMi0yYjA1NmMxNWJhYDQ1YSNhZTZgMzA2aWtgLS0wMTZzcw%3D%3D&amp;l=20220903021844010189074225266AE947&amp;btag=80000", "Video Link")</f>
        <v>0</v>
      </c>
    </row>
    <row r="339" spans="1:7">
      <c r="A339" s="2" t="s">
        <v>995</v>
      </c>
      <c r="B339" s="2" t="s">
        <v>996</v>
      </c>
      <c r="C339" s="2" t="s">
        <v>997</v>
      </c>
      <c r="D339" s="2">
        <v>2300000</v>
      </c>
      <c r="E339" s="2">
        <v>4436</v>
      </c>
      <c r="F339" s="2">
        <v>4136</v>
      </c>
      <c r="G339" s="2">
        <f>HYPERLINK("https://v16-webapp.tiktok.com/f372f4d4d06ee1e2411a13d64131b8a0/63130df7/video/tos/useast2a/tos-useast2a-pve-0068/084942ebbe7f4193b99dfd2a0c41462a/?a=1988&amp;ch=0&amp;cr=0&amp;dr=0&amp;lr=tiktok_m&amp;cd=0%7C0%7C1%7C0&amp;cv=1&amp;br=2300&amp;bt=1150&amp;cs=0&amp;ds=3&amp;ft=eXd.6HHoMyq8Zd_f.he2N.doyl7Gb&amp;mime_type=video_mp4&amp;qs=0&amp;rc=NzU8O2Y5ZDk8NTw3M2UzaEBpM3k7PGc6ZmRwOTMzNzczM0BiMS1hMy0yXy8xYy1fMjAxYSM2ci0wcjRfczNgLS1kMTZzcw%3D%3D&amp;l=2022090302184501019206102601682F0D&amp;btag=80000", "Video Link")</f>
        <v>0</v>
      </c>
    </row>
    <row r="340" spans="1:7">
      <c r="A340" s="2" t="s">
        <v>998</v>
      </c>
      <c r="B340" s="2" t="s">
        <v>999</v>
      </c>
      <c r="C340" s="2" t="s">
        <v>1000</v>
      </c>
      <c r="D340" s="2">
        <v>3500000</v>
      </c>
      <c r="E340" s="2">
        <v>8922</v>
      </c>
      <c r="F340" s="2">
        <v>11100</v>
      </c>
      <c r="G340" s="2">
        <f>HYPERLINK("https://v16-webapp.tiktok.com/7b74b75d0b4e19020590a4cb46edfbdb/63130deb/video/tos/useast2a/tos-useast2a-pve-0068/5f0505b54d494254a5bbc4baca6547b2/?a=1988&amp;ch=0&amp;cr=0&amp;dr=0&amp;lr=tiktok_m&amp;cd=0%7C0%7C1%7C0&amp;cv=1&amp;br=3446&amp;bt=1723&amp;cs=0&amp;ds=3&amp;ft=eXd.6HHoMyq8Z9_f.he2N8twyl7Gb&amp;mime_type=video_mp4&amp;qs=0&amp;rc=OjxmODY6ZzhpOzw1NTxnaUBpMzV1aTY6ZnJkZTMzNzczM0AyNmFfMGBiXzAxNTJhMC1iYSNjYHM1cjRnbWlgLS1kMTZzcw%3D%3D&amp;l=2022090302184501019206102601682F22&amp;btag=80000", "Video Link")</f>
        <v>0</v>
      </c>
    </row>
    <row r="341" spans="1:7">
      <c r="A341" s="2" t="s">
        <v>1001</v>
      </c>
      <c r="B341" s="2" t="s">
        <v>1002</v>
      </c>
      <c r="C341" s="2" t="s">
        <v>61</v>
      </c>
      <c r="D341" s="2">
        <v>4100000</v>
      </c>
      <c r="E341" s="2">
        <v>35600</v>
      </c>
      <c r="F341" s="2">
        <v>7967</v>
      </c>
      <c r="G341" s="2">
        <f>HYPERLINK("https://v16-webapp.tiktok.com/716bc5ff87aa25a5984c5e2287ee3cb4/63130dfa/video/tos/useast2a/tos-useast2a-ve-0068c001/7d24a50628f24b038b6ac2e79119655f/?a=1988&amp;ch=0&amp;cr=0&amp;dr=0&amp;lr=tiktok_m&amp;cd=0%7C0%7C1%7C0&amp;cv=1&amp;br=1146&amp;bt=573&amp;cs=0&amp;ds=3&amp;ft=eXd.6HHoMyq8Z9_f.he2NECwyl7Gb&amp;mime_type=video_mp4&amp;qs=0&amp;rc=M2VlO2kzNWU7aTk8OjQzO0BpandoOnk7OHhsNDMzNzczM0AvMWFhYi5iXjIxMjQ0My80YSNnaHM2amMwZm9gLS1kMTZzcw%3D%3D&amp;l=2022090302184601021702823105679431&amp;btag=80000", "Video Link")</f>
        <v>0</v>
      </c>
    </row>
    <row r="342" spans="1:7">
      <c r="A342" s="2" t="s">
        <v>1003</v>
      </c>
      <c r="B342" s="2" t="s">
        <v>1004</v>
      </c>
      <c r="C342" s="2" t="s">
        <v>1005</v>
      </c>
      <c r="D342" s="2">
        <v>1400000</v>
      </c>
      <c r="E342" s="2">
        <v>1290</v>
      </c>
      <c r="F342" s="2">
        <v>1170</v>
      </c>
      <c r="G342" s="2">
        <f>HYPERLINK("https://v16-webapp.tiktok.com/3e711c9928462d36a49ef6265f10b562/63130e06/video/tos/useast2a/tos-useast2a-ve-0068c001/66f31e9d45cb420a9ef49abcca3d998e/?a=1988&amp;ch=0&amp;cr=0&amp;dr=0&amp;lr=tiktok_m&amp;cd=0%7C0%7C1%7C0&amp;cv=1&amp;br=1924&amp;bt=962&amp;cs=0&amp;ds=3&amp;ft=eXd.6HHoMyq8ZG_f.he2NJf3yl7Gb&amp;mime_type=video_mp4&amp;qs=0&amp;rc=OmZpNThoZWVkZzppaGdlM0BpM3I5N2tweHR4djMzMzczM0BgMmBjY15jX2MxYjE1NDIyYSNmYmVlZDVmLmJfLS0zMTZzcw%3D%3D&amp;l=2022090302184601019206102601682F4C&amp;btag=80000", "Video Link")</f>
        <v>0</v>
      </c>
    </row>
    <row r="343" spans="1:7">
      <c r="A343" s="2" t="s">
        <v>1006</v>
      </c>
      <c r="B343" s="2" t="s">
        <v>1007</v>
      </c>
      <c r="C343" s="2" t="s">
        <v>38</v>
      </c>
      <c r="D343" s="2">
        <v>3100000</v>
      </c>
      <c r="E343" s="2">
        <v>462</v>
      </c>
      <c r="F343" s="2">
        <v>531</v>
      </c>
      <c r="G343" s="2">
        <f>HYPERLINK("https://v16-webapp.tiktok.com/66cbfd9ae86e73dbd98df089208f7543/63130e22/video/tos/useast2a/tos-useast2a-ve-0068c001/49ae8f32636a4518a968e70e505d8a80/?a=1988&amp;ch=0&amp;cr=0&amp;dr=0&amp;lr=tiktok_m&amp;cd=0%7C0%7C1%7C0&amp;cv=1&amp;br=3740&amp;bt=1870&amp;cs=0&amp;ds=3&amp;ft=eXd.6HHoMyq8ZG_f.he2Neewyl7Gb&amp;mime_type=video_mp4&amp;qs=0&amp;rc=ZTNlZDk5NDNoO2dnNDkzaUBpanF3ZDVwcmk5NjMzNzczM0BjYjI2X18xXzUxYDA1LTAtYSNkcHNzXzAxYjZgLS1kMTZzcw%3D%3D&amp;l=2022090302184701019206102601682F63&amp;btag=80000", "Video Link")</f>
        <v>0</v>
      </c>
    </row>
    <row r="344" spans="1:7">
      <c r="A344" s="2" t="s">
        <v>1008</v>
      </c>
      <c r="B344" s="2" t="s">
        <v>1009</v>
      </c>
      <c r="C344" s="2" t="s">
        <v>1010</v>
      </c>
      <c r="D344" s="2">
        <v>2100000</v>
      </c>
      <c r="E344" s="2">
        <v>15100</v>
      </c>
      <c r="F344" s="2">
        <v>7281</v>
      </c>
      <c r="G344" s="2">
        <f>HYPERLINK("https://v16-webapp.tiktok.com/26d33be77af23d8c34e37ac4b656d767/63130df4/video/tos/useast2a/tos-useast2a-pve-0068/f81b5e91c15343439c9919a021a29abc/?a=1988&amp;ch=0&amp;cr=0&amp;dr=0&amp;lr=tiktok_m&amp;cd=0%7C0%7C1%7C0&amp;cv=1&amp;br=5720&amp;bt=2860&amp;cs=0&amp;ds=3&amp;ft=eXd.6HHoMyq8ZG_f.he2NhpAol7Gb&amp;mime_type=video_mp4&amp;qs=0&amp;rc=ZzY0N2U3NjQ5aDdnPGY7O0Bpam55d2k6ZnNxZTMzNzczM0AvM2ItYy0yNTAxLy9iLWEwYSNfMm0tcjQwbXBgLS1kMTZzcw%3D%3D&amp;l=202209030218470101901851540A69A02A&amp;btag=80000", "Video Link")</f>
        <v>0</v>
      </c>
    </row>
    <row r="345" spans="1:7">
      <c r="A345" s="2" t="s">
        <v>1011</v>
      </c>
      <c r="B345" s="2" t="s">
        <v>1012</v>
      </c>
      <c r="C345" s="2" t="s">
        <v>1013</v>
      </c>
      <c r="D345" s="2">
        <v>4200000</v>
      </c>
      <c r="E345" s="2">
        <v>5254</v>
      </c>
      <c r="F345" s="2">
        <v>1955</v>
      </c>
      <c r="G345" s="2">
        <f>HYPERLINK("https://v16-webapp.tiktok.com/0de233913d45613521dddeb594bba0a5/63130dff/video/tos/useast2a/tos-useast2a-ve-0068c004/8b0e6d8b2c9b4b3c802753d4e076769a/?a=1988&amp;ch=0&amp;cr=0&amp;dr=0&amp;lr=tiktok_m&amp;cd=0%7C0%7C1%7C0&amp;cv=1&amp;br=3610&amp;bt=1805&amp;cs=0&amp;ds=3&amp;ft=eXd.6HHoMyq8Zl_f.he2N5c4yl7Gb&amp;mime_type=video_mp4&amp;qs=0&amp;rc=ZGY7aTQ6PDo7NTpoZjVoZEBpMzU5dWQ6Zm1sZTMzNzczM0AuXjRgLi9eNjQxLTJeMi8tYSNoX2VjcjRfaDJgLS1kMTZzcw%3D%3D&amp;l=2022090302184801018902303421677C69&amp;btag=80000", "Video Link")</f>
        <v>0</v>
      </c>
    </row>
    <row r="346" spans="1:7">
      <c r="A346" s="2" t="s">
        <v>1014</v>
      </c>
      <c r="B346" s="2" t="s">
        <v>1015</v>
      </c>
      <c r="C346" s="2" t="s">
        <v>1016</v>
      </c>
      <c r="D346" s="2">
        <v>5100000</v>
      </c>
      <c r="E346" s="2">
        <v>29800</v>
      </c>
      <c r="F346" s="2">
        <v>6927</v>
      </c>
      <c r="G346" s="2">
        <f>HYPERLINK("https://v16-webapp.tiktok.com/c494f38b5e9101f66988bbdafffc7e29/63130df4/video/tos/useast2a/tos-useast2a-pve-0068/40c427390e0745358c0e5ddec7de3641/?a=1988&amp;ch=0&amp;cr=0&amp;dr=0&amp;lr=tiktok_m&amp;cd=0%7C0%7C1%7C0&amp;cv=1&amp;br=2876&amp;bt=1438&amp;cs=0&amp;ds=3&amp;ft=eXd.6HHoMyq8Zf_f.he2Ni3oyl7Gb&amp;mime_type=video_mp4&amp;qs=0&amp;rc=Zzg7ZTM6PGlpaTw4Njg5ZEBpamY5cWZ5ZzxzNTMzNzczM0A2M14xMTUvXzUxLTBeLzA1YSNxbG00My0vbjVgLS1kMTZzcw%3D%3D&amp;l=202209030218490101921650791F689FB7&amp;btag=80000", "Video Link")</f>
        <v>0</v>
      </c>
    </row>
    <row r="347" spans="1:7">
      <c r="A347" s="2" t="s">
        <v>1017</v>
      </c>
      <c r="B347" s="2" t="s">
        <v>1018</v>
      </c>
      <c r="C347" s="2" t="s">
        <v>1019</v>
      </c>
      <c r="D347" s="2">
        <v>4800000</v>
      </c>
      <c r="E347" s="2">
        <v>58400</v>
      </c>
      <c r="F347" s="2">
        <v>34500</v>
      </c>
      <c r="G347" s="2">
        <f>HYPERLINK("https://v16-webapp.tiktok.com/2fc3d0dcbfe2d5a04173d1ee222173c0/63130dfb/video/tos/useast2a/tos-useast2a-pve-0068/205f2af363ca4230b91c26ad80ac6c94/?a=1988&amp;ch=0&amp;cr=0&amp;dr=0&amp;lr=tiktok_m&amp;cd=0%7C0%7C1%7C0&amp;cv=1&amp;br=820&amp;bt=410&amp;cs=0&amp;ds=3&amp;ft=eXd.6HHoMyq8Zf_f.he2Nlh0yl7Gb&amp;mime_type=video_mp4&amp;qs=0&amp;rc=OTQ2OzU8ZmRpZTZnZjpmaUBpamtoOTY6ZmZ5OzMzNzczM0AvMjItMDVeXy4xNDM1NjMvYSNfLmRxcjRfLmxgLS1kMTZzcw%3D%3D&amp;l=2022090302184901019206102601682FF8&amp;btag=80000", "Video Link")</f>
        <v>0</v>
      </c>
    </row>
    <row r="348" spans="1:7">
      <c r="A348" s="2" t="s">
        <v>1020</v>
      </c>
      <c r="B348" s="2" t="s">
        <v>1021</v>
      </c>
      <c r="C348" s="2" t="s">
        <v>1022</v>
      </c>
      <c r="D348" s="2">
        <v>25900000</v>
      </c>
      <c r="E348" s="2">
        <v>28700</v>
      </c>
      <c r="F348" s="2">
        <v>26800</v>
      </c>
      <c r="G348" s="2">
        <f>HYPERLINK("https://v16-webapp.tiktok.com/57b6a52f062df08ca59567194dc9b6d9/63130df3/video/tos/useast2a/tos-useast2a-ve-0068c004/cc9aebf32bb548739cc062953de65242/?a=1988&amp;ch=0&amp;cr=0&amp;dr=0&amp;lr=tiktok_m&amp;cd=0%7C0%7C0%7C0&amp;br=864&amp;bt=432&amp;cs=0&amp;ds=2&amp;ft=eXd.6HHoMyq8ZR_f.he2N-iJyl7Gb&amp;mime_type=video_mp4&amp;qs=0&amp;rc=OGY5aTxnNDNoPDkzZDM8Z0BpanM4N3FuZWZpdTMzOjczM0A2MjMxYTNfNS8xNF9hXjFiYSMxZm40Ly1gcmVfLS0vMTZzcw%3D%3D&amp;l=202209030218500102170861632269A851&amp;btag=80000", "Video Link")</f>
        <v>0</v>
      </c>
    </row>
    <row r="349" spans="1:7">
      <c r="A349" s="2" t="s">
        <v>1023</v>
      </c>
      <c r="B349" s="2" t="s">
        <v>1024</v>
      </c>
      <c r="C349" s="2" t="s">
        <v>1025</v>
      </c>
      <c r="D349" s="2">
        <v>2700000</v>
      </c>
      <c r="E349" s="2">
        <v>5419</v>
      </c>
      <c r="F349" s="2">
        <v>1514</v>
      </c>
      <c r="G349" s="2">
        <f>HYPERLINK("https://v16-webapp.tiktok.com/95200706746a8f23e3279f05cd7a0e53/63130df9/video/tos/useast2a/tos-useast2a-ve-0068c004/16d1b0ed80714760a5d89cfd20aa5e47/?a=1988&amp;ch=0&amp;cr=0&amp;dr=0&amp;lr=tiktok_m&amp;cd=0%7C0%7C1%7C0&amp;cv=1&amp;br=2644&amp;bt=1322&amp;cs=0&amp;ds=3&amp;ft=eXd.6HHoMyq8ZR_f.he2Nuewyl7Gb&amp;mime_type=video_mp4&amp;qs=0&amp;rc=ZjtkODVkaDc5OmRmNmU3NUBpajNrbTY6Zjd3OTMzNzczM0BiYC00NDJhXzIxNDEzY181YSMtbl40cjRvajJgLS1kMTZzcw%3D%3D&amp;l=2022090302185001021702823105679551&amp;btag=80000", "Video Link")</f>
        <v>0</v>
      </c>
    </row>
    <row r="350" spans="1:7">
      <c r="A350" s="2" t="s">
        <v>1026</v>
      </c>
      <c r="B350" s="2" t="s">
        <v>1027</v>
      </c>
      <c r="C350" s="2" t="s">
        <v>704</v>
      </c>
      <c r="D350" s="2">
        <v>3000000</v>
      </c>
      <c r="E350" s="2">
        <v>1605</v>
      </c>
      <c r="F350" s="2">
        <v>1995</v>
      </c>
      <c r="G350" s="2">
        <f>HYPERLINK("https://v16-webapp.tiktok.com/bf14a2d49ea1e65dbf67ba121567f455/63130e0a/video/tos/useast2a/tos-useast2a-pve-0068/ebd644b099af462d83341596175fd027/?a=1988&amp;ch=0&amp;cr=0&amp;dr=0&amp;lr=tiktok_m&amp;cd=0%7C0%7C1%7C0&amp;cv=1&amp;br=3096&amp;bt=1548&amp;cs=0&amp;ds=3&amp;ft=eXd.6HHoMyq8ZU_f.he2N9RCol7Gb&amp;mime_type=video_mp4&amp;qs=0&amp;rc=OjRkNGQ3O2RkOGc7M2dlaUBpM2hlO3hzNDhwNjMzNzczM0BjNGNgLzAtXjIxMDBeLzYwYSNeNmFuaF9mX15gLS1kMTZzcw%3D%3D&amp;l=20220903021850010223098171176804AB&amp;btag=80000", "Video Link")</f>
        <v>0</v>
      </c>
    </row>
    <row r="351" spans="1:7">
      <c r="A351" s="2" t="s">
        <v>1028</v>
      </c>
      <c r="B351" s="2" t="s">
        <v>1029</v>
      </c>
      <c r="C351" s="2" t="s">
        <v>1030</v>
      </c>
      <c r="D351" s="2">
        <v>2000000</v>
      </c>
      <c r="E351" s="2">
        <v>12100</v>
      </c>
      <c r="F351" s="2">
        <v>8792</v>
      </c>
      <c r="G351" s="2">
        <f>HYPERLINK("https://v16-webapp.tiktok.com/b85ec2019f62957d44127fbac96d26e5/63130df4/video/tos/alisg/tos-alisg-pve-0037c001/f842196b128948bbb41c072b7c567068/?a=1988&amp;ch=0&amp;cr=0&amp;dr=0&amp;lr=tiktok_m&amp;cd=0%7C0%7C0%7C0&amp;cv=1&amp;br=1898&amp;bt=949&amp;cs=0&amp;ds=6&amp;ft=eXd.6HHoMyq8ZU_f.he2Nuywyl7Gb&amp;mime_type=video_mp4&amp;qs=0&amp;rc=Ozg6NTNpOTVkaWY1OWZoNkBpMzQ4NDllcHZ1eDMzNjczM0A1YjNjMi9fXy4xMF9fNDAxYSMzYWRrcC9yYWxfLS1jMTRzcw%3D%3D&amp;l=20220903021851010223098171176804D8&amp;btag=80000", "Video Link")</f>
        <v>0</v>
      </c>
    </row>
    <row r="352" spans="1:7">
      <c r="A352" s="2" t="s">
        <v>1031</v>
      </c>
      <c r="B352" s="2" t="s">
        <v>1032</v>
      </c>
      <c r="C352" s="2" t="s">
        <v>1033</v>
      </c>
      <c r="D352" s="2">
        <v>3400000</v>
      </c>
      <c r="E352" s="2">
        <v>2186</v>
      </c>
      <c r="F352" s="2">
        <v>2113</v>
      </c>
      <c r="G352" s="2">
        <f>HYPERLINK("https://v16-webapp.tiktok.com/24dee300f2be8f0f2b4d72ec82ad6e6a/63130df1/video/tos/useast2a/tos-useast2a-ve-0068c001/f4c8a76bbe8d48949abc3481ba9fa5aa/?a=1988&amp;ch=0&amp;cr=0&amp;dr=0&amp;lr=tiktok_m&amp;cd=0%7C0%7C1%7C0&amp;cv=1&amp;br=1782&amp;bt=891&amp;cs=0&amp;ds=3&amp;ft=eXd.6HHoMyq8Zr_f.he2NgaTyl7Gb&amp;mime_type=video_mp4&amp;qs=0&amp;rc=PDw3Z2doOmk8ZWg1ZmlpNUBpam92amY6ZjV1ZDMzNzczM0A1MzRfMTFeNjUxMi4zMS0zYSNka19ycjQwMjRgLS1kMTZzcw%3D%3D&amp;l=20220903021851010223098171176804F5&amp;btag=80000", "Video Link")</f>
        <v>0</v>
      </c>
    </row>
    <row r="353" spans="1:7">
      <c r="A353" s="2" t="s">
        <v>1034</v>
      </c>
      <c r="B353" s="2" t="s">
        <v>1035</v>
      </c>
      <c r="C353" s="2" t="s">
        <v>1036</v>
      </c>
      <c r="D353" s="2">
        <v>2900000</v>
      </c>
      <c r="E353" s="2">
        <v>11400</v>
      </c>
      <c r="F353" s="2">
        <v>4038</v>
      </c>
      <c r="G353" s="2">
        <f>HYPERLINK("https://v16-webapp.tiktok.com/1f9dc52d74ea8fc408f983040d5a1cd4/63130e27/video/tos/useast2a/tos-useast2a-ve-0068c001/bf775d296aca45d09b82677a70b5d70f/?a=1988&amp;ch=0&amp;cr=0&amp;dr=0&amp;lr=tiktok_m&amp;cd=0%7C0%7C1%7C0&amp;cv=1&amp;br=2178&amp;bt=1089&amp;cs=0&amp;ds=3&amp;ft=eXd.6HHoMyq8Zr_f.he2Nk.eyl7Gb&amp;mime_type=video_mp4&amp;qs=0&amp;rc=NTc4NzVpNzZkZWg1NDk7NUBpajg5eTY8eG14djMzNTczM0BiNF4yMC5eXmAxMDUyYy9gYSMucWNpMnFscV5fLS1iMTZzcw%3D%3D&amp;l=2022090302185201022309817117680510&amp;btag=80000", "Video Link")</f>
        <v>0</v>
      </c>
    </row>
    <row r="354" spans="1:7">
      <c r="A354" s="2" t="s">
        <v>1037</v>
      </c>
      <c r="B354" s="2" t="s">
        <v>1038</v>
      </c>
      <c r="C354" s="2" t="s">
        <v>1039</v>
      </c>
      <c r="D354" s="2">
        <v>3700000</v>
      </c>
      <c r="E354" s="2">
        <v>3156</v>
      </c>
      <c r="F354" s="2">
        <v>747</v>
      </c>
      <c r="G354" s="2">
        <f>HYPERLINK("https://v16-webapp.tiktok.com/7220fd368b87b4f4a1e732fd7e93c125/63130dfc/video/tos/maliva/tos-maliva-ve-0068c800-us/82102b10ac184cb4b096d0b827a979ff/?a=1988&amp;ch=0&amp;cr=0&amp;dr=0&amp;lr=tiktok_m&amp;cd=0%7C0%7C1%7C0&amp;cv=1&amp;br=2372&amp;bt=1186&amp;cs=0&amp;ds=3&amp;ft=eXd.6HHoMyq8Z-_f.he2NT_0yl7Gb&amp;mime_type=video_mp4&amp;qs=0&amp;rc=N2U5PGlpZmc2O2c4OGc6aUBpank1c2U5b3ZnbzMzaDczM0BjYzUtNl5fNi0xXzFiLjUvYSM2ZWAzXzZnbWRfLS0uMTZzcw%3D%3D&amp;l=2022090302185301022309817117680547&amp;btag=80000", "Video Link")</f>
        <v>0</v>
      </c>
    </row>
    <row r="355" spans="1:7">
      <c r="A355" s="2" t="s">
        <v>1040</v>
      </c>
      <c r="B355" s="2" t="s">
        <v>1041</v>
      </c>
      <c r="C355" s="2" t="s">
        <v>1042</v>
      </c>
      <c r="D355" s="2">
        <v>6100000</v>
      </c>
      <c r="E355" s="2">
        <v>62000</v>
      </c>
      <c r="F355" s="2">
        <v>10400</v>
      </c>
      <c r="G355" s="2">
        <f>HYPERLINK("https://v16-webapp.tiktok.com/7c0dbd772787da6c507ac91a3e0d2142/63130e02/video/tos/useast2a/tos-useast2a-ve-0068c001/bacad3fe32f04981bea51d05a16a5941/?a=1988&amp;ch=0&amp;cr=0&amp;dr=0&amp;lr=tiktok_m&amp;cd=0%7C0%7C1%7C0&amp;cv=1&amp;br=1818&amp;bt=909&amp;cs=0&amp;ds=3&amp;ft=eXd.6HHoMyq8Z-_f.he2N.doyl7Gb&amp;mime_type=video_mp4&amp;qs=0&amp;rc=O2dkZTc3M2ZlOzhmPDU2NUBpM3c0bTg6ZjNqPDMzNzczM0BhNjEvMWNiNl8xMWAtL14yYSNhY2EycjQwL29gLS1kMTZzcw%3D%3D&amp;l=202209030218530102170861632269A92F&amp;btag=80000", "Video Link")</f>
        <v>0</v>
      </c>
    </row>
    <row r="356" spans="1:7">
      <c r="A356" s="2" t="s">
        <v>1043</v>
      </c>
      <c r="B356" s="2" t="s">
        <v>1044</v>
      </c>
      <c r="C356" s="2" t="s">
        <v>1045</v>
      </c>
      <c r="D356" s="2">
        <v>1100000</v>
      </c>
      <c r="E356" s="2">
        <v>3189</v>
      </c>
      <c r="F356" s="2">
        <v>5592</v>
      </c>
      <c r="G356" s="2">
        <f>HYPERLINK("https://v16-webapp.tiktok.com/f2dda1b71a4c75b1f431c2ca1da8feb1/63130dfe/video/tos/useast2a/tos-useast2a-ve-0068c001/cfc5a8c03ad34a28bdcbedcd528f90f3/?a=1988&amp;ch=0&amp;cr=0&amp;dr=0&amp;lr=tiktok_m&amp;cd=0%7C0%7C1%7C0&amp;cv=1&amp;br=5314&amp;bt=2657&amp;cs=0&amp;ds=3&amp;ft=eXd.6HHoMyq8Zo_f.he2NOywyl7Gb&amp;mime_type=video_mp4&amp;qs=0&amp;rc=ZDM3ZzhnNTczaTZlN2Q1ZUBpMzVta2Q6ZnQ3OzMzNzczM0A0L19hYC0vXl8xNGAwNjNhYSM1Yi9ocjRfbWpgLS1kMTZzcw%3D%3D&amp;l=20220903021853010223066171156BC06D&amp;btag=80000", "Video Link")</f>
        <v>0</v>
      </c>
    </row>
    <row r="357" spans="1:7">
      <c r="A357" s="2" t="s">
        <v>1046</v>
      </c>
      <c r="B357" s="2" t="s">
        <v>1047</v>
      </c>
      <c r="C357" s="2" t="s">
        <v>1048</v>
      </c>
      <c r="D357" s="2">
        <v>2900000</v>
      </c>
      <c r="E357" s="2">
        <v>9061</v>
      </c>
      <c r="F357" s="2">
        <v>1212</v>
      </c>
      <c r="G357" s="2">
        <f>HYPERLINK("https://v16-webapp.tiktok.com/8c698aa150d137c5768812d71d8d257d/63130e1e/video/tos/useast2a/tos-useast2a-ve-0068c001/18a380f2b61c4a7ead1a6c60c0af6d7b/?a=1988&amp;ch=0&amp;cr=0&amp;dr=0&amp;lr=tiktok_m&amp;cd=0%7C0%7C1%7C0&amp;cv=1&amp;br=1804&amp;bt=902&amp;cs=0&amp;ds=3&amp;ft=eXd.6HHoMyq8Zo_f.he2Nlewyl7Gb&amp;mime_type=video_mp4&amp;qs=0&amp;rc=NDk2NTZoNGdkZDg3ODU8OEBpam5lZTQ6ZmZnNzMzNzczM0BfNDAtNC4wXl4xMzFeYi4tYSMycmFtcjRfb21gLS1kMTZzcw%3D%3D&amp;l=2022090302185401019216806600682853&amp;btag=80000", "Video Link")</f>
        <v>0</v>
      </c>
    </row>
    <row r="358" spans="1:7">
      <c r="A358" s="2" t="s">
        <v>1049</v>
      </c>
      <c r="B358" s="2" t="s">
        <v>1050</v>
      </c>
      <c r="C358" s="2" t="s">
        <v>1051</v>
      </c>
      <c r="D358" s="2">
        <v>3500000</v>
      </c>
      <c r="E358" s="2">
        <v>27900</v>
      </c>
      <c r="F358" s="2">
        <v>4061</v>
      </c>
      <c r="G358" s="2">
        <f>HYPERLINK("https://v16-webapp.tiktok.com/da6be8be4df98546f2e9b6f9ff586a78/63130e02/video/tos/useast2a/tos-useast2a-ve-0068c004/0556450c14b443818041fceb488b3529/?a=1988&amp;ch=0&amp;cr=0&amp;dr=0&amp;lr=tiktok_m&amp;cd=0%7C0%7C1%7C0&amp;cv=1&amp;br=2094&amp;bt=1047&amp;cs=0&amp;ds=3&amp;ft=eXd.6HHoMyq8Zk_f.he2NwI3yl7Gb&amp;mime_type=video_mp4&amp;qs=0&amp;rc=Ojs5OGhmZ2k4PDk7NzQ2ZkBpM292NjM6ZjozOzMzNzczM0BiNGA0Ni0tNjAxXy4wNTI2YSM0MDZqcjRvZHNgLS1kMTZzcw%3D%3D&amp;l=20220903021855010223098171176805E5&amp;btag=80000", "Video Link")</f>
        <v>0</v>
      </c>
    </row>
    <row r="359" spans="1:7">
      <c r="A359" s="2" t="s">
        <v>1052</v>
      </c>
      <c r="B359" s="2" t="s">
        <v>1053</v>
      </c>
      <c r="C359" s="2" t="s">
        <v>99</v>
      </c>
      <c r="D359" s="2">
        <v>5000000</v>
      </c>
      <c r="E359" s="2">
        <v>70000</v>
      </c>
      <c r="F359" s="2">
        <v>4344</v>
      </c>
      <c r="G359" s="2">
        <f>HYPERLINK("https://v16-webapp.tiktok.com/69825540c8b05b36d46f6be375620cdd/63130e14/video/tos/useast2a/tos-useast2a-ve-0068c001/25d7e043baba45beb8095cc9bf5647fe/?a=1988&amp;ch=0&amp;cr=0&amp;dr=0&amp;lr=tiktok_m&amp;cd=0%7C0%7C1%7C0&amp;cv=1&amp;br=940&amp;bt=470&amp;cs=0&amp;ds=3&amp;ft=eXd.6HHoMyq8Zk_f.he2NOSeyl7Gb&amp;mime_type=video_mp4&amp;qs=0&amp;rc=ZWY6OTlpZztmPGY3OTxlZUBpajx2ODZqdHYzMzMzODczM0AuMWBfYDQvNV8xYjFeXzEzYSNiam0yY2VzZ2xgLS0tMTZzcw%3D%3D&amp;l=2022090302185501022309817117680617&amp;btag=80000", "Video Link")</f>
        <v>0</v>
      </c>
    </row>
    <row r="360" spans="1:7">
      <c r="A360" s="2" t="s">
        <v>1054</v>
      </c>
      <c r="B360" s="2" t="s">
        <v>1055</v>
      </c>
      <c r="C360" s="2" t="s">
        <v>1056</v>
      </c>
      <c r="D360" s="2">
        <v>2600000</v>
      </c>
      <c r="E360" s="2">
        <v>14400</v>
      </c>
      <c r="F360" s="2">
        <v>3798</v>
      </c>
      <c r="G360" s="2">
        <f>HYPERLINK("https://v16-webapp.tiktok.com/f5bcae3b7154aaa38b04562a42e40c60/63130e25/video/tos/useast2a/tos-useast2a-ve-0068c001/ba86f6a7532e45dcbf5c290f6065652f/?a=1988&amp;ch=0&amp;cr=0&amp;dr=0&amp;lr=tiktok_m&amp;cd=0%7C0%7C1%7C0&amp;cv=1&amp;br=1810&amp;bt=905&amp;cs=0&amp;ds=3&amp;ft=eXd.6HHoMyq8Z7_f.he2N-iJyl7Gb&amp;mime_type=video_mp4&amp;qs=0&amp;rc=MzZnZDZnZzhnaTw3PDZoOkBpMzNpaGk6ZnV2ZTMzNzczM0AuXjEzXi02NjExMi5iNjE1YSNeL2xvcjRfL2RgLS1kMTZzcw%3D%3D&amp;l=202209030218560102170861632269A9CF&amp;btag=80000", "Video Link")</f>
        <v>0</v>
      </c>
    </row>
    <row r="361" spans="1:7">
      <c r="A361" s="2" t="s">
        <v>1057</v>
      </c>
      <c r="B361" s="2" t="s">
        <v>1058</v>
      </c>
      <c r="C361" s="2" t="s">
        <v>1059</v>
      </c>
      <c r="D361" s="2">
        <v>1700000</v>
      </c>
      <c r="E361" s="2">
        <v>11900</v>
      </c>
      <c r="F361" s="2">
        <v>7204</v>
      </c>
      <c r="G361" s="2">
        <f>HYPERLINK("https://v16-webapp.tiktok.com/198506bf4b189ea8787653b38dbe0e36/63130e0c/video/tos/alisg/tos-alisg-pve-0037c001/e378ffa5dd9945838d6a0d21fa3f6e97/?a=1988&amp;ch=0&amp;cr=0&amp;dr=0&amp;lr=tiktok_m&amp;cd=0%7C0%7C1%7C0&amp;cv=1&amp;br=1328&amp;bt=664&amp;cs=0&amp;ds=3&amp;ft=eXd.6HHoMyq8Z7_f.he2N5c4yl7Gb&amp;mime_type=video_mp4&amp;qs=0&amp;rc=NGZlZGhoZmQ0ZWQ4NWc2PEBpM2Y1OnY8dTU5eTMzZzczM0AuNDUyM2AwNl8xM2ExYGIyYSNpLnNxMC0xcjJfLS0zMTRzcw%3D%3D&amp;l=2022090302185601022309817117680667&amp;btag=80000", "Video Link")</f>
        <v>0</v>
      </c>
    </row>
    <row r="362" spans="1:7">
      <c r="A362" s="2" t="s">
        <v>1060</v>
      </c>
      <c r="B362" s="2" t="s">
        <v>1061</v>
      </c>
      <c r="C362" s="2" t="s">
        <v>1062</v>
      </c>
      <c r="D362" s="2">
        <v>3400000</v>
      </c>
      <c r="E362" s="2">
        <v>16000</v>
      </c>
      <c r="F362" s="2">
        <v>4747</v>
      </c>
      <c r="G362" s="2">
        <f>HYPERLINK("https://v16-webapp.tiktok.com/ba694f5d8deb855775e35ea76d053d1c/63130dfb/video/tos/useast2a/tos-useast2a-ve-0068c004/a86fd249fb9040ebb8c487a51dd99b5c/?a=1988&amp;ch=0&amp;cr=0&amp;dr=0&amp;lr=tiktok_m&amp;cd=0%7C0%7C1%7C0&amp;cv=1&amp;br=1022&amp;bt=511&amp;cs=0&amp;ds=3&amp;ft=eXd.6HHoMyq8Z6_f.he2N.aeyl7Gb&amp;mime_type=video_mp4&amp;qs=0&amp;rc=aWYzaTg0Zzk2Mzo6Ojc0ZEBpajw0NWc6ZnhwNzMzNzczM0BiXzNfLTY1XjExMDA2NjRiYSNuNWBhcjRfcF9gLS1kMTZzcw%3D%3D&amp;l=2022090302185701022309817117680696&amp;btag=80000", "Video Link")</f>
        <v>0</v>
      </c>
    </row>
    <row r="363" spans="1:7">
      <c r="A363" s="2" t="s">
        <v>1063</v>
      </c>
      <c r="B363" s="2" t="s">
        <v>1064</v>
      </c>
      <c r="C363" s="2" t="s">
        <v>1065</v>
      </c>
      <c r="D363" s="2">
        <v>1700000</v>
      </c>
      <c r="E363" s="2">
        <v>1419</v>
      </c>
      <c r="F363" s="2">
        <v>1206</v>
      </c>
      <c r="G363" s="2">
        <f>HYPERLINK("https://v16-webapp.tiktok.com/e2cf2aee5a1fb5687e7c55fa0cbc29b8/63130e0a/video/tos/useast2a/tos-useast2a-pve-0068/a106ec73d79b47429ff42dcdbebb6422/?a=1988&amp;ch=0&amp;cr=0&amp;dr=0&amp;lr=tiktok_m&amp;cd=0%7C0%7C1%7C0&amp;cv=1&amp;br=3396&amp;bt=1698&amp;cs=0&amp;ds=3&amp;ft=eXd.6HHoMyq8Z6_f.he2NQtoyl7Gb&amp;mime_type=video_mp4&amp;qs=0&amp;rc=Njc7aWkzZDc1aDg0ZWZpaUBpM2lzd2VlOHl2djMzNTczM0A1YTEtLS1eX2AxNl8vMF9eYSNmbjVpMi5iNmhfLS02MTZzcw%3D%3D&amp;l=2022090302185701021702823105679764&amp;btag=80000", "Video Link")</f>
        <v>0</v>
      </c>
    </row>
    <row r="364" spans="1:7">
      <c r="A364" s="2" t="s">
        <v>1066</v>
      </c>
      <c r="B364" s="2" t="s">
        <v>1067</v>
      </c>
      <c r="C364" s="2" t="s">
        <v>1068</v>
      </c>
      <c r="D364" s="2">
        <v>2400000</v>
      </c>
      <c r="E364" s="2">
        <v>8529</v>
      </c>
      <c r="F364" s="2">
        <v>6754</v>
      </c>
      <c r="G364" s="2">
        <f>HYPERLINK("https://v16-webapp.tiktok.com/2dda35c9e4623a7063d6a84e935e5d04/63130e01/video/tos/alisg/tos-alisg-pve-0037c001/c1260aaed59c4e9aa1a36b6697390aee/?a=1988&amp;ch=0&amp;cr=0&amp;dr=0&amp;lr=tiktok_m&amp;cd=0%7C0%7C1%7C0&amp;cv=1&amp;br=2806&amp;bt=1403&amp;cs=0&amp;ds=3&amp;ft=eXd.6HHoMyq8ZP_f.he2N1_Aol7Gb&amp;mime_type=video_mp4&amp;qs=0&amp;rc=M2RnN2hlOjNlODdlZzlnZEBpandqZDZleDR2eDMzaTczM0AzNjFgXy1iNmIxXjFfLmBeYSNecjM1LW01bjRfLS02MTRzcw%3D%3D&amp;l=202209030218580102230811570E67A818&amp;btag=80000", "Video Link")</f>
        <v>0</v>
      </c>
    </row>
    <row r="365" spans="1:7">
      <c r="A365" s="2" t="s">
        <v>1069</v>
      </c>
      <c r="B365" s="2" t="s">
        <v>1070</v>
      </c>
      <c r="C365" s="2" t="s">
        <v>1071</v>
      </c>
      <c r="D365" s="2">
        <v>2400000</v>
      </c>
      <c r="E365" s="2">
        <v>2257</v>
      </c>
      <c r="F365" s="2">
        <v>755</v>
      </c>
      <c r="G365" s="2">
        <f>HYPERLINK("https://v16-webapp.tiktok.com/5c733b6ccb1147f452d17c27e0f3dcad/63130e01/video/tos/useast2a/tos-useast2a-ve-0068c004/cc2cc268b31d42ea931f3ff407e252e3/?a=1988&amp;ch=0&amp;cr=0&amp;dr=0&amp;lr=tiktok_m&amp;cd=0%7C0%7C1%7C0&amp;cv=1&amp;br=1818&amp;bt=909&amp;cs=0&amp;ds=3&amp;ft=eXd.6HHoMyq8ZP_f.he2NyL0yl7Gb&amp;mime_type=video_mp4&amp;qs=0&amp;rc=MzZpO2Q4Nmg6N2c3Nmk1N0BpMzUzM3h1NnFkdzMzNzczM0AwMDYvYTNfNi0xM2NeLi01YSNkMmg1c2Zgc19fLS0yMTZzcw%3D%3D&amp;l=202209030218580101890360231C6965E6&amp;btag=80000", "Video Link")</f>
        <v>0</v>
      </c>
    </row>
    <row r="366" spans="1:7">
      <c r="A366" s="2" t="s">
        <v>1072</v>
      </c>
      <c r="B366" s="2" t="s">
        <v>1073</v>
      </c>
      <c r="C366" s="2" t="s">
        <v>1074</v>
      </c>
      <c r="D366" s="2">
        <v>1600000</v>
      </c>
      <c r="E366" s="2">
        <v>4941</v>
      </c>
      <c r="F366" s="2">
        <v>875</v>
      </c>
      <c r="G366" s="2">
        <f>HYPERLINK("https://v16-webapp.tiktok.com/6381b28a7fcce5ae63a0752a65664256/63130e07/video/tos/useast2a/tos-useast2a-ve-0068c003/399d0b96023841a18c5ee0a1da1e48ad/?a=1988&amp;ch=0&amp;cr=0&amp;dr=0&amp;lr=tiktok_m&amp;cd=0%7C0%7C1%7C0&amp;cv=1&amp;br=1250&amp;bt=625&amp;cs=0&amp;ds=3&amp;ft=eXd.6HHoMyq8Zi_f.he2NIPwyl7Gb&amp;mime_type=video_mp4&amp;qs=0&amp;rc=Ojk7Z2Y5aGk6N2dnZzg5aEBpM2Vod201OmtsdDMzaDczM0AvNi01NDY2X2AxLWJjL2A0YSNpMDE2LjE0bTFfLS02MTZzcw%3D%3D&amp;l=202209030218590102230811570E67A84F&amp;btag=80000", "Video Link")</f>
        <v>0</v>
      </c>
    </row>
    <row r="367" spans="1:7">
      <c r="A367" s="2" t="s">
        <v>1075</v>
      </c>
      <c r="B367" s="2" t="s">
        <v>1076</v>
      </c>
      <c r="C367" s="2" t="s">
        <v>1077</v>
      </c>
      <c r="D367" s="2">
        <v>2900000</v>
      </c>
      <c r="E367" s="2">
        <v>10800</v>
      </c>
      <c r="F367" s="2">
        <v>4789</v>
      </c>
      <c r="G367" s="2">
        <f>HYPERLINK("https://v16-webapp.tiktok.com/68c0c741d4e6ac2a67f4f3f42f8e308a/63130e32/video/tos/useast2a/tos-useast2a-ve-0068c003/67f1567eac5341caa325fbfc074bc87d/?a=1988&amp;ch=0&amp;cr=0&amp;dr=0&amp;lr=tiktok_m&amp;cd=0%7C0%7C1%7C0&amp;cv=1&amp;br=2178&amp;bt=1089&amp;cs=0&amp;ds=3&amp;ft=eXd.6HHoMyq8Zi_f.he2NOcwyl7Gb&amp;mime_type=video_mp4&amp;qs=0&amp;rc=ZWQ0OWdkZjM3NDhoNmY8NEBpanRobjw6Zmd0NzMzNzczM0A1YDZgMV8uNjIxLjYzLl5gYSNvLWE2cjRnYmdgLS1kMTZzcw%3D%3D&amp;l=202209030218590102230811570E67A863&amp;btag=80000", "Video Link")</f>
        <v>0</v>
      </c>
    </row>
    <row r="368" spans="1:7">
      <c r="A368" s="2" t="s">
        <v>1078</v>
      </c>
      <c r="B368" s="2" t="s">
        <v>1079</v>
      </c>
      <c r="C368" s="2" t="s">
        <v>1080</v>
      </c>
      <c r="D368" s="2">
        <v>4000000</v>
      </c>
      <c r="E368" s="2">
        <v>2963</v>
      </c>
      <c r="F368" s="2">
        <v>3895</v>
      </c>
      <c r="G368" s="2">
        <f>HYPERLINK("https://v16-webapp.tiktok.com/fa1be00ba94c3f3c2f1a179c41ff3dc3/63130dfd/video/tos/useast2a/tos-useast2a-ve-0068c001/72a30268a2e64dd293f3620ad718aa05/?a=1988&amp;ch=0&amp;cr=0&amp;dr=0&amp;lr=tiktok_m&amp;cd=0%7C0%7C1%7C0&amp;cv=1&amp;br=1508&amp;bt=754&amp;cs=0&amp;ds=3&amp;ft=eXd.6HHoMyq8ZW_f.he2NOSeyl7Gb&amp;mime_type=video_mp4&amp;qs=0&amp;rc=OTk7M2hpNjpoNzlmZzhnNEBpamlmN3NtcW04cjMzPDczM0BiNTBgMjY0NTAxLV9jYDA2YSNhbDRpcF5gZjRfLS0uMTZzcw%3D%3D&amp;l=202209030219000102230650361966BEAD&amp;btag=80000", "Video Link")</f>
        <v>0</v>
      </c>
    </row>
    <row r="369" spans="1:7">
      <c r="A369" s="2" t="s">
        <v>1081</v>
      </c>
      <c r="B369" s="2" t="s">
        <v>1082</v>
      </c>
      <c r="C369" s="2" t="s">
        <v>1083</v>
      </c>
      <c r="D369" s="2">
        <v>1700000</v>
      </c>
      <c r="E369" s="2">
        <v>633</v>
      </c>
      <c r="F369" s="2">
        <v>1248</v>
      </c>
      <c r="G369" s="2">
        <f>HYPERLINK("https://v16-webapp.tiktok.com/d9de9bee9d52137e25c013c174de5beb/63130e1a/video/tos/useast2a/tos-useast2a-pve-0068/37b52248a25740d9b80e300ae5a4def9/?a=1988&amp;ch=0&amp;cr=0&amp;dr=0&amp;lr=tiktok_m&amp;cd=0%7C0%7C1%7C0&amp;cv=1&amp;br=1784&amp;bt=892&amp;cs=0&amp;ds=3&amp;ft=eXd.6HHoMyq8ZW_f.he2N9fELl7Gb&amp;mime_type=video_mp4&amp;qs=0&amp;rc=NTRnNTMzNjw8NTc0MzhoZEBpam5uZW9tNWQ4NDMzOTczM0A2Xi4tYGE0XjQxYzQuLS4vYSNwbjBfNi4vLmVgLS1jMTZzcw%3D%3D&amp;l=202209030219000101890360231C696645&amp;btag=80000", "Video Link")</f>
        <v>0</v>
      </c>
    </row>
    <row r="370" spans="1:7">
      <c r="A370" s="2" t="s">
        <v>1084</v>
      </c>
      <c r="B370" s="2" t="s">
        <v>1085</v>
      </c>
      <c r="C370" s="2" t="s">
        <v>1086</v>
      </c>
      <c r="D370" s="2">
        <v>2600000</v>
      </c>
      <c r="E370" s="2">
        <v>7869</v>
      </c>
      <c r="F370" s="2">
        <v>2168</v>
      </c>
      <c r="G370" s="2">
        <f>HYPERLINK("https://v16-webapp.tiktok.com/70f1c7dbba235454f4a5aff1c4a8359c/63130e11/video/tos/useast2a/tos-useast2a-ve-0068c002/5e0b3d0db8a842d798249fc3601e6a10/?a=1988&amp;ch=0&amp;cr=0&amp;dr=0&amp;lr=tiktok_m&amp;cd=0%7C0%7C1%7C0&amp;cv=1&amp;br=2316&amp;bt=1158&amp;cs=0&amp;ds=3&amp;ft=eXd.6HHoMyq8Zz_f.he2NCEwyl7Gb&amp;mime_type=video_mp4&amp;qs=0&amp;rc=N2k7aTQ4N2UzNmhoNjY8OUBpajV5ZG1odGZ2eTMzOzczM0A0MGM2NDQzNl4xLWI0YzA1YSNgZDRoajA2XnNfLS0tMTZzcw%3D%3D&amp;l=202209030219010102230650361966BF09&amp;btag=80000", "Video Link")</f>
        <v>0</v>
      </c>
    </row>
    <row r="371" spans="1:7">
      <c r="A371" s="2" t="s">
        <v>1087</v>
      </c>
      <c r="B371" s="2" t="s">
        <v>1088</v>
      </c>
      <c r="C371" s="2" t="s">
        <v>1089</v>
      </c>
      <c r="D371" s="2">
        <v>4100000</v>
      </c>
      <c r="E371" s="2">
        <v>2297</v>
      </c>
      <c r="F371" s="2">
        <v>55600</v>
      </c>
      <c r="G371" s="2">
        <f>HYPERLINK("https://v16-webapp.tiktok.com/6c22a3f9ad2b5a0b8289aaf82cddd74e/63130e2b/video/tos/useast2a/tos-useast2a-pve-0068/5b2f4d5e384745529670c0a6a4c129c3/?a=1988&amp;ch=0&amp;cr=0&amp;dr=0&amp;lr=tiktok_m&amp;cd=0%7C0%7C1%7C0&amp;cv=1&amp;br=3428&amp;bt=1714&amp;cs=0&amp;ds=3&amp;ft=eXd.6HHoMyq8Zz_f.he2N9RCol7Gb&amp;mime_type=video_mp4&amp;qs=0&amp;rc=ZDg1ZmRlM2RmNWY7OTxlOEBpajl2bDg6ZjNrOTMzNzczM0A1NTIuYWA2NTYxLWAzMl5hYSMzbHA0cjRnMWFgLS1kMTZzcw%3D%3D&amp;l=2022090302190101019205916025680B42&amp;btag=80000", "Video Link")</f>
        <v>0</v>
      </c>
    </row>
    <row r="372" spans="1:7">
      <c r="A372" s="2" t="s">
        <v>1090</v>
      </c>
      <c r="B372" s="2" t="s">
        <v>1091</v>
      </c>
      <c r="C372" s="2" t="s">
        <v>1092</v>
      </c>
      <c r="D372" s="2">
        <v>1400000</v>
      </c>
      <c r="E372" s="2">
        <v>1860</v>
      </c>
      <c r="F372" s="2">
        <v>1315</v>
      </c>
      <c r="G372" s="2">
        <f>HYPERLINK("https://v16-webapp.tiktok.com/9ac88f68e8d28f06cd3656dad030c80a/63130e31/video/tos/useast2a/tos-useast2a-ve-0068c004/2c51867ba4054d38977088f5bc88a335/?a=1988&amp;ch=0&amp;cr=0&amp;dr=0&amp;lr=tiktok_m&amp;cd=0%7C0%7C1%7C0&amp;cv=1&amp;br=2030&amp;bt=1015&amp;cs=0&amp;ds=3&amp;ft=eXd.6HHoMyq8Zt_f.he2Ny_eyl7Gb&amp;mime_type=video_mp4&amp;qs=0&amp;rc=aTc6ZWc7PDtpNmU3NWk0NUBpMzplczplbnZtMzMzaTczM0AyNF4vNV8xNTMxNS8uNjYtYSM1am5xcHAyNDZgLS0tMTZzcw%3D%3D&amp;l=202209030219020101902192040A682320&amp;btag=80000", "Video Link")</f>
        <v>0</v>
      </c>
    </row>
    <row r="373" spans="1:7">
      <c r="A373" s="2" t="s">
        <v>1093</v>
      </c>
      <c r="B373" s="2" t="s">
        <v>1094</v>
      </c>
      <c r="C373" s="2" t="s">
        <v>35</v>
      </c>
      <c r="D373" s="2">
        <v>1000000</v>
      </c>
      <c r="E373" s="2">
        <v>4830</v>
      </c>
      <c r="F373" s="2">
        <v>4068</v>
      </c>
      <c r="G373" s="2">
        <f>HYPERLINK("https://v16-webapp.tiktok.com/1c7667fa8b5ba084a62cc42cae283d09/63130e0f/video/tos/useast2a/tos-useast2a-pve-0068/d13db720d94d431da4040bd8b614e719/?a=1988&amp;ch=0&amp;cr=0&amp;dr=0&amp;lr=tiktok_m&amp;cd=0%7C0%7C1%7C0&amp;cv=1&amp;br=1886&amp;bt=943&amp;cs=0&amp;ds=3&amp;ft=eXd.6HHoMyq8Zt_f.he2NdOPyl7Gb&amp;mime_type=video_mp4&amp;qs=0&amp;rc=aDs1ZTNmaDdmMzs0Ozk3OkBpM3N1bXM0ajxnNTMzNzczM0A2YjVjMl8zX2ExXl40Yy0yYSNzZjUxcnEtZ2tgLS1kMTZzcw%3D%3D&amp;l=202209030219020101902192040A682344&amp;btag=80000", "Video Link")</f>
        <v>0</v>
      </c>
    </row>
    <row r="374" spans="1:7">
      <c r="A374" s="2" t="s">
        <v>1095</v>
      </c>
      <c r="B374" s="2" t="s">
        <v>1096</v>
      </c>
      <c r="C374" s="2" t="s">
        <v>1097</v>
      </c>
      <c r="D374" s="2">
        <v>2000000</v>
      </c>
      <c r="E374" s="2">
        <v>6797</v>
      </c>
      <c r="F374" s="2">
        <v>1054</v>
      </c>
      <c r="G374" s="2">
        <f>HYPERLINK("https://v16-webapp.tiktok.com/4caa64d5ad206f0166361de3b21b4c7d/63130e01/video/tos/useast2a/tos-useast2a-ve-0068c001/4fa706cb469b42558cb43ee002294597/?a=1988&amp;ch=0&amp;cr=0&amp;dr=0&amp;lr=tiktok_m&amp;cd=0%7C0%7C1%7C0&amp;cv=1&amp;br=3892&amp;bt=1946&amp;cs=0&amp;ds=3&amp;ft=eXd.6HHoMyq8Zt_f.he2Ni.0yl7Gb&amp;mime_type=video_mp4&amp;qs=0&amp;rc=N2dmODtoPDk0NGQ3ZWY0O0BpamloaDRkOTNtNjMzNzczM0AxLjJjYy5eNjUxLmAtYy1iYSNvMV5qbGpfbV5gLS1kMTZzcw%3D%3D&amp;l=202209030219020101920562052069D1F0&amp;btag=80000", "Video Link")</f>
        <v>0</v>
      </c>
    </row>
    <row r="375" spans="1:7">
      <c r="A375" s="2" t="s">
        <v>1098</v>
      </c>
      <c r="B375" s="2" t="s">
        <v>1099</v>
      </c>
      <c r="C375" s="2" t="s">
        <v>1100</v>
      </c>
      <c r="D375" s="2">
        <v>5400000</v>
      </c>
      <c r="E375" s="2">
        <v>6147</v>
      </c>
      <c r="F375" s="2">
        <v>223</v>
      </c>
      <c r="G375" s="2">
        <f>HYPERLINK("https://v16-webapp.tiktok.com/b1c4eab6d836841434c719068440ccca/63130e06/video/tos/useast2a/tos-useast2a-ve-0068/ec4aeca9e68f41d886bffbe8fb3ecf2f/?a=1988&amp;ch=0&amp;cr=0&amp;dr=0&amp;lr=tiktok_m&amp;cd=0%7C0%7C1%7C0&amp;cv=1&amp;br=940&amp;bt=470&amp;cs=0&amp;ds=3&amp;ft=eXd.6HHoMyq8ZV_f.he2Ndr4yl7Gb&amp;mime_type=video_mp4&amp;qs=0&amp;rc=PDg8Z2U5ZzxkNGc8ZjhoO0BpajU3cG85a3N3cjMzMzczM0BeLS1hNC41Nl8xYS0uLjUxYSNzb2VfY2xzaWVfLS1hMTZzcw%3D%3D&amp;l=202209030219030101902192040A68239A&amp;btag=80000", "Video Link")</f>
        <v>0</v>
      </c>
    </row>
    <row r="376" spans="1:7">
      <c r="A376" s="2" t="s">
        <v>1101</v>
      </c>
      <c r="B376" s="2" t="s">
        <v>1102</v>
      </c>
      <c r="C376" s="2" t="s">
        <v>1103</v>
      </c>
      <c r="D376" s="2">
        <v>1500000</v>
      </c>
      <c r="E376" s="2">
        <v>261</v>
      </c>
      <c r="F376" s="2">
        <v>403</v>
      </c>
      <c r="G376" s="2">
        <f>HYPERLINK("https://v16-webapp.tiktok.com/892ce8dcb38e3e9015dff2786cf481b3/63130e00/video/tos/useast2a/tos-useast2a-ve-0068c003/00412b7b4e054bd58841eaba8d13621a/?a=1988&amp;ch=0&amp;cr=0&amp;dr=0&amp;lr=tiktok_m&amp;cd=0%7C0%7C1%7C0&amp;cv=1&amp;br=3222&amp;bt=1611&amp;cs=0&amp;ds=3&amp;ft=eXd.6HHoMyq8ZV_f.he2NgTAol7Gb&amp;mime_type=video_mp4&amp;qs=0&amp;rc=NTtoOzg4OjNnaTkzOjkzNEBpajU2dTg6ZnVzOTMzNzczM0BiNjNjNC1eXzMxMjJiLTZgYSNgLV5hcjRvXl5gLS1kMTZzcw%3D%3D&amp;l=202209030219030101880612140F6867CC&amp;btag=80000", "Video Link")</f>
        <v>0</v>
      </c>
    </row>
    <row r="377" spans="1:7">
      <c r="A377" s="2" t="s">
        <v>1104</v>
      </c>
      <c r="B377" s="2" t="s">
        <v>1105</v>
      </c>
      <c r="C377" s="2" t="s">
        <v>1106</v>
      </c>
      <c r="D377" s="2">
        <v>2900000</v>
      </c>
      <c r="E377" s="2">
        <v>75</v>
      </c>
      <c r="F377" s="2">
        <v>571</v>
      </c>
      <c r="G377" s="2">
        <f>HYPERLINK("https://v16-webapp.tiktok.com/74deb4335be20bc055fa2714abfa343c/63130e07/video/tos/useast2a/tos-useast2a-ve-0068c004/e7711042b3e24a6fb55e07488dae8449/?a=1988&amp;ch=0&amp;cr=0&amp;dr=0&amp;lr=tiktok_m&amp;cd=0%7C0%7C1%7C0&amp;cv=1&amp;br=3284&amp;bt=1642&amp;cs=0&amp;ds=3&amp;ft=eXd.6HHoMyq8ZD_f.he2Noqoyl7Gb&amp;mime_type=video_mp4&amp;qs=0&amp;rc=ZmY3ZTY2OWY2Ojc0aDloZ0Bpamw8PGk6ZjZnZDMzNzczM0AvNS1iM14yNmExYjBjL2AwYSNsZjZlcjRvMi5gLS1kMTZzcw%3D%3D&amp;l=20220903021904010190218201266894A5&amp;btag=80000", "Video Link")</f>
        <v>0</v>
      </c>
    </row>
    <row r="378" spans="1:7">
      <c r="A378" s="2" t="s">
        <v>1107</v>
      </c>
      <c r="B378" s="2" t="s">
        <v>1108</v>
      </c>
      <c r="C378" s="2" t="s">
        <v>1109</v>
      </c>
      <c r="D378" s="2">
        <v>3300000</v>
      </c>
      <c r="E378" s="2">
        <v>1543</v>
      </c>
      <c r="F378" s="2">
        <v>1064</v>
      </c>
      <c r="G378" s="2">
        <f>HYPERLINK("https://v16-webapp.tiktok.com/6531d52b9b28bcac197a00bc308f0a58/63130dff/video/tos/useast2a/tos-useast2a-ve-0068c003/43f72d1361e0425194addd2ffd8614bb/?a=1988&amp;ch=0&amp;cr=0&amp;dr=0&amp;lr=tiktok_m&amp;cd=0%7C0%7C1%7C0&amp;cv=1&amp;br=1640&amp;bt=820&amp;cs=0&amp;ds=3&amp;ft=eXd.6HHoMyq8Ze_f.he2NOSeyl7Gb&amp;mime_type=video_mp4&amp;qs=0&amp;rc=OzQzaTlmNzg6OGVnZGY0ZUBpM3g3ZGk6ZnZzZTMzNzczM0AyLTMyLTE1NWAxMzUwY14vYSNvaV8ucjRncmxgLS1kMTZzcw%3D%3D&amp;l=202209030219050102230650361966C030&amp;btag=80000", "Video Link")</f>
        <v>0</v>
      </c>
    </row>
    <row r="379" spans="1:7">
      <c r="A379" s="2" t="s">
        <v>1110</v>
      </c>
      <c r="B379" s="2" t="s">
        <v>1111</v>
      </c>
      <c r="C379" s="2" t="s">
        <v>1112</v>
      </c>
      <c r="D379" s="2">
        <v>2100000</v>
      </c>
      <c r="E379" s="2">
        <v>527</v>
      </c>
      <c r="F379" s="2">
        <v>1290</v>
      </c>
      <c r="G379" s="2">
        <f>HYPERLINK("https://v16-webapp.tiktok.com/69e24cd534e760596416a634cf86d01b/63130e0b/video/tos/useast2a/tos-useast2a-ve-0068c003/afb2275dd8014d459872f2cbe238c008/?a=1988&amp;ch=0&amp;cr=0&amp;dr=0&amp;lr=tiktok_m&amp;cd=0%7C0%7C1%7C0&amp;cv=1&amp;br=950&amp;bt=475&amp;cs=0&amp;ds=3&amp;ft=eXd.6HHoMyq8Ze_f.he2N9RCol7Gb&amp;mime_type=video_mp4&amp;qs=0&amp;rc=aDc6PGk3PDs8OGc5MzQ3OUBpank1ZWQ6ZmhmZDMzNzczM0A2MmEtYWMyNmIxX2E2LzItYSNkYGAycjQwMF5gLS1kMTZzcw%3D%3D&amp;l=202209030219050102230650361966C051&amp;btag=80000", "Video Link")</f>
        <v>0</v>
      </c>
    </row>
    <row r="380" spans="1:7">
      <c r="A380" s="2" t="s">
        <v>1113</v>
      </c>
      <c r="B380" s="2" t="s">
        <v>1114</v>
      </c>
      <c r="C380" s="2" t="s">
        <v>1115</v>
      </c>
      <c r="D380" s="2">
        <v>3300000</v>
      </c>
      <c r="E380" s="2">
        <v>259</v>
      </c>
      <c r="F380" s="2">
        <v>76</v>
      </c>
      <c r="G380" s="2">
        <f>HYPERLINK("https://v16-webapp.tiktok.com/87dae25b430821ff3d6fc86c448e43aa/63130e02/video/tos/useast2a/tos-useast2a-ve-0068c004/9fa56889583c4b1d9adf4cd2692870b4/?a=1988&amp;ch=0&amp;cr=0&amp;dr=0&amp;lr=tiktok_m&amp;cd=0%7C0%7C1%7C0&amp;cv=1&amp;br=1838&amp;bt=919&amp;cs=0&amp;ds=3&amp;ft=eXd.6HHoMyq8ZO_f.he2N0.oyl7Gb&amp;mime_type=video_mp4&amp;qs=0&amp;rc=NDUzaWZnOjQ0OzdmMzc2Z0BpM3Zydjo6Zjk6ZTMzNzczM0BfNmA0MF9jNTIxNWBgMi9hYSMzZHJncjRvbnNgLS1kMTZzcw%3D%3D&amp;l=202209030219050101902192040A6824E5&amp;btag=80000", "Video Link")</f>
        <v>0</v>
      </c>
    </row>
    <row r="381" spans="1:7">
      <c r="A381" s="2" t="s">
        <v>1116</v>
      </c>
      <c r="B381" s="2" t="s">
        <v>1117</v>
      </c>
      <c r="C381" s="2" t="s">
        <v>1118</v>
      </c>
      <c r="D381" s="2">
        <v>4100000</v>
      </c>
      <c r="E381" s="2">
        <v>31900</v>
      </c>
      <c r="F381" s="2">
        <v>5053</v>
      </c>
      <c r="G381" s="2">
        <f>HYPERLINK("https://v16-webapp.tiktok.com/cde039383ae2e50a2288f1ad03b81986/63130dff/video/tos/useast2a/tos-useast2a-ve-0068c004/09e093f2099447c498f691c0cfe12a5f/?a=1988&amp;ch=0&amp;cr=0&amp;dr=0&amp;lr=tiktok_m&amp;cd=0%7C0%7C0%7C0&amp;br=1536&amp;bt=768&amp;cs=0&amp;ds=2&amp;ft=eXd.6HHoMyq8ZO_f.he2NQBeyl7Gb&amp;mime_type=video_mp4&amp;qs=0&amp;rc=OjhlNzdkMzw5Z2hlNDppM0BpMzlqcjc2bWtodzMzNzczM0AtMGJfNWBgXzMxNjY1NDJhYSNyXmFyX3Bwcl9fLS0uMTZzcw%3D%3D&amp;l=2022090302190601021708619725692525&amp;btag=80000", "Video Link")</f>
        <v>0</v>
      </c>
    </row>
    <row r="382" spans="1:7">
      <c r="A382" s="2" t="s">
        <v>1119</v>
      </c>
      <c r="B382" s="2" t="s">
        <v>1120</v>
      </c>
      <c r="C382" s="2" t="s">
        <v>1121</v>
      </c>
      <c r="D382" s="2">
        <v>11900000</v>
      </c>
      <c r="E382" s="2">
        <v>14900</v>
      </c>
      <c r="F382" s="2">
        <v>2572</v>
      </c>
      <c r="G382" s="2">
        <f>HYPERLINK("https://v16-webapp.tiktok.com/753f627760bf41c7d8fc7cfcc6726f6e/63130e07/video/tos/useast2a/tos-useast2a-pve-0068/cb271e003d0e4ee38313c2de82860e3c/?a=1988&amp;ch=0&amp;cr=0&amp;dr=0&amp;lr=tiktok_m&amp;cd=0%7C0%7C1%7C0&amp;cv=1&amp;br=2884&amp;bt=1442&amp;cs=0&amp;ds=3&amp;ft=eXd.6HHoMyq8Zw_f.he2NSloyl7Gb&amp;mime_type=video_mp4&amp;qs=0&amp;rc=PDtpZDNpODhoO2YzPGdmOEBpM2w1O2ZzZHZvczMzaTczM0BeXzA1X18wNV8xMjQyYTJjYSNiMmYwYi40XnJfLS1gMTZzcw%3D%3D&amp;l=202209030219070101902192040A682576&amp;btag=80000", "Video Link")</f>
        <v>0</v>
      </c>
    </row>
    <row r="383" spans="1:7">
      <c r="A383" s="2" t="s">
        <v>1122</v>
      </c>
      <c r="B383" s="2" t="s">
        <v>1123</v>
      </c>
      <c r="C383" s="2" t="s">
        <v>1124</v>
      </c>
      <c r="D383" s="2">
        <v>1400000</v>
      </c>
      <c r="E383" s="2">
        <v>630</v>
      </c>
      <c r="F383" s="2">
        <v>996</v>
      </c>
      <c r="G383" s="2">
        <f>HYPERLINK("https://v16-webapp.tiktok.com/f6e500acd721d94c03ac080a8b1459e7/63130e35/video/tos/useast2a/tos-useast2a-ve-0068c003/c49fabb065794588ab4b7c2850449701/?a=1988&amp;ch=0&amp;cr=0&amp;dr=0&amp;lr=tiktok_m&amp;cd=0%7C0%7C1%7C0&amp;cv=1&amp;br=3556&amp;bt=1778&amp;cs=0&amp;ds=3&amp;ft=eXd.6HHoMyq8Zw_f.he2N9fELl7Gb&amp;mime_type=video_mp4&amp;qs=0&amp;rc=PGk0NWc0NGU4Zjk6ZmQ7OEBpanNrdDhkOTc5NDMzNzczM0A1Ml40Yl9iNjAxNmJgMi8tYSM0MjIvbGpvY21gLS1kMTZzcw%3D%3D&amp;l=202209030219070102230650361966C0E4&amp;btag=80000", "Video Link")</f>
        <v>0</v>
      </c>
    </row>
    <row r="384" spans="1:7">
      <c r="A384" s="2" t="s">
        <v>1125</v>
      </c>
      <c r="B384" s="2" t="s">
        <v>1126</v>
      </c>
      <c r="C384" s="2" t="s">
        <v>1127</v>
      </c>
      <c r="D384" s="2">
        <v>2000000</v>
      </c>
      <c r="E384" s="2">
        <v>7861</v>
      </c>
      <c r="F384" s="2">
        <v>5064</v>
      </c>
      <c r="G384" s="2">
        <f>HYPERLINK("https://v16-webapp.tiktok.com/0c00ff759bce8086ea76715c89bdd3db/63130e14/video/tos/useast2a/tos-useast2a-pve-0068/b1a32607be3e4943958dd3d0e040d513/?a=1988&amp;ch=0&amp;cr=0&amp;dr=0&amp;lr=tiktok_m&amp;cd=0%7C0%7C1%7C0&amp;cv=1&amp;br=914&amp;bt=457&amp;cs=0&amp;ds=3&amp;ft=eXd.6HHoMyq8Z2_f.he2NN.oyl7Gb&amp;mime_type=video_mp4&amp;qs=0&amp;rc=OzY1PGRpOjc0OTRoOzdlNEBpM3N1ODg6Zjs5ZTMzNzczM0BiYWEzYjRiXy4xYzReMS1jYSNkYWpecjRnYW9gLS1kMTZzcw%3D%3D&amp;l=202209030219080101902192040A6825EF&amp;btag=80000", "Video Link")</f>
        <v>0</v>
      </c>
    </row>
    <row r="385" spans="1:7">
      <c r="A385" s="2" t="s">
        <v>1128</v>
      </c>
      <c r="B385" s="2" t="s">
        <v>1129</v>
      </c>
      <c r="C385" s="2" t="s">
        <v>1130</v>
      </c>
      <c r="D385" s="2">
        <v>1800000</v>
      </c>
      <c r="E385" s="2">
        <v>2832</v>
      </c>
      <c r="F385" s="2">
        <v>3866</v>
      </c>
      <c r="G385" s="2">
        <f>HYPERLINK("https://v16-webapp.tiktok.com/79d9a0e8060bf02392b1708794a4eeb8/63130e10/video/tos/useast2a/tos-useast2a-ve-0068c002/3ee729c8840946099b2c868129ea34f8/?a=1988&amp;ch=0&amp;cr=0&amp;dr=0&amp;lr=tiktok_m&amp;cd=0%7C0%7C1%7C0&amp;cv=1&amp;br=4390&amp;bt=2195&amp;cs=0&amp;ds=3&amp;ft=eXd.6HHoMyq8Z2_f.he2NbVeyl7Gb&amp;mime_type=video_mp4&amp;qs=0&amp;rc=NDk1MzZkMzRnZjYzOzo1O0Bpam0zbTtpdW94NTMzNzczM0BhNjQvLS8wXjExNTVjLV4zYSMucV9paS0ybm1gLS1kMTZzcw%3D%3D&amp;l=202209030219080102230650361966C119&amp;btag=80000", "Video Link")</f>
        <v>0</v>
      </c>
    </row>
    <row r="386" spans="1:7">
      <c r="A386" s="2" t="s">
        <v>1131</v>
      </c>
      <c r="B386" s="2" t="s">
        <v>1132</v>
      </c>
      <c r="C386" s="2" t="s">
        <v>1133</v>
      </c>
      <c r="D386" s="2">
        <v>2600000</v>
      </c>
      <c r="E386" s="2">
        <v>38500</v>
      </c>
      <c r="F386" s="2">
        <v>2738</v>
      </c>
      <c r="G386" s="2">
        <f>HYPERLINK("https://v16-webapp.tiktok.com/d44bddf68e836bb5c34faa487e0a61af/63130e07/video/tos/useast2a/tos-useast2a-pve-0068/6d3a5e16e54248cb90d45f2b099a6f8d/?a=1988&amp;ch=0&amp;cr=0&amp;dr=0&amp;lr=tiktok_m&amp;cd=0%7C0%7C1%7C0&amp;cv=1&amp;br=6028&amp;bt=3014&amp;cs=0&amp;ds=3&amp;ft=eXd.6HHoMyq8Zq_f.he2Ned3yl7Gb&amp;mime_type=video_mp4&amp;qs=0&amp;rc=NzllNTRkaDplNDM2OztmPEBpamxzZ2lndHJtNDMzNzczM0BfYi4wYGM1NmAxMi5fY2IuYSNgYS9qM21mbG1gLS1kMTZzcw%3D%3D&amp;l=202209030219090101902192040A682651&amp;btag=80000", "Video Link")</f>
        <v>0</v>
      </c>
    </row>
    <row r="387" spans="1:7">
      <c r="A387" s="2" t="s">
        <v>1134</v>
      </c>
      <c r="B387" s="2" t="s">
        <v>1135</v>
      </c>
      <c r="C387" s="2" t="s">
        <v>1136</v>
      </c>
      <c r="D387" s="2">
        <v>2400000</v>
      </c>
      <c r="E387" s="2">
        <v>477</v>
      </c>
      <c r="F387" s="2">
        <v>3158</v>
      </c>
      <c r="G387" s="2">
        <f>HYPERLINK("https://v16-webapp.tiktok.com/c6eec805515970984320b8299e79aacd/63130e06/video/tos/useast2a/tos-useast2a-pve-0068/0969d1cf9c0f454ba2ea6315516c3935/?a=1988&amp;ch=0&amp;cr=0&amp;dr=0&amp;lr=tiktok_m&amp;cd=0%7C0%7C1%7C0&amp;cv=1&amp;br=1238&amp;bt=619&amp;cs=0&amp;ds=3&amp;ft=eXd.6HHoMyq8Zq_f.he2NC0eyl7Gb&amp;mime_type=video_mp4&amp;qs=0&amp;rc=ZzlnNTpkNjtoPDQ4NWk6M0Bpam1qMzxyNjVkNjMzNzczM0A2MGMuMDReNjUxNGFgLzIyYSNebDJtNGFtaDVgLS1kMTZzcw%3D%3D&amp;l=202209030219090102230650361966C160&amp;btag=80000", "Video Link")</f>
        <v>0</v>
      </c>
    </row>
    <row r="388" spans="1:7">
      <c r="A388" s="2" t="s">
        <v>1137</v>
      </c>
      <c r="B388" s="2" t="s">
        <v>1138</v>
      </c>
      <c r="C388" s="2" t="s">
        <v>1139</v>
      </c>
      <c r="D388" s="2">
        <v>3000000</v>
      </c>
      <c r="E388" s="2">
        <v>2042</v>
      </c>
      <c r="F388" s="2">
        <v>1791</v>
      </c>
      <c r="G388" s="2">
        <f>HYPERLINK("https://v16-webapp.tiktok.com/0fc8df1b2a5e9bf1997e7ae249a6254e/63130e06/video/tos/useast2a/tos-useast2a-pve-0068/651b44bf2bfd4a9997710308d6f3d00e/?a=1988&amp;ch=0&amp;cr=0&amp;dr=0&amp;lr=tiktok_m&amp;cd=0%7C0%7C1%7C0&amp;cv=1&amp;br=4654&amp;bt=2327&amp;cs=0&amp;ds=3&amp;ft=eXd.6HHoMyq8Zs_f.he2N0.oyl7Gb&amp;mime_type=video_mp4&amp;qs=0&amp;rc=ZDQ3NmRnOzRoZTVoZDc5aEBpM2VmNTk6ZmV5ZTMzNzczM0AyLjY1NF9fNTQxLzAvLTEwYSNzMjQycjQwYWlgLS1kMTZzcw%3D%3D&amp;l=2022090302191001022302320809685CC0&amp;btag=80000", "Video Link")</f>
        <v>0</v>
      </c>
    </row>
    <row r="389" spans="1:7">
      <c r="A389" s="2" t="s">
        <v>1140</v>
      </c>
      <c r="B389" s="2" t="s">
        <v>1141</v>
      </c>
      <c r="C389" s="2" t="s">
        <v>1142</v>
      </c>
      <c r="D389" s="2">
        <v>4100000</v>
      </c>
      <c r="E389" s="2">
        <v>180</v>
      </c>
      <c r="F389" s="2">
        <v>577</v>
      </c>
      <c r="G389" s="2">
        <f>HYPERLINK("https://v16-webapp.tiktok.com/1e01edea726ef9157ab5016b55e90575/63130e51/video/tos/useast2a/tos-useast2a-ve-0068c001/205d4f5d1db94f3a8fc1a0ea94b32930/?a=1988&amp;ch=0&amp;cr=0&amp;dr=0&amp;lr=tiktok_m&amp;cd=0%7C0%7C1%7C0&amp;cv=1&amp;br=2260&amp;bt=1130&amp;cs=0&amp;ds=3&amp;ft=eXd.6HHoMyq8Zs_f.he2NO3oyl7Gb&amp;mime_type=video_mp4&amp;qs=0&amp;rc=OmdkZzZlOzc8NGU6ZmgzZ0BpM247czM6ZjY4ZDMzNzczM0BjNDAyYTFfNjYxXjVfLjFeYSMzaTZwcjRfaGNgLS1kMTZzcw%3D%3D&amp;l=202209030219100101902192040A6826FF&amp;btag=80000", "Video Link")</f>
        <v>0</v>
      </c>
    </row>
    <row r="390" spans="1:7">
      <c r="A390" s="2" t="s">
        <v>1143</v>
      </c>
      <c r="B390" s="2" t="s">
        <v>1144</v>
      </c>
      <c r="C390" s="2" t="s">
        <v>1145</v>
      </c>
      <c r="D390" s="2">
        <v>1400000</v>
      </c>
      <c r="E390" s="2">
        <v>12900</v>
      </c>
      <c r="F390" s="2">
        <v>2670</v>
      </c>
      <c r="G390" s="2">
        <f>HYPERLINK("https://v16-webapp.tiktok.com/321466388b81e599dc7ae1d17bc7de6c/63130e33/video/tos/alisg/tos-alisg-pve-0037c001/a22a8cf2120b471ba37381c1f466a3d6/?a=1988&amp;ch=0&amp;cr=0&amp;dr=0&amp;lr=tiktok_m&amp;cd=0%7C0%7C1%7C0&amp;cv=1&amp;br=2788&amp;bt=1394&amp;cs=0&amp;ds=3&amp;ft=eXd.6HHoMyq8ZB_f.he2N5Uoyl7Gb&amp;mime_type=video_mp4&amp;qs=0&amp;rc=OjhmZTNpNzxoOWU6NDU0O0Bpam1yNjlmdm5veTMzMzczM0A2YjUyXmFfXjUxYl8vNl5jYSM1ZHFgY2BfMDNfLS0xMTRzcw%3D%3D&amp;l=202209030219100102230650361966C19D&amp;btag=80000", "Video Link")</f>
        <v>0</v>
      </c>
    </row>
    <row r="391" spans="1:7">
      <c r="A391" s="2" t="s">
        <v>1146</v>
      </c>
      <c r="B391" s="2" t="s">
        <v>1147</v>
      </c>
      <c r="C391" s="2" t="s">
        <v>1148</v>
      </c>
      <c r="D391" s="2">
        <v>1500000</v>
      </c>
      <c r="E391" s="2">
        <v>594</v>
      </c>
      <c r="F391" s="2">
        <v>435</v>
      </c>
      <c r="G391" s="2">
        <f>HYPERLINK("https://v16-webapp.tiktok.com/6fe3ea7454f7149407aa451be49f98ac/63130e2b/video/tos/useast2a/tos-useast2a-pve-0068/61fea73bc15248879bdbfaeb7c20d9f3/?a=1988&amp;ch=0&amp;cr=0&amp;dr=0&amp;lr=tiktok_m&amp;cd=0%7C0%7C1%7C0&amp;cv=1&amp;br=1780&amp;bt=890&amp;cs=0&amp;ds=3&amp;ft=eXd.6HHoMyq8ZB_f.he2NN_4yl7Gb&amp;mime_type=video_mp4&amp;qs=0&amp;rc=O2Q7Ojs5OjpmaWloNWY6NEBpM2h3OTU0azt4MzMzaTczM0AxMV9iY2M0NS0xYC9fNTA1YSNfLTFyXmFqMzVgLS0tMTZzcw%3D%3D&amp;l=202209030219110102230650361966C1C7&amp;btag=80000", "Video Link")</f>
        <v>0</v>
      </c>
    </row>
    <row r="392" spans="1:7">
      <c r="A392" s="2" t="s">
        <v>1149</v>
      </c>
      <c r="B392" s="2" t="s">
        <v>1150</v>
      </c>
      <c r="C392" s="2" t="s">
        <v>1151</v>
      </c>
      <c r="D392" s="2">
        <v>19200000</v>
      </c>
      <c r="E392" s="2">
        <v>1219</v>
      </c>
      <c r="F392" s="2">
        <v>1157</v>
      </c>
      <c r="G392" s="2">
        <f>HYPERLINK("https://v16-webapp.tiktok.com/10e43b6814023649def881ad3908e635/63130e0a/video/tos/useast2a/tos-useast2a-ve-0068c004/96f85b108b8d48228227354fc92de5d5/?a=1988&amp;ch=0&amp;cr=0&amp;dr=0&amp;lr=tiktok_m&amp;cd=0%7C0%7C1%7C0&amp;cv=1&amp;br=2356&amp;bt=1178&amp;cs=0&amp;ds=3&amp;ft=eXd.6HHoMyq8Z5_f.he2Nuywyl7Gb&amp;mime_type=video_mp4&amp;qs=0&amp;rc=PGU0Ojc7Ozs7Mzc8ZzdmNEBpam82azg6Zjd0NzMzNzczM0AuYWAzY2I2Xy8xLy82MjQyYSNpYGtvcjQwbWJgLS1kMTZzcw%3D%3D&amp;l=202209030219120101902192040A6827EC&amp;btag=80000", "Video Link")</f>
        <v>0</v>
      </c>
    </row>
    <row r="393" spans="1:7">
      <c r="A393" s="2" t="s">
        <v>1152</v>
      </c>
      <c r="B393" s="2" t="s">
        <v>1153</v>
      </c>
      <c r="C393" s="2" t="s">
        <v>1154</v>
      </c>
      <c r="D393" s="2">
        <v>2000000</v>
      </c>
      <c r="E393" s="2">
        <v>4412</v>
      </c>
      <c r="F393" s="2">
        <v>4834</v>
      </c>
      <c r="G393" s="2">
        <f>HYPERLINK("https://v16-webapp.tiktok.com/4f84cd56a3bf0c1e98556a1f46104797/63130e21/video/tos/useast2a/tos-useast2a-ve-0068c002/33048ab432ff41b8b9c1339719f5b268/?a=1988&amp;ch=0&amp;cr=0&amp;dr=0&amp;lr=tiktok_m&amp;cd=0%7C0%7C1%7C0&amp;cv=1&amp;br=1712&amp;bt=856&amp;cs=0&amp;ds=3&amp;ft=eXd.6HHoMyq8Z5_f.he2NdOPyl7Gb&amp;mime_type=video_mp4&amp;qs=0&amp;rc=NzQ6ZDpkMzY1M2k1aTMzOEBpamg8ODo6ZmY6NjMzNzczM0AxNjQzYS41XjUxXzEuNjNhYSNyM3M0cjRnNGpgLS1kMTZzcw%3D%3D&amp;l=202209030219120102230650361966C200&amp;btag=80000", "Video Link")</f>
        <v>0</v>
      </c>
    </row>
    <row r="394" spans="1:7">
      <c r="A394" s="2" t="s">
        <v>1155</v>
      </c>
      <c r="B394" s="2" t="s">
        <v>1156</v>
      </c>
      <c r="C394" s="2" t="s">
        <v>1157</v>
      </c>
      <c r="D394" s="2">
        <v>1700000</v>
      </c>
      <c r="E394" s="2">
        <v>4711</v>
      </c>
      <c r="F394" s="2">
        <v>6653</v>
      </c>
      <c r="G394" s="2">
        <f>HYPERLINK("https://v16-webapp.tiktok.com/3af4d1faef56c9224f307b9fb0831001/63130e12/video/tos/useast2a/tos-useast2a-pve-0068/2d55bd8cd29d4df0948cc653c37de3d7/?a=1988&amp;ch=0&amp;cr=0&amp;dr=0&amp;lr=tiktok_m&amp;cd=0%7C0%7C1%7C0&amp;cv=1&amp;br=2266&amp;bt=1133&amp;cs=0&amp;ds=3&amp;ft=eXd.6HHoMyq8ZX_f.he2NIDwyl7Gb&amp;mime_type=video_mp4&amp;qs=0&amp;rc=ZzU1Omk5Ozs1OjU8ZWVpPEBpM3hxO2xtb2VsNDMzNjczM0BfMzZgNC4xNTUxYGE1XjMxYSMvZHNzaDFqX2BgLS1gMTZzcw%3D%3D&amp;l=202209030219130101902192040A682852&amp;btag=80000", "Video Link")</f>
        <v>0</v>
      </c>
    </row>
    <row r="395" spans="1:7">
      <c r="A395" s="2" t="s">
        <v>1158</v>
      </c>
      <c r="B395" s="2" t="s">
        <v>1159</v>
      </c>
      <c r="C395" s="2" t="s">
        <v>1160</v>
      </c>
      <c r="D395" s="2">
        <v>1400000</v>
      </c>
      <c r="E395" s="2">
        <v>696</v>
      </c>
      <c r="F395" s="2">
        <v>1109</v>
      </c>
      <c r="G395" s="2">
        <f>HYPERLINK("https://v16-webapp.tiktok.com/f27611aea950ccf1a671f1a7d7c9359d/63130e24/video/tos/useast2a/tos-useast2a-pve-0068/bd5f4fcf78954271a868ce36dac7bda8/?a=1988&amp;ch=0&amp;cr=0&amp;dr=0&amp;lr=tiktok_m&amp;cd=0%7C0%7C1%7C0&amp;cv=1&amp;br=1964&amp;bt=982&amp;cs=0&amp;ds=3&amp;ft=eXd.6HHoMyq8ZX_f.he2N5eTyl7Gb&amp;mime_type=video_mp4&amp;qs=0&amp;rc=OTUzNzw5ODQ8OmVlOWg5NkBpamZ3bnV2a288MzMzOTczM0A0YzJiYjY2NjAxYGE0Y14vYSMyLnJyNjNxaTNgLS0vMTZzcw%3D%3D&amp;l=202209030219130101902192040A682882&amp;btag=80000", "Video Link")</f>
        <v>0</v>
      </c>
    </row>
    <row r="396" spans="1:7">
      <c r="A396" s="2" t="s">
        <v>1161</v>
      </c>
      <c r="B396" s="2" t="s">
        <v>1162</v>
      </c>
      <c r="C396" s="2" t="s">
        <v>1163</v>
      </c>
      <c r="D396" s="2">
        <v>2800000</v>
      </c>
      <c r="E396" s="2">
        <v>8774</v>
      </c>
      <c r="F396" s="2">
        <v>1216</v>
      </c>
      <c r="G396" s="2">
        <f>HYPERLINK("https://v16-webapp.tiktok.com/3f5ec1f6aaa1fb52adfbfd21c2dc55b1/63130e12/video/tos/useast2a/tos-useast2a-ve-0068c003/22b68ef82f394f3281d99848c2573616/?a=1988&amp;ch=0&amp;cr=0&amp;dr=0&amp;lr=tiktok_m&amp;cd=0%7C0%7C1%7C0&amp;cv=1&amp;br=1376&amp;bt=688&amp;cs=0&amp;ds=3&amp;ft=eXd.6HHoMyq8Zj_f.he2Neljyl7Gb&amp;mime_type=video_mp4&amp;qs=0&amp;rc=OTVpZDU8M2hnZDVnNTg0NkBpanltNXY2M3NuNDMzNzczM0A2NTNgL15fXmMxMF4zL2BfYSNkYm5fcC9jcWVgLS1kMTZzcw%3D%3D&amp;l=202209030219140101902192040A6828B8&amp;btag=80000", "Video Link")</f>
        <v>0</v>
      </c>
    </row>
    <row r="397" spans="1:7">
      <c r="A397" s="2" t="s">
        <v>1164</v>
      </c>
      <c r="B397" s="2" t="s">
        <v>1165</v>
      </c>
      <c r="C397" s="2" t="s">
        <v>1166</v>
      </c>
      <c r="D397" s="2">
        <v>3800000</v>
      </c>
      <c r="E397" s="2">
        <v>1201</v>
      </c>
      <c r="F397" s="2">
        <v>1382</v>
      </c>
      <c r="G397" s="2">
        <f>HYPERLINK("https://v16-webapp.tiktok.com/2885252920fe89d3248b2cd7de916288/63130e0b/video/tos/useast2a/tos-useast2a-pve-0068/30610826751a4eb9ad18512569e38501/?a=1988&amp;ch=0&amp;cr=0&amp;dr=0&amp;lr=tiktok_m&amp;cd=0%7C0%7C1%7C0&amp;cv=1&amp;br=1870&amp;bt=935&amp;cs=0&amp;ds=3&amp;ft=eXd.6HHoMyq8Zj_f.he2NwbTyl7Gb&amp;mime_type=video_mp4&amp;qs=0&amp;rc=Zmc3NmY0Z2hpNTY2OTU7ZkBpM2Z1eDZlOnVxNTMzNzczM0AyNjE0YF82XzQxXzMwYV5jYSNtLmFnZS1iX15gLS1kMTZzcw%3D%3D&amp;l=202209030219140101902192040A6828E9&amp;btag=80000", "Video Link")</f>
        <v>0</v>
      </c>
    </row>
    <row r="398" spans="1:7">
      <c r="A398" s="2" t="s">
        <v>1167</v>
      </c>
      <c r="B398" s="2" t="s">
        <v>1168</v>
      </c>
      <c r="C398" s="2" t="s">
        <v>1169</v>
      </c>
      <c r="D398" s="2">
        <v>1900000</v>
      </c>
      <c r="E398" s="2">
        <v>4604</v>
      </c>
      <c r="F398" s="2">
        <v>1316</v>
      </c>
      <c r="G398" s="2">
        <f>HYPERLINK("https://v16-webapp.tiktok.com/0e36ed32041b117c0320cd0718e4be24/63130e09/video/tos/useast2a/tos-useast2a-ve-0068c004/e72563579e4c483a85916a0febd24dc8/?a=1988&amp;ch=0&amp;cr=0&amp;dr=0&amp;lr=tiktok_m&amp;cd=0%7C0%7C1%7C0&amp;cv=1&amp;br=3886&amp;bt=1943&amp;cs=0&amp;ds=3&amp;ft=eXd.6HHoMyq8Zj_f.he2NHr3yl7Gb&amp;mime_type=video_mp4&amp;qs=0&amp;rc=aWhlMzo4ZzY2NTNlOTU1Z0BpanNmZzQ6ZjZpPDMzNzczM0AtXy4xLzEzNmMxYTRhLV9gYSNvcG1gcjRfXl5gLS1kMTZzcw%3D%3D&amp;l=2022090302191401022302320809685D46&amp;btag=80000", "Video Link")</f>
        <v>0</v>
      </c>
    </row>
    <row r="399" spans="1:7">
      <c r="A399" s="2" t="s">
        <v>1170</v>
      </c>
      <c r="B399" s="2" t="s">
        <v>1171</v>
      </c>
      <c r="C399" s="2" t="s">
        <v>1172</v>
      </c>
      <c r="D399" s="2">
        <v>2000000</v>
      </c>
      <c r="E399" s="2">
        <v>1796</v>
      </c>
      <c r="F399" s="2">
        <v>1312</v>
      </c>
      <c r="G399" s="2">
        <f>HYPERLINK("https://v16-webapp.tiktok.com/dd66879737dde7a62c1dfc53287596e3/63130e15/video/tos/useast2a/tos-useast2a-ve-0068c003/02fadfb6ee764f8e8f83544cab43c47e/?a=1988&amp;ch=0&amp;cr=0&amp;dr=0&amp;lr=tiktok_m&amp;cd=0%7C0%7C1%7C0&amp;cv=1&amp;br=3624&amp;bt=1812&amp;cs=0&amp;ds=3&amp;ft=eXd.6HHoMyq8Zn_f.he2NkIjyl7Gb&amp;mime_type=video_mp4&amp;qs=0&amp;rc=ZjVoOWhlPDc3ODc3OTk1OEBpanVmZWY6ZnN1ZTMzNzczM0BeMWMyLTAxX2ExMmAyXjUzYSMvbGxycjRvYHFgLS1kMTZzcw%3D%3D&amp;l=2022090302191501022302320809685D58&amp;btag=80000", "Video Link")</f>
        <v>0</v>
      </c>
    </row>
    <row r="400" spans="1:7">
      <c r="A400" s="2" t="s">
        <v>1173</v>
      </c>
      <c r="B400" s="2" t="s">
        <v>1174</v>
      </c>
      <c r="C400" s="2" t="s">
        <v>1175</v>
      </c>
      <c r="D400" s="2">
        <v>1900000</v>
      </c>
      <c r="E400" s="2">
        <v>237</v>
      </c>
      <c r="F400" s="2">
        <v>937</v>
      </c>
      <c r="G400" s="2">
        <f>HYPERLINK("https://v16-webapp.tiktok.com/6709d5c92d0e93674b27ec8f9dfdaea4/63130e13/video/tos/useast2a/tos-useast2a-pve-0068/168afd78f03e42f1a1bdfb9ba8677a11/?a=1988&amp;ch=0&amp;cr=0&amp;dr=0&amp;lr=tiktok_m&amp;cd=0%7C0%7C1%7C0&amp;cv=1&amp;br=2768&amp;bt=1384&amp;cs=0&amp;ds=3&amp;ft=eXd.6HHoMyq8Z~_f.he2NbS0yl7Gb&amp;mime_type=video_mp4&amp;qs=0&amp;rc=ZDxnaDxkZjQ4aTc3ZGloOEBpM3B3NzxkZjp1dzMzZTczM0BjYjAvMTEzNjUxLmM1MTE2YSMxYXJzNG1vMl5fLS0yMTZzcw%3D%3D&amp;l=202209030219150101902192040A68297B&amp;btag=80000", "Video Link")</f>
        <v>0</v>
      </c>
    </row>
    <row r="401" spans="1:7">
      <c r="A401" s="2" t="s">
        <v>1176</v>
      </c>
      <c r="B401" s="2" t="s">
        <v>1177</v>
      </c>
      <c r="C401" s="2" t="s">
        <v>1178</v>
      </c>
      <c r="D401" s="2">
        <v>2700000</v>
      </c>
      <c r="E401" s="2">
        <v>309</v>
      </c>
      <c r="F401" s="2">
        <v>779</v>
      </c>
      <c r="G401" s="2">
        <f>HYPERLINK("https://v16-webapp.tiktok.com/1fb115b003adf8a885b2478713b0e94f/63130e17/video/tos/useast2a/tos-useast2a-pve-0068/ff684ef47f3b47cbb33ae07ea7a56672/?a=1988&amp;ch=0&amp;cr=0&amp;dr=0&amp;lr=tiktok_m&amp;cd=0%7C0%7C1%7C0&amp;cv=1&amp;br=1784&amp;bt=892&amp;cs=0&amp;ds=3&amp;ft=eXd.6HHoMyq8Z~_f.he2NfgAol7Gb&amp;mime_type=video_mp4&amp;qs=0&amp;rc=Zmk6MzRpPDRnPDo2Zjg1Z0BpajN0bTlla3N2NTMzNzczM0AvMi0yXzIvNl8xLzNgM2AwYSNpYWA0NTE1Zl5gLS1kMTZzcw%3D%3D&amp;l=202209030219160102231100121566BF0F&amp;btag=80000", "Video Link")</f>
        <v>0</v>
      </c>
    </row>
    <row r="402" spans="1:7">
      <c r="A402" s="2" t="s">
        <v>1179</v>
      </c>
      <c r="B402" s="2" t="s">
        <v>1180</v>
      </c>
      <c r="C402" s="2" t="s">
        <v>1181</v>
      </c>
      <c r="D402" s="2">
        <v>4600000</v>
      </c>
      <c r="E402" s="2">
        <v>2474</v>
      </c>
      <c r="F402" s="2">
        <v>2551</v>
      </c>
      <c r="G402" s="2">
        <f>HYPERLINK("https://v16-webapp.tiktok.com/a259c7c6268b1cf328845d3b4949b9d4/63130e19/video/tos/useast2a/tos-useast2a-ve-0068c001/49a1d3dc61fd41038dd45aa68c9ebe38/?a=1988&amp;ch=0&amp;cr=0&amp;dr=0&amp;lr=tiktok_m&amp;cd=0%7C0%7C1%7C0&amp;cv=1&amp;br=1414&amp;bt=707&amp;cs=0&amp;ds=3&amp;ft=eXd.6HHoMyq8Z1_f.he2NQeTyl7Gb&amp;mime_type=video_mp4&amp;qs=0&amp;rc=Ozs0aTw4ZWU0ZTo6OTk2aUBpamtxbmg6ZnVoZDMzNzczM0BhY2JjX2NgNWExYmJgXjBjYSNiMGhwcjRnc2JgLS1kMTZzcw%3D%3D&amp;l=2022090302191701021708619725692713&amp;btag=80000", "Video Link")</f>
        <v>0</v>
      </c>
    </row>
    <row r="403" spans="1:7">
      <c r="A403" s="2" t="s">
        <v>1182</v>
      </c>
      <c r="B403" s="2" t="s">
        <v>1183</v>
      </c>
      <c r="C403" s="2" t="s">
        <v>1184</v>
      </c>
      <c r="D403" s="2">
        <v>2600000</v>
      </c>
      <c r="E403" s="2">
        <v>3132</v>
      </c>
      <c r="F403" s="2">
        <v>1773</v>
      </c>
      <c r="G403" s="2">
        <f>HYPERLINK("https://v16-webapp.tiktok.com/05384919d256d3e68e926ee736a9e3f2/63130e13/video/tos/useast2a/tos-useast2a-ve-0068c004/adc21661d69947c8a83a74a44adc5b1a/?a=1988&amp;ch=0&amp;cr=0&amp;dr=0&amp;lr=tiktok_m&amp;cd=0%7C0%7C1%7C0&amp;cv=1&amp;br=2560&amp;bt=1280&amp;cs=0&amp;ds=3&amp;ft=eXd.6HHoMyq8Z1_f.he2Nuewyl7Gb&amp;mime_type=video_mp4&amp;qs=0&amp;rc=Z2RpN2lnZGdkNDU0Mzs4ZEBpMzlwOjY6Zmp3OzMzNzczM0AtYzQ2LjY0Xy4xMzMzYjIxYSMubTVtcjRvaDFgLS1kMTZzcw%3D%3D&amp;l=2022090302191701021708619725692724&amp;btag=80000", "Video Link")</f>
        <v>0</v>
      </c>
    </row>
    <row r="404" spans="1:7">
      <c r="A404" s="2" t="s">
        <v>1185</v>
      </c>
      <c r="B404" s="2" t="s">
        <v>1186</v>
      </c>
      <c r="C404" s="2" t="s">
        <v>1187</v>
      </c>
      <c r="D404" s="2">
        <v>2200000</v>
      </c>
      <c r="E404" s="2">
        <v>537</v>
      </c>
      <c r="F404" s="2">
        <v>554</v>
      </c>
      <c r="G404" s="2">
        <f>HYPERLINK("https://v16-webapp.tiktok.com/9cf0c6242f58cbdd99aa2e8c92fd09aa/63130e41/video/tos/useast2a/tos-useast2a-ve-0068c001/2a10df066785467597ada0649bdd8262/?a=1988&amp;ch=0&amp;cr=0&amp;dr=0&amp;lr=tiktok_m&amp;cd=0%7C0%7C1%7C0&amp;cv=1&amp;br=5288&amp;bt=2644&amp;cs=0&amp;ds=3&amp;ft=eXd.6HHoMyq8ZF_f.he2N9fELl7Gb&amp;mime_type=video_mp4&amp;qs=0&amp;rc=NTdlaTM6NGlnOjZnOjM2NUBpajhsd2Q6ZjdvPDMzNzczM0A1MmE2MzZjXjYxMC5iYjVeYSNybmZpcjQwbG5gLS1kMTZzcw%3D%3D&amp;l=2022090302191801019205916025680F3D&amp;btag=80000", "Video Link")</f>
        <v>0</v>
      </c>
    </row>
    <row r="405" spans="1:7">
      <c r="A405" s="2" t="s">
        <v>1188</v>
      </c>
      <c r="B405" s="2" t="s">
        <v>1189</v>
      </c>
      <c r="C405" s="2" t="s">
        <v>1190</v>
      </c>
      <c r="D405" s="2">
        <v>5200000</v>
      </c>
      <c r="E405" s="2">
        <v>2240</v>
      </c>
      <c r="F405" s="2">
        <v>2802</v>
      </c>
      <c r="G405" s="2">
        <f>HYPERLINK("https://v16-webapp.tiktok.com/ba7b503311b463448681daf38b11eb28/63130e13/video/tos/maliva/tos-maliva-ve-0068c800-us/13e24ba652b044fcb19043ec95bc7718/?a=1988&amp;ch=0&amp;cr=0&amp;dr=0&amp;lr=tiktok_m&amp;cd=0%7C0%7C1%7C0&amp;cv=1&amp;br=3582&amp;bt=1791&amp;cs=0&amp;ds=3&amp;ft=eXd.6HHoMyq8ZF_f.he2NB_ELl7Gb&amp;mime_type=video_mp4&amp;qs=0&amp;rc=Z2k6aTw0NGQzNjg6aDo6N0Bpams7dWVqcTNodzMzNTczM0AxXi0wM2EyNWExNTJfNjRjYSMwLy9wL2NnNDBfLS0tMTZzcw%3D%3D&amp;l=2022090302191801022302322706694D5F&amp;btag=80000", "Video Link")</f>
        <v>0</v>
      </c>
    </row>
    <row r="406" spans="1:7">
      <c r="A406" s="2" t="s">
        <v>1191</v>
      </c>
      <c r="B406" s="2" t="s">
        <v>1192</v>
      </c>
      <c r="C406" s="2" t="s">
        <v>1193</v>
      </c>
      <c r="D406" s="2">
        <v>1500000</v>
      </c>
      <c r="E406" s="2">
        <v>3397</v>
      </c>
      <c r="F406" s="2">
        <v>3899</v>
      </c>
      <c r="G406" s="2">
        <f>HYPERLINK("https://v16-webapp.tiktok.com/e3074b1abe2fb3aae5fdc60e2c662073/63130e13/video/tos/alisg/tos-alisg-pve-0037c001/78ac284cd6ce40138ead030bbd2828e0/?a=1988&amp;ch=0&amp;cr=0&amp;dr=0&amp;lr=tiktok_m&amp;cd=0%7C0%7C1%7C0&amp;cv=1&amp;br=4490&amp;bt=2245&amp;cs=0&amp;ds=3&amp;ft=eXd.6HHoMyq8Zc_f.he2Ndswyl7Gb&amp;mime_type=video_mp4&amp;qs=0&amp;rc=ZTVpO2c3NDYzMzo6Nmc3Z0BpanlocHd4cjc4eTMzZTczM0BjMTVfNTZjX2IxLS8xX2IxYSNxYDIxZy1gLi1fLS0tMTRzcw%3D%3D&amp;l=202209030219190102170291411967FC99&amp;btag=80000", "Video Link")</f>
        <v>0</v>
      </c>
    </row>
    <row r="407" spans="1:7">
      <c r="A407" s="2" t="s">
        <v>1194</v>
      </c>
      <c r="B407" s="2" t="s">
        <v>1195</v>
      </c>
      <c r="C407" s="2" t="s">
        <v>1196</v>
      </c>
      <c r="D407" s="2">
        <v>12400000</v>
      </c>
      <c r="E407" s="2">
        <v>3885</v>
      </c>
      <c r="F407" s="2">
        <v>741</v>
      </c>
      <c r="G407" s="2">
        <f>HYPERLINK("https://v16-webapp.tiktok.com/fd19b85b0243cbac4b6db0d6cc2fb7c4/63130e0f/video/tos/alisg/tos-alisg-pve-0037c001/8b5930263bf0435fb4f2a02fe14db0e2/?a=1988&amp;ch=0&amp;cr=0&amp;dr=0&amp;lr=tiktok_m&amp;cd=0%7C0%7C1%7C0&amp;cv=1&amp;br=2598&amp;bt=1299&amp;cs=0&amp;ds=3&amp;ft=eXd.6HHoMyq8Zc_f.he2NO3oyl7Gb&amp;mime_type=video_mp4&amp;qs=0&amp;rc=M2hlNmZpN2VoMzgzOWdoaUBpajo5cGc7ZjlwdzMzaTczM0BhLmMyNjUxX2MxXl5iXy1iYSNpMW5tX3FoZXFfLS0vMTRzcw%3D%3D&amp;l=202209030219190102170291411967FCA9&amp;btag=80000", "Video Link")</f>
        <v>0</v>
      </c>
    </row>
    <row r="408" spans="1:7">
      <c r="A408" s="2" t="s">
        <v>1197</v>
      </c>
      <c r="B408" s="2" t="s">
        <v>1198</v>
      </c>
      <c r="C408" s="2" t="s">
        <v>4</v>
      </c>
      <c r="D408" s="2">
        <v>2500000</v>
      </c>
      <c r="E408" s="2">
        <v>1318</v>
      </c>
      <c r="F408" s="2">
        <v>860</v>
      </c>
      <c r="G408" s="2">
        <f>HYPERLINK("https://v16-webapp.tiktok.com/14ba7d86653ad2cd0a2daeaeab6400be/63130e1d/video/tos/useast2a/tos-useast2a-ve-0068c004/fcd7a7283b464deabc3380ee15c7bd5d/?a=1988&amp;ch=0&amp;cr=0&amp;dr=0&amp;lr=tiktok_m&amp;cd=0%7C0%7C1%7C0&amp;cv=1&amp;br=3214&amp;bt=1607&amp;cs=0&amp;ds=3&amp;ft=eXd.6HHoMyq8Z__f.he2NQtoyl7Gb&amp;mime_type=video_mp4&amp;qs=0&amp;rc=OWRlPDwzN2czaDlkNGg3M0Bpam5mcTg6ZjNnZTMzNzczM0AwXy42L2NjNTIxYF8uMzQ0YSNsNTMzcjRfbTJgLS1kMTZzcw%3D%3D&amp;l=20220903021920010223065036016AEE8D&amp;btag=80000", "Video Link")</f>
        <v>0</v>
      </c>
    </row>
    <row r="409" spans="1:7">
      <c r="A409" s="2" t="s">
        <v>1199</v>
      </c>
      <c r="B409" s="2" t="s">
        <v>1200</v>
      </c>
      <c r="C409" s="2" t="s">
        <v>1201</v>
      </c>
      <c r="D409" s="2">
        <v>2300000</v>
      </c>
      <c r="E409" s="2">
        <v>15800</v>
      </c>
      <c r="F409" s="2">
        <v>4561</v>
      </c>
      <c r="G409" s="2">
        <f>HYPERLINK("https://v16-webapp.tiktok.com/ed053d4f2928612538d75979d569cdfe/63130e0e/video/tos/useast2a/tos-useast2a-ve-0068c002/7ae2eeebf90e4488bef2bcdadd74774a/?a=1988&amp;ch=0&amp;cr=0&amp;dr=0&amp;lr=tiktok_m&amp;cd=0%7C0%7C1%7C0&amp;cv=1&amp;br=3820&amp;bt=1910&amp;cs=0&amp;ds=3&amp;ft=eXd.6HHoMyq8Z__f.he2NHcTyl7Gb&amp;mime_type=video_mp4&amp;qs=0&amp;rc=aGc3OzVpNjZoZzo8NTk4NUBpajpscTU6ZnU8OjMzNzczM0AwNV4wYi8yNTExXmNeNF5iYSNfc3FfcjQwMy5gLS1kMTZzcw%3D%3D&amp;l=2022090302192001018806119720699519&amp;btag=80000", "Video Link")</f>
        <v>0</v>
      </c>
    </row>
    <row r="410" spans="1:7">
      <c r="A410" s="2" t="s">
        <v>1202</v>
      </c>
      <c r="B410" s="2" t="s">
        <v>1203</v>
      </c>
      <c r="C410" s="2" t="s">
        <v>1204</v>
      </c>
      <c r="D410" s="2">
        <v>3000000</v>
      </c>
      <c r="E410" s="2">
        <v>166</v>
      </c>
      <c r="F410" s="2">
        <v>889</v>
      </c>
      <c r="G410" s="2">
        <f>HYPERLINK("https://v16-webapp.tiktok.com/f5bd4e0ff0fefb3f19cba8071d2eb846/63130e2d/video/tos/useast2a/tos-useast2a-ve-0068c004/bf024e57cefc4716a0d1492b84907bf0/?a=1988&amp;ch=0&amp;cr=0&amp;dr=0&amp;lr=tiktok_m&amp;cd=0%7C0%7C1%7C0&amp;cv=1&amp;br=2534&amp;bt=1267&amp;cs=0&amp;ds=3&amp;ft=eXd.6HHoMyq8Zv_f.he2NwYoyl7Gb&amp;mime_type=video_mp4&amp;qs=0&amp;rc=ZjM8Nzs7NTQ8Ojc2OGk0aEBpMzRtZDQ6Zmc0ZTMzNzczM0BeYi1jLi81NjIxXi80YmJfYSM1cWI0cjRvb2ZgLS1kMTZzcw%3D%3D&amp;l=20220903021921010217028221216A4FDB&amp;btag=80000", "Video Link")</f>
        <v>0</v>
      </c>
    </row>
    <row r="411" spans="1:7">
      <c r="A411" s="2" t="s">
        <v>1205</v>
      </c>
      <c r="B411" s="2" t="s">
        <v>1206</v>
      </c>
      <c r="C411" s="2" t="s">
        <v>1207</v>
      </c>
      <c r="D411" s="2">
        <v>7600000</v>
      </c>
      <c r="E411" s="2">
        <v>14700</v>
      </c>
      <c r="F411" s="2">
        <v>1258</v>
      </c>
      <c r="G411" s="2">
        <f>HYPERLINK("https://v16-webapp.tiktok.com/8172ee527d902cc1ff0b9392670ef9f8/63130e17/video/tos/useast2a/tos-useast2a-ve-0068/30b55cde4d714aefb75599d052340435/?a=1988&amp;ch=0&amp;cr=0&amp;dr=0&amp;lr=tiktok_m&amp;cd=0%7C0%7C1%7C0&amp;cv=1&amp;br=2278&amp;bt=1139&amp;cs=0&amp;ds=3&amp;ft=eXd.6HHoMyq8Zv_f.he2Ndhqyl7Gb&amp;mime_type=video_mp4&amp;qs=0&amp;rc=PGUzODQ5ZTtlZGQ6PDZkaUBpanJvaTlvZ2ozcjMzNTczM0BhLzU2MC1eNWIxNS5eMjFfYSMuaV5tcGcwYHFfLS1jMTZzcw%3D%3D&amp;l=202209030219210101902092271C68804B&amp;btag=80000", "Video Link")</f>
        <v>0</v>
      </c>
    </row>
    <row r="412" spans="1:7">
      <c r="A412" s="2" t="s">
        <v>1208</v>
      </c>
      <c r="B412" s="2" t="s">
        <v>1209</v>
      </c>
      <c r="C412" s="2" t="s">
        <v>1210</v>
      </c>
      <c r="D412" s="2">
        <v>4700000</v>
      </c>
      <c r="E412" s="2">
        <v>22600</v>
      </c>
      <c r="F412" s="2">
        <v>2788</v>
      </c>
      <c r="G412" s="2">
        <f>HYPERLINK("https://v16-webapp.tiktok.com/51e1d7f4da582d868989e0e316086e4a/63130e13/video/tos/useast2a/tos-useast2a-ve-0068c002/c866da0cab5f4c5a880738eda7cc0491/?a=1988&amp;ch=0&amp;cr=0&amp;dr=0&amp;lr=tiktok_m&amp;cd=0%7C0%7C1%7C0&amp;cv=1&amp;br=2830&amp;bt=1415&amp;cs=0&amp;ds=3&amp;ft=eXd.6HHoMyq8ZJ_f.he2NdIwyl7Gb&amp;mime_type=video_mp4&amp;qs=0&amp;rc=MzNpNGQ8NDlmOWhpOTkzZEBpanRubGU6Znd4NzMzNzczM0BgNDIyXzZhXzQxX18zLjQxYSNubWZucjRvMTFgLS1kMTZzcw%3D%3D&amp;l=202209030219210101880611972069956C&amp;btag=80000", "Video Link")</f>
        <v>0</v>
      </c>
    </row>
    <row r="413" spans="1:7">
      <c r="A413" s="2" t="s">
        <v>1211</v>
      </c>
      <c r="B413" s="2" t="s">
        <v>1212</v>
      </c>
      <c r="C413" s="2" t="s">
        <v>1213</v>
      </c>
      <c r="D413" s="2">
        <v>2900000</v>
      </c>
      <c r="E413" s="2">
        <v>5066</v>
      </c>
      <c r="F413" s="2">
        <v>1285</v>
      </c>
      <c r="G413" s="2">
        <f>HYPERLINK("https://v16-webapp.tiktok.com/49e10c08ea21b10abebff15aa2790461/63130e1b/video/tos/useast2a/tos-useast2a-ve-0068/f0ba072ec83046c1955b844747486f61/?a=1988&amp;ch=0&amp;cr=0&amp;dr=0&amp;lr=tiktok_m&amp;cd=0%7C0%7C1%7C0&amp;cv=1&amp;br=2648&amp;bt=1324&amp;cs=0&amp;ds=3&amp;ft=eXd.6HHoMyq8ZJ_f.he2NTr3yl7Gb&amp;mime_type=video_mp4&amp;qs=0&amp;rc=ZWQ7OzdnNWRpZzQ7aDg3ZEBpM3Q3cm51bWQ6cjMzNDczM0A1Xl82NjYzNWMxNC00MTFeYSNraGRsbG5eMC9fLS00MTZzcw%3D%3D&amp;l=2022090302192201018806119720699586&amp;btag=80000", "Video Link")</f>
        <v>0</v>
      </c>
    </row>
    <row r="414" spans="1:7">
      <c r="A414" s="2" t="s">
        <v>1214</v>
      </c>
      <c r="B414" s="2" t="s">
        <v>1215</v>
      </c>
      <c r="C414" s="2" t="s">
        <v>1216</v>
      </c>
      <c r="D414" s="2">
        <v>1600000</v>
      </c>
      <c r="E414" s="2">
        <v>648</v>
      </c>
      <c r="F414" s="2">
        <v>344</v>
      </c>
      <c r="G414" s="2">
        <f>HYPERLINK("https://v16-webapp.tiktok.com/f2f4b149307d4291c48a4faa2874a75e/63130e3c/video/tos/useast2a/tos-useast2a-ve-0068c003/f8f181a548e44be982b9a5ceab58996f/?a=1988&amp;ch=0&amp;cr=0&amp;dr=0&amp;lr=tiktok_m&amp;cd=0%7C0%7C1%7C0&amp;cv=1&amp;br=1636&amp;bt=818&amp;cs=0&amp;ds=3&amp;ft=eXd.6HHoMyq8Zx_f.he2NwGoyl7Gb&amp;mime_type=video_mp4&amp;qs=0&amp;rc=ODY2ZGg8Nmg5aGRlOTU0NkBpM250bzo6OWU0MzMzZjczM0BfYl4zXjIuNTAxNC4tXzQ2YSNiZG8wNjQ1MzBgLS01MTZzcw%3D%3D&amp;l=20220903021922010188061197206995B0&amp;btag=80000", "Video Link")</f>
        <v>0</v>
      </c>
    </row>
    <row r="415" spans="1:7">
      <c r="A415" s="2" t="s">
        <v>1217</v>
      </c>
      <c r="B415" s="2" t="s">
        <v>1218</v>
      </c>
      <c r="C415" s="2" t="s">
        <v>1219</v>
      </c>
      <c r="D415" s="2">
        <v>4400000</v>
      </c>
      <c r="E415" s="2">
        <v>425</v>
      </c>
      <c r="F415" s="2">
        <v>1104</v>
      </c>
      <c r="G415" s="2">
        <f>HYPERLINK("https://v16-webapp.tiktok.com/89b8b289683f45b427f99b9d1a58c9d7/63130e26/video/tos/useast2a/tos-useast2a-ve-0068c001/ff512896e1924f929e73fb660d0163ac/?a=1988&amp;ch=0&amp;cr=0&amp;dr=0&amp;lr=tiktok_m&amp;cd=0%7C0%7C1%7C0&amp;cv=1&amp;br=1560&amp;bt=780&amp;cs=0&amp;ds=3&amp;ft=eXd.6HHoMyq8Zx_f.he2NBIjyl7Gb&amp;mime_type=video_mp4&amp;qs=0&amp;rc=NTg2aWY1MzozZTQ5NTU6ZUBpM25sOjM6ZnM6OjMzNzczM0BjXjQtYS8wXmExYWFeYGJgYSMyLTRocjQwbnJgLS1kMTZzcw%3D%3D&amp;l=2022090302192301019205916025681048&amp;btag=80000", "Video Link")</f>
        <v>0</v>
      </c>
    </row>
    <row r="416" spans="1:7">
      <c r="A416" s="2" t="s">
        <v>1220</v>
      </c>
      <c r="B416" s="2" t="s">
        <v>1221</v>
      </c>
      <c r="C416" s="2" t="s">
        <v>1222</v>
      </c>
      <c r="D416" s="2">
        <v>12900000</v>
      </c>
      <c r="E416" s="2">
        <v>37300</v>
      </c>
      <c r="F416" s="2">
        <v>3366</v>
      </c>
      <c r="G416" s="2">
        <f>HYPERLINK("https://v16-webapp.tiktok.com/d5564cff7ffc376206462b105a78c454/63130e2e/video/tos/useast2a/tos-useast2a-ve-0068c004/74ba6411179e4ff2aa92aab9e14fcd8f/?a=1988&amp;ch=0&amp;cr=0&amp;dr=0&amp;lr=tiktok_m&amp;cd=0%7C0%7C1%7C0&amp;cv=1&amp;br=6356&amp;bt=3178&amp;cs=0&amp;ds=3&amp;ft=eXd.6HHoMyq8Zy_f.he2NUcoyl7Gb&amp;mime_type=video_mp4&amp;qs=0&amp;rc=NWY3ZDNkMzU2ZGQ6NjM8ZkBpajNlNjc6ZmUzNzMzNzczM0A2LjQuYzE2XmExXi5hLy5fYSNeNmQucjRnZ2pgLS1kMTZzcw%3D%3D&amp;l=20220903021923010188061197206995F8&amp;btag=80000", "Video Link")</f>
        <v>0</v>
      </c>
    </row>
    <row r="417" spans="1:7">
      <c r="A417" s="2" t="s">
        <v>1223</v>
      </c>
      <c r="B417" s="2" t="s">
        <v>1224</v>
      </c>
      <c r="C417" s="2" t="s">
        <v>1225</v>
      </c>
      <c r="D417" s="2">
        <v>3100000</v>
      </c>
      <c r="E417" s="2">
        <v>6206</v>
      </c>
      <c r="F417" s="2">
        <v>1516</v>
      </c>
      <c r="G417" s="2">
        <f>HYPERLINK("https://v16-webapp.tiktok.com/67e5d84584d9ca08063612417366c886/63130e47/video/tos/useast2a/tos-useast2a-pve-0068/aad5fc0ae21749d0bf324250caf42112/?a=1988&amp;ch=0&amp;cr=0&amp;dr=0&amp;lr=tiktok_m&amp;cd=0%7C0%7C1%7C0&amp;cv=1&amp;br=1608&amp;bt=804&amp;cs=0&amp;ds=3&amp;ft=eXd.6HHoMyq8Zy_f.he2Nswwyl7Gb&amp;mime_type=video_mp4&amp;qs=0&amp;rc=ODc0OTRlZDk8NGY8aTdkNUBpM2Y0aGR1M214MzMzNjczM0BjLjAyYzUzNjExMDBfYDIuYSMuZjFjbGszbGRgLS0vMTZzcw%3D%3D&amp;l=2022090302192401019205916025681078&amp;btag=80000", "Video Link")</f>
        <v>0</v>
      </c>
    </row>
    <row r="418" spans="1:7">
      <c r="A418" s="2" t="s">
        <v>1226</v>
      </c>
      <c r="B418" s="2" t="s">
        <v>1227</v>
      </c>
      <c r="C418" s="2" t="s">
        <v>1228</v>
      </c>
      <c r="D418" s="2">
        <v>1300000</v>
      </c>
      <c r="E418" s="2">
        <v>1477</v>
      </c>
      <c r="F418" s="2">
        <v>953</v>
      </c>
      <c r="G418" s="2">
        <f>HYPERLINK("https://v16-webapp.tiktok.com/6c867e29821fdb36880825c786bb4a49/63130e18/video/tos/useast2a/tos-useast2a-ve-0068c002/eb3db68f4ae94e32be6b8ecbe16c37ee/?a=1988&amp;ch=0&amp;cr=0&amp;dr=0&amp;lr=tiktok_m&amp;cd=0%7C0%7C1%7C0&amp;cv=1&amp;br=1732&amp;bt=866&amp;cs=0&amp;ds=3&amp;ft=eXd.6HHoMyq8Zy_f.he2NI00yl7Gb&amp;mime_type=video_mp4&amp;qs=0&amp;rc=ZzZnaWRnOzQ1ZzM2O2dpOUBpM3N0b2Y6ZmlkZDMzNzczM0BfYF4zYWMuXmAxLTQ1MF8yYSNuYWlzcjRnLWVgLS1kMTZzcw%3D%3D&amp;l=202209030219240102170291411967FDD6&amp;btag=80000", "Video Link")</f>
        <v>0</v>
      </c>
    </row>
    <row r="419" spans="1:7">
      <c r="A419" s="2" t="s">
        <v>1229</v>
      </c>
      <c r="B419" s="2" t="s">
        <v>1230</v>
      </c>
      <c r="C419" s="2" t="s">
        <v>1231</v>
      </c>
      <c r="D419" s="2">
        <v>3400000</v>
      </c>
      <c r="E419" s="2">
        <v>243</v>
      </c>
      <c r="F419" s="2">
        <v>461</v>
      </c>
      <c r="G419" s="2">
        <f>HYPERLINK("https://v16-webapp.tiktok.com/7131298fc5a529e01f20fa9a8f22b9df/63130e47/video/tos/maliva/tos-maliva-ve-0068c800-us/7a73d625084e4b36910274479c66d687/?a=1988&amp;ch=0&amp;cr=0&amp;dr=0&amp;lr=tiktok_m&amp;cd=0%7C0%7C1%7C0&amp;cv=1&amp;br=2390&amp;bt=1195&amp;cs=0&amp;ds=3&amp;ft=eXd.6HHoMyq8ZQ_f.he2Na1Tyl7Gb&amp;mime_type=video_mp4&amp;qs=0&amp;rc=aDxmZmg3NDllMzw3N2lpZ0BpM2w1ZmltZ3NmdTMzZjczM0AyXzM1MWBgX14xXy8yLV5fYSMzNGxqcWpsNXJfLS0zMTZzcw%3D%3D&amp;l=202209030219250102170291411967FDF4&amp;btag=80000", "Video Link")</f>
        <v>0</v>
      </c>
    </row>
    <row r="420" spans="1:7">
      <c r="A420" s="2" t="s">
        <v>1232</v>
      </c>
      <c r="B420" s="2" t="s">
        <v>1233</v>
      </c>
      <c r="C420" s="2" t="s">
        <v>1234</v>
      </c>
      <c r="D420" s="2">
        <v>1100000</v>
      </c>
      <c r="E420" s="2">
        <v>1670</v>
      </c>
      <c r="F420" s="2">
        <v>1701</v>
      </c>
      <c r="G420" s="2">
        <f>HYPERLINK("https://v16-webapp.tiktok.com/ec461a15b64fd5ccfcc3265ceafa4110/63130e14/video/tos/useast2a/tos-useast2a-pve-0068/e9df204949284a9aa76a8112ded231c4/?a=1988&amp;ch=0&amp;cr=0&amp;dr=0&amp;lr=tiktok_m&amp;cd=0%7C0%7C1%7C0&amp;cv=1&amp;br=2384&amp;bt=1192&amp;cs=0&amp;ds=3&amp;ft=eXd.6HHoMyq8ZQ_f.he2N1mTyl7Gb&amp;mime_type=video_mp4&amp;qs=0&amp;rc=OjNlO2ZpOmlnaGc0ZTg2NkBpanhtbzw6ZnJuZTMzNzczM0A0LV9hLWAyNS4xMV5iMV4tYSNzcTZjcjQwZmNgLS1kMTZzcw%3D%3D&amp;l=2022090302192501018806119720699668&amp;btag=80000", "Video Link")</f>
        <v>0</v>
      </c>
    </row>
    <row r="421" spans="1:7">
      <c r="A421" s="2" t="s">
        <v>1235</v>
      </c>
      <c r="B421" s="2" t="s">
        <v>1236</v>
      </c>
      <c r="C421" s="2" t="s">
        <v>1237</v>
      </c>
      <c r="D421" s="2">
        <v>1800000</v>
      </c>
      <c r="E421" s="2">
        <v>19300</v>
      </c>
      <c r="F421" s="2">
        <v>6570</v>
      </c>
      <c r="G421" s="2">
        <f>HYPERLINK("https://v16-webapp.tiktok.com/a7bc350601dcf2c9607bdf80f350b8a8/63130e39/video/tos/alisg/tos-alisg-pve-0037c001/41aa87c3b43347bdb2f0a3007b6e11c5/?a=1988&amp;ch=0&amp;cr=0&amp;dr=0&amp;lr=tiktok_m&amp;cd=0%7C0%7C0%7C0&amp;cv=1&amp;br=932&amp;bt=466&amp;cs=0&amp;ds=6&amp;ft=eXd.6HHoMyq8ZM_f.he2NjPwyl7Gb&amp;mime_type=video_mp4&amp;qs=0&amp;rc=ZzpoOThnPDg0aDxmZjlmO0BpM2Q0NW9rbGh0eDMzMzczM0BfX2AxMjA1NTIxLl4uNS0xYSNqanFzMzRtbGdfLS01MTRzcw%3D%3D&amp;l=202209030219260101880611972069968E&amp;btag=80000", "Video Link")</f>
        <v>0</v>
      </c>
    </row>
    <row r="422" spans="1:7">
      <c r="A422" s="2" t="s">
        <v>1238</v>
      </c>
      <c r="B422" s="2" t="s">
        <v>1239</v>
      </c>
      <c r="C422" s="2" t="s">
        <v>1240</v>
      </c>
      <c r="D422" s="2">
        <v>1900000</v>
      </c>
      <c r="E422" s="2">
        <v>12600</v>
      </c>
      <c r="F422" s="2">
        <v>2851</v>
      </c>
      <c r="G422" s="2">
        <f>HYPERLINK("https://v16-webapp.tiktok.com/061a5c70c5c5fa0cc04777af5af1e640/63130e19/video/tos/useast2a/tos-useast2a-ve-0068c003/08acd804ec8140dd919f1eb8ba60ce59/?a=1988&amp;ch=0&amp;cr=0&amp;dr=0&amp;lr=tiktok_m&amp;cd=0%7C0%7C1%7C0&amp;cv=1&amp;br=2478&amp;bt=1239&amp;cs=0&amp;ds=3&amp;ft=eXd.6HHoMyq8ZM_f.he2NEiJyl7Gb&amp;mime_type=video_mp4&amp;qs=0&amp;rc=NWc0aTdmOzo2ZzdlNjVoM0BpM3luZmc6ZnFoNzMzNzczM0BeNTYwNDFfXjMxLWJgYS8uYSNya2RvcjQwY21gLS1kMTZzcw%3D%3D&amp;l=20220903021926010188061197206996BA&amp;btag=80000", "Video Link")</f>
        <v>0</v>
      </c>
    </row>
    <row r="423" spans="1:7">
      <c r="A423" s="2" t="s">
        <v>1241</v>
      </c>
      <c r="B423" s="2" t="s">
        <v>1242</v>
      </c>
      <c r="C423" s="2" t="s">
        <v>1243</v>
      </c>
      <c r="D423" s="2">
        <v>1500000</v>
      </c>
      <c r="E423" s="2">
        <v>3369</v>
      </c>
      <c r="F423" s="2">
        <v>4565</v>
      </c>
      <c r="G423" s="2">
        <f>HYPERLINK("https://v16-webapp.tiktok.com/c2ad8be05e25d43cadcee477590710fa/63130e19/video/tos/useast2a/tos-useast2a-pve-0068/ebad16d47d9d4d668fcb46ae56b388a8/?a=1988&amp;ch=0&amp;cr=0&amp;dr=0&amp;lr=tiktok_m&amp;cd=0%7C0%7C1%7C0&amp;cv=1&amp;br=2974&amp;bt=1487&amp;cs=0&amp;ds=3&amp;ft=eXd.6HHoMyq8ZI_f.he2NQBeyl7Gb&amp;mime_type=video_mp4&amp;qs=0&amp;rc=PDk4Z2QzZWY4NTQ7PDxpO0BpM3Uzczp2bDQ6NDMzNzczM0AvMmNfLV80NjAxYC00MGM1YSNoLW9mbzBsZTBgLS02MTZzcw%3D%3D&amp;l=2022090302192701021708619725692894&amp;btag=80000", "Video Link")</f>
        <v>0</v>
      </c>
    </row>
    <row r="424" spans="1:7">
      <c r="A424" s="2" t="s">
        <v>1244</v>
      </c>
      <c r="B424" s="2" t="s">
        <v>1245</v>
      </c>
      <c r="C424" s="2" t="s">
        <v>1246</v>
      </c>
      <c r="D424" s="2">
        <v>2800000</v>
      </c>
      <c r="E424" s="2">
        <v>5466</v>
      </c>
      <c r="F424" s="2">
        <v>4851</v>
      </c>
      <c r="G424" s="2">
        <f>HYPERLINK("https://v16-webapp.tiktok.com/fe3962a4db6acd55f5d92cc61fc816c7/63130e1e/video/tos/useast2a/tos-useast2a-ve-0068c004/e290963ff0af4572b0288aa68b0efaf8/?a=1988&amp;ch=0&amp;cr=0&amp;dr=0&amp;lr=tiktok_m&amp;cd=0%7C0%7C1%7C0&amp;cv=1&amp;br=2766&amp;bt=1383&amp;cs=0&amp;ds=3&amp;ft=eXd.6HHoMyq8ZI_f.he2NPLSol7Gb&amp;mime_type=video_mp4&amp;qs=0&amp;rc=Nzk5ZjtmN2UzZGVoOzNoaUBpanU6eWk6ZmQ2NzMzNzczM0A0Xy4xLzVeXi4xYTYwNC40YSNnZWYucjRfcS9gLS1kMTZzcw%3D%3D&amp;l=20220903021927010217086197256928A4&amp;btag=80000", "Video Link")</f>
        <v>0</v>
      </c>
    </row>
    <row r="425" spans="1:7">
      <c r="A425" s="2" t="s">
        <v>1247</v>
      </c>
      <c r="B425" s="2" t="s">
        <v>1248</v>
      </c>
      <c r="C425" s="2" t="s">
        <v>1249</v>
      </c>
      <c r="D425" s="2">
        <v>4800000</v>
      </c>
      <c r="E425" s="2">
        <v>1553</v>
      </c>
      <c r="F425" s="2">
        <v>1575</v>
      </c>
      <c r="G425" s="2">
        <f>HYPERLINK("https://v16-webapp.tiktok.com/79d37ebbe9b3a96984be342a79ca2d87/63130e1a/video/tos/useast2a/tos-useast2a-ve-0068c002/f35a1c5fbaaf46babcb7b5a4808a0e03/?a=1988&amp;ch=0&amp;cr=0&amp;dr=0&amp;lr=tiktok_m&amp;cd=0%7C0%7C1%7C0&amp;cv=1&amp;br=2508&amp;bt=1254&amp;cs=0&amp;ds=3&amp;ft=eXd.6HHoMyq8ZI_f.he2Na1Tyl7Gb&amp;mime_type=video_mp4&amp;qs=0&amp;rc=MzxoZmY1aTU3OjM7OzdlO0Bpajg5dzw8azw1czMzNzczM0BiLi4xLmM0Xl4xLi82Ly00YSNtaGwvXmluLm9fLS1eMTZzcw%3D%3D&amp;l=202209030219270102230232270669503D&amp;btag=80000", "Video Link")</f>
        <v>0</v>
      </c>
    </row>
    <row r="426" spans="1:7">
      <c r="A426" s="2" t="s">
        <v>1250</v>
      </c>
      <c r="B426" s="2" t="s">
        <v>1251</v>
      </c>
      <c r="C426" s="2" t="s">
        <v>1252</v>
      </c>
      <c r="D426" s="2">
        <v>3200000</v>
      </c>
      <c r="E426" s="2">
        <v>918</v>
      </c>
      <c r="F426" s="2">
        <v>1172</v>
      </c>
      <c r="G426" s="2">
        <f>HYPERLINK("https://v16-webapp.tiktok.com/5d29a2796846ae266634ab5d74abf07f/63130e26/video/tos/useast2a/tos-useast2a-ve-0068c003/7b5f5d265b6c4c368c19fe9f741a780e/?a=1988&amp;ch=0&amp;cr=0&amp;dr=0&amp;lr=tiktok_m&amp;cd=0%7C0%7C1%7C0&amp;cv=1&amp;br=5238&amp;bt=2619&amp;cs=0&amp;ds=3&amp;ft=eXd.6HHoMyq8Zh_f.he2Nu6eyl7Gb&amp;mime_type=video_mp4&amp;qs=0&amp;rc=PGY0NGdnZmhoNDpkZmc2ZEBpanRqOjV4OzxndTMzNTczM0AwXjJjMDFgXzAxXmAuMWMxYSM0a25fLzEwYmpfLS1fMTZzcw%3D%3D&amp;l=202209030219280101891950420E686D9F&amp;btag=80000", "Video Link")</f>
        <v>0</v>
      </c>
    </row>
    <row r="427" spans="1:7">
      <c r="A427" s="2" t="s">
        <v>1253</v>
      </c>
      <c r="B427" s="2" t="s">
        <v>1254</v>
      </c>
      <c r="C427" s="2" t="s">
        <v>1255</v>
      </c>
      <c r="D427" s="2">
        <v>3100000</v>
      </c>
      <c r="E427" s="2">
        <v>2175</v>
      </c>
      <c r="F427" s="2">
        <v>1696</v>
      </c>
      <c r="G427" s="2">
        <f>HYPERLINK("https://v16-webapp.tiktok.com/7e0620909c98e96736f9fbc08d47f300/63130e1b/video/tos/useast2a/tos-useast2a-ve-0068c001/10d5ebc97d804f749ce6bd331e062fe4/?a=1988&amp;ch=0&amp;cr=0&amp;dr=0&amp;lr=tiktok_m&amp;cd=0%7C0%7C1%7C0&amp;cv=1&amp;br=2006&amp;bt=1003&amp;cs=0&amp;ds=3&amp;ft=eXd.6HHoMyq8ZH_f.he2N.Yoyl7Gb&amp;mime_type=video_mp4&amp;qs=0&amp;rc=Zzg8ZTQ1NDVpNDM6OGQ6NEBpajg1OWY6Zm00OTMzNzczM0AxLmAuMjY1Nl4xMTExYi4wYSNucnMzcjQwMmJgLS1kMTZzcw%3D%3D&amp;l=202209030219290101920591602568116D&amp;btag=80000", "Video Link")</f>
        <v>0</v>
      </c>
    </row>
    <row r="428" spans="1:7">
      <c r="A428" s="2" t="s">
        <v>1256</v>
      </c>
      <c r="B428" s="2" t="s">
        <v>1257</v>
      </c>
      <c r="C428" s="2" t="s">
        <v>1258</v>
      </c>
      <c r="D428" s="2">
        <v>5300000</v>
      </c>
      <c r="E428" s="2">
        <v>13700</v>
      </c>
      <c r="F428" s="2">
        <v>1490</v>
      </c>
      <c r="G428" s="2">
        <f>HYPERLINK("https://v16-webapp.tiktok.com/40537aa148f84581a260bdd6bae58919/63130e35/video/tos/useast2a/tos-useast2a-ve-0068c001/d97586f2659d41d9addff2a6cd196141/?a=1988&amp;ch=0&amp;cr=0&amp;dr=0&amp;lr=tiktok_m&amp;cd=0%7C0%7C1%7C0&amp;cv=1&amp;br=4678&amp;bt=2339&amp;cs=0&amp;ds=3&amp;ft=eXd.6HHoMyq8ZH_f.he2NdIwyl7Gb&amp;mime_type=video_mp4&amp;qs=0&amp;rc=OTQ0NWdpaTo5NmZlMzxkaUBpM2h4aWg6ZjhqOjMzNzczM0BgLy9fLWE1Ni8xMGBeM2AtYSNeajAtcjRvaC1gLS1kMTZzcw%3D%3D&amp;l=20220903021929010223083012166A93AB&amp;btag=80000", "Video Link")</f>
        <v>0</v>
      </c>
    </row>
    <row r="429" spans="1:7">
      <c r="A429" s="2" t="s">
        <v>1259</v>
      </c>
      <c r="B429" s="2" t="s">
        <v>1260</v>
      </c>
      <c r="C429" s="2" t="s">
        <v>1261</v>
      </c>
      <c r="D429" s="2">
        <v>1400000</v>
      </c>
      <c r="E429" s="2">
        <v>1942</v>
      </c>
      <c r="F429" s="2">
        <v>816</v>
      </c>
      <c r="G429" s="2">
        <f>HYPERLINK("https://v16-webapp.tiktok.com/0b211f4d2623028c3da56d25f14e40db/63130e1d/video/tos/alisg/tos-alisg-pve-0037c001/b19be9ea58f24bc98fe4323f82bcacef/?a=1988&amp;ch=0&amp;cr=0&amp;dr=0&amp;lr=tiktok_m&amp;cd=0%7C0%7C1%7C0&amp;cv=1&amp;br=2710&amp;bt=1355&amp;cs=0&amp;ds=3&amp;ft=eXd.6HHoMyq8ZK_f.he2Nir3yl7Gb&amp;mime_type=video_mp4&amp;qs=0&amp;rc=Njw5OjplOmhlN2U1aTtmOkBpajZ2a3Rpd3M4MzMzOzczM0BiMzVjMDQ2XmAxLmJeNjUuYSMtNmtfYWFrMy1gLS1hMTRzcw%3D%3D&amp;l=202209030219290102230650362167638C&amp;btag=80000", "Video Link")</f>
        <v>0</v>
      </c>
    </row>
    <row r="430" spans="1:7">
      <c r="A430" s="2" t="s">
        <v>1262</v>
      </c>
      <c r="B430" s="2" t="s">
        <v>1263</v>
      </c>
      <c r="C430" s="2" t="s">
        <v>99</v>
      </c>
      <c r="D430" s="2">
        <v>6900000</v>
      </c>
      <c r="E430" s="2">
        <v>41400</v>
      </c>
      <c r="F430" s="2">
        <v>3645</v>
      </c>
      <c r="G430" s="2">
        <f>HYPERLINK("https://v16-webapp.tiktok.com/af4abf243991bd593e0182b3d45eaed7/63130e2b/video/tos/useast2a/tos-useast2a-ve-0068c002/c2640b39982f418e8c7b3c23aff3e81a/?a=1988&amp;ch=0&amp;cr=0&amp;dr=0&amp;lr=tiktok_m&amp;cd=0%7C0%7C1%7C0&amp;cv=1&amp;br=862&amp;bt=431&amp;cs=0&amp;ds=3&amp;ft=eXd.6HHoMyq8ZK_f.he2NEiJyl7Gb&amp;mime_type=video_mp4&amp;qs=0&amp;rc=Nmg7ZTY4NmRpZDM2MzM4OkBpM21uPDhtcWxpNDMzaDczM0AzXjU0My9iNS8xYDAvMGFiYSNzL2ticTYtcl5gLS01MTZzcw%3D%3D&amp;l=20220903021930010223066035256A9CE0&amp;btag=80000", "Video Link")</f>
        <v>0</v>
      </c>
    </row>
    <row r="431" spans="1:7">
      <c r="A431" s="2" t="s">
        <v>1264</v>
      </c>
      <c r="B431" s="2" t="s">
        <v>1265</v>
      </c>
      <c r="C431" s="2" t="s">
        <v>1266</v>
      </c>
      <c r="D431" s="2">
        <v>5800000</v>
      </c>
      <c r="E431" s="2">
        <v>3528</v>
      </c>
      <c r="F431" s="2">
        <v>242</v>
      </c>
      <c r="G431" s="2">
        <f>HYPERLINK("https://v16-webapp.tiktok.com/99d3d17fe9d64cc7a73778de18a80503/63130e23/video/tos/useast2a/tos-useast2a-pve-0068/e2f8d9b8634e49f0908f60c5c033a1b7/?a=1988&amp;ch=0&amp;cr=0&amp;dr=0&amp;lr=tiktok_m&amp;cd=0%7C0%7C1%7C0&amp;cv=1&amp;br=3174&amp;bt=1587&amp;cs=0&amp;ds=3&amp;ft=eXd.6HHoMyq8ZK_f.he2NXg3yl7Gb&amp;mime_type=video_mp4&amp;qs=0&amp;rc=NTo2ODU1Ozg2ZjpnZDRpNUBpam52bDd1ZDZudDMzNjczM0A2YzBhNGAtXy8xLy9gLzY0YSNiMWprZTZyZXNfLS0tMTZzcw%3D%3D&amp;l=2022090302193001022310904416694C05&amp;btag=80000", "Video Link")</f>
        <v>0</v>
      </c>
    </row>
    <row r="432" spans="1:7">
      <c r="A432" s="2" t="s">
        <v>1267</v>
      </c>
      <c r="B432" s="2" t="s">
        <v>1268</v>
      </c>
      <c r="C432" s="2" t="s">
        <v>1269</v>
      </c>
      <c r="D432" s="2">
        <v>3300000</v>
      </c>
      <c r="E432" s="2">
        <v>23500</v>
      </c>
      <c r="F432" s="2">
        <v>2319</v>
      </c>
      <c r="G432" s="2">
        <f>HYPERLINK("https://v16-webapp.tiktok.com/e0a93e99c93cd6e29041f8ab3464f27b/63130e4a/video/tos/maliva/tos-maliva-ve-0068c799-us/9676a059dc1d427ead8326179781cd21/?a=1988&amp;ch=0&amp;cr=0&amp;dr=0&amp;lr=tiktok_m&amp;cd=0%7C0%7C1%7C0&amp;cv=1&amp;br=4696&amp;bt=2348&amp;cs=0&amp;ds=3&amp;ft=eXd.6HHoMyq8ZA_f.he2NLz3yl7Gb&amp;mime_type=video_mp4&amp;qs=0&amp;rc=NGdlNzg6PDpnNjs1MzkzNUBpamxsd2k6ZmxpOzMzZzczNEA2Xi4yYl8wNTYxLTMxYGE1YSMvXjNycjRvbWhgLS1kMS9zcw%3D%3D&amp;l=2022090302193101022310904416694C46&amp;btag=80000", "Video Link")</f>
        <v>0</v>
      </c>
    </row>
    <row r="433" spans="1:7">
      <c r="A433" s="2" t="s">
        <v>1270</v>
      </c>
      <c r="B433" s="2" t="s">
        <v>1271</v>
      </c>
      <c r="C433" s="2" t="s">
        <v>1272</v>
      </c>
      <c r="D433" s="2">
        <v>3400000</v>
      </c>
      <c r="E433" s="2">
        <v>456</v>
      </c>
      <c r="F433" s="2">
        <v>1863</v>
      </c>
      <c r="G433" s="2">
        <f>HYPERLINK("https://v16-webapp.tiktok.com/2530aec2e6be7d6f2515e50741670731/63130e21/video/tos/useast2a/tos-useast2a-ve-0068c004/1ab2a9e420e94cdcba46a7fd6c8636af/?a=1988&amp;ch=0&amp;cr=0&amp;dr=0&amp;lr=tiktok_m&amp;cd=0%7C0%7C1%7C0&amp;cv=1&amp;br=1792&amp;bt=896&amp;cs=0&amp;ds=3&amp;ft=eXd.6HHoMyq8ZA_f.he2Nir3yl7Gb&amp;mime_type=video_mp4&amp;qs=0&amp;rc=ZDxoPDQ1OTZlODVmZTM8Z0Bpamc3Zmg6ZjU5PDMzNzczM0AuNS40YDU0NS0xYTVeYV9hYSNiZGhhcjRvLV9gLS1kMTZzcw%3D%3D&amp;l=202209030219310101920520210667B5D0&amp;btag=80000", "Video Link")</f>
        <v>0</v>
      </c>
    </row>
    <row r="434" spans="1:7">
      <c r="A434" s="2" t="s">
        <v>1273</v>
      </c>
      <c r="B434" s="2" t="s">
        <v>1274</v>
      </c>
      <c r="C434" s="2" t="s">
        <v>1275</v>
      </c>
      <c r="D434" s="2">
        <v>2500000</v>
      </c>
      <c r="E434" s="2">
        <v>215</v>
      </c>
      <c r="F434" s="2">
        <v>937</v>
      </c>
      <c r="G434" s="2">
        <f>HYPERLINK("https://v16-webapp.tiktok.com/00e4c01d6288aad4c8d767d36a988fa3/63130e4f/video/tos/useast2a/tos-useast2a-ve-0068c002/11f4a5f5cd3845af9ad096a20db58ce4/?a=1988&amp;ch=0&amp;cr=0&amp;dr=0&amp;lr=tiktok_m&amp;cd=0%7C0%7C1%7C0&amp;cv=1&amp;br=1388&amp;bt=694&amp;cs=0&amp;ds=3&amp;ft=eXd.6HHoMyq8Z4_f.he2Nu6eyl7Gb&amp;mime_type=video_mp4&amp;qs=0&amp;rc=Nmc6Zzw6NWg1NWg3ODs2ZUBpM3hqc3hkc3U3eTMzOzczM0AwMjEvLi1hXmIxLTZgXzMxYSNnbGZfMWsxZWdfLS1hMTZzcw%3D%3D&amp;l=20220903021932010223066035256A9D02&amp;btag=80000", "Video Link")</f>
        <v>0</v>
      </c>
    </row>
    <row r="435" spans="1:7">
      <c r="A435" s="2" t="s">
        <v>1276</v>
      </c>
      <c r="B435" s="2" t="s">
        <v>1277</v>
      </c>
      <c r="C435" s="2" t="s">
        <v>1278</v>
      </c>
      <c r="D435" s="2">
        <v>3500000</v>
      </c>
      <c r="E435" s="2">
        <v>7716</v>
      </c>
      <c r="F435" s="2">
        <v>2505</v>
      </c>
      <c r="G435" s="2">
        <f>HYPERLINK("https://v16-webapp.tiktok.com/eba5669a1515140c21037135b5f9f9af/63130e19/video/tos/useast2a/tos-useast2a-ve-0068c002/aeb4cde358664b689186bfcf33a3d6c8/?a=1988&amp;ch=0&amp;cr=0&amp;dr=0&amp;lr=tiktok_m&amp;cd=0%7C0%7C1%7C0&amp;cv=1&amp;br=2214&amp;bt=1107&amp;cs=0&amp;ds=3&amp;ft=eXd.6HHoMyq8Z4_f.he2NIPwyl7Gb&amp;mime_type=video_mp4&amp;qs=0&amp;rc=N2lmNGc5NjU0OmU7OjpkNkBpamU1aWU6ZnhxPDMzNzczM0BgYy1hYzFeXzExLy4zMmFeYSNzL2FscjRvbGBgLS1kMTZzcw%3D%3D&amp;l=2022090302193201021708719915685685&amp;btag=80000", "Video Link")</f>
        <v>0</v>
      </c>
    </row>
    <row r="436" spans="1:7">
      <c r="A436" s="2" t="s">
        <v>1279</v>
      </c>
      <c r="B436" s="2" t="s">
        <v>1280</v>
      </c>
      <c r="C436" s="2" t="s">
        <v>1281</v>
      </c>
      <c r="D436" s="2">
        <v>1300000</v>
      </c>
      <c r="E436" s="2">
        <v>599</v>
      </c>
      <c r="F436" s="2">
        <v>416</v>
      </c>
      <c r="G436" s="2">
        <f>HYPERLINK("https://v16-webapp.tiktok.com/a4c96f65d39964618ce0391b5a8640e6/63130e2c/video/tos/maliva/tos-maliva-ve-0068c800-us/df9a294ce57b49f59b7eee202b9e6828/?a=1988&amp;ch=0&amp;cr=0&amp;dr=0&amp;lr=tiktok_m&amp;cd=0%7C0%7C1%7C0&amp;cv=1&amp;br=2194&amp;bt=1097&amp;cs=0&amp;ds=3&amp;ft=eXd.6HHoMyq8Zg_f.he2N-d3yl7Gb&amp;mime_type=video_mp4&amp;qs=0&amp;rc=aWU2ZjY5NTg6ZGRnNjo8M0BpM2lvbTM8azg2dDMzNjczM0BfLTZiNGFeNmExXjU2Yi4uYSNhYGYuXmlec25fLS01MTZzcw%3D%3D&amp;l=202209030219330102170871991B692624&amp;btag=80000", "Video Link")</f>
        <v>0</v>
      </c>
    </row>
    <row r="437" spans="1:7">
      <c r="A437" s="2" t="s">
        <v>1282</v>
      </c>
      <c r="B437" s="2" t="s">
        <v>1283</v>
      </c>
      <c r="C437" s="2" t="s">
        <v>1284</v>
      </c>
      <c r="D437" s="2">
        <v>4200000</v>
      </c>
      <c r="E437" s="2">
        <v>840</v>
      </c>
      <c r="F437" s="2">
        <v>446</v>
      </c>
      <c r="G437" s="2">
        <f>HYPERLINK("https://v16-webapp.tiktok.com/e561d8262d711972e637af85ce241f50/63130e39/video/tos/useast2a/tos-useast2a-ve-0068c001/6cf13a4bb6a24177bd3360666b83e9ec/?a=1988&amp;ch=0&amp;cr=0&amp;dr=0&amp;lr=tiktok_m&amp;cd=0%7C0%7C1%7C0&amp;cv=1&amp;br=2036&amp;bt=1018&amp;cs=0&amp;ds=3&amp;ft=eXd.6HHoMyq8Zg_f.he2NRTELl7Gb&amp;mime_type=video_mp4&amp;qs=0&amp;rc=NDozOjk2Mzk0NTRmaWc3NkBpM3N3M2g6ZjtpZTMzNzczM0A1MTBhYy9hNmMxYWJgMGE1YSNxXzZkcjRnMWdgLS1kMTZzcw%3D%3D&amp;l=2022090302193301022302320809686006&amp;btag=80000", "Video Link")</f>
        <v>0</v>
      </c>
    </row>
    <row r="438" spans="1:7">
      <c r="A438" s="2" t="s">
        <v>1285</v>
      </c>
      <c r="B438" s="2" t="s">
        <v>1286</v>
      </c>
      <c r="C438" s="2" t="s">
        <v>1287</v>
      </c>
      <c r="D438" s="2">
        <v>1100000</v>
      </c>
      <c r="E438" s="2">
        <v>1334</v>
      </c>
      <c r="F438" s="2">
        <v>3293</v>
      </c>
      <c r="G438" s="2">
        <f>HYPERLINK("https://v16-webapp.tiktok.com/bf86d1752b323499ef54167e0b769187/63130e21/video/tos/useast2a/tos-useast2a-pve-0068/a4b8da1354d44b91ad350cfb6ae6fbb9/?a=1988&amp;ch=0&amp;cr=0&amp;dr=0&amp;lr=tiktok_m&amp;cd=0%7C0%7C1%7C0&amp;cv=1&amp;br=2046&amp;bt=1023&amp;cs=0&amp;ds=3&amp;ft=eXd.6HHoMyq8Z3_f.he2NIZJLl7Gb&amp;mime_type=video_mp4&amp;qs=0&amp;rc=NWRmNmk3NGg0ODNpZDM0PEBpajxteHRrNzdoNjMzNzczM0A1LTZjNl81XjExNmAuLV4zYSNiMGdwczMwXjFgLS1kMTZzcw%3D%3D&amp;l=202209030219340102170861972569298D&amp;btag=80000", "Video Link")</f>
        <v>0</v>
      </c>
    </row>
    <row r="439" spans="1:7">
      <c r="A439" s="2" t="s">
        <v>1288</v>
      </c>
      <c r="B439" s="2" t="s">
        <v>1289</v>
      </c>
      <c r="C439" s="2" t="s">
        <v>1290</v>
      </c>
      <c r="D439" s="2">
        <v>2200000</v>
      </c>
      <c r="E439" s="2">
        <v>1267</v>
      </c>
      <c r="F439" s="2">
        <v>2631</v>
      </c>
      <c r="G439" s="2">
        <f>HYPERLINK("https://v16-webapp.tiktok.com/84c7ce83963b14acdaf42b46c8aa54ef/63130e4f/video/tos/useast2a/tos-useast2a-ve-0068c002/67cf4c80a0ae40a8b98ce43c630c5d22/?a=1988&amp;ch=0&amp;cr=0&amp;dr=0&amp;lr=tiktok_m&amp;cd=0%7C0%7C1%7C0&amp;cv=1&amp;br=1706&amp;bt=853&amp;cs=0&amp;ds=3&amp;ft=eXd.6HHoMyq8Z3_f.he2NCEwyl7Gb&amp;mime_type=video_mp4&amp;qs=0&amp;rc=OTtlN2Y2ZmllaGdkZWU3aUBpanl1N2x4Zzp4eTMzaTczM0BfNDBiLTJiNjIxXjIxLWEzYSNsNnNmc2NqMGlfLS0tMTZzcw%3D%3D&amp;l=202209030219340101920520210667B63B&amp;btag=80000", "Video Link")</f>
        <v>0</v>
      </c>
    </row>
    <row r="440" spans="1:7">
      <c r="A440" s="2" t="s">
        <v>1291</v>
      </c>
      <c r="B440" s="2" t="s">
        <v>1292</v>
      </c>
      <c r="C440" s="2" t="s">
        <v>1293</v>
      </c>
      <c r="D440" s="2">
        <v>13600000</v>
      </c>
      <c r="E440" s="2">
        <v>4768</v>
      </c>
      <c r="F440" s="2">
        <v>3840</v>
      </c>
      <c r="G440" s="2">
        <f>HYPERLINK("https://v16-webapp.tiktok.com/0c7f2663045a8a093c5dd8026fc67660/63130e2b/video/tos/useast2a/tos-useast2a-pve-0068/da0f050e50f849ee9296fe7b8be183cb/?a=1988&amp;ch=0&amp;cr=0&amp;dr=0&amp;lr=tiktok_m&amp;cd=0%7C0%7C1%7C0&amp;cv=1&amp;br=2928&amp;bt=1464&amp;cs=0&amp;ds=3&amp;ft=eXd.6HHoMyq8ZS_f.he2Nuywyl7Gb&amp;mime_type=video_mp4&amp;qs=0&amp;rc=ZjM6NzM5Zzw2aWQ7aGhnNkBpam1xZXJobHJ0NTMzNzczM0A0MWIvYTY2Nl4xMTVeNi5gYSM2a2NtMmRvb2ZgLS1kMTZzcw%3D%3D&amp;l=202209030219350101902192021068E91B&amp;btag=80000", "Video Link")</f>
        <v>0</v>
      </c>
    </row>
    <row r="441" spans="1:7">
      <c r="A441" s="2" t="s">
        <v>1294</v>
      </c>
      <c r="B441" s="2" t="s">
        <v>1295</v>
      </c>
      <c r="C441" s="2" t="s">
        <v>1296</v>
      </c>
      <c r="D441" s="2">
        <v>1500000</v>
      </c>
      <c r="E441" s="2">
        <v>1315</v>
      </c>
      <c r="F441" s="2">
        <v>861</v>
      </c>
      <c r="G441" s="2">
        <f>HYPERLINK("https://v16-webapp.tiktok.com/0340a8f06c21791dbb297ad185f41dfb/63130e2e/video/tos/useast2a/tos-useast2a-ve-0068c002/740a3f0f2c824586b35bd6558457ab6c/?a=1988&amp;ch=0&amp;cr=0&amp;dr=0&amp;lr=tiktok_m&amp;cd=0%7C0%7C1%7C0&amp;cv=1&amp;br=2382&amp;bt=1191&amp;cs=0&amp;ds=3&amp;ft=eXd.6HHoMyq8ZS_f.he2NPLSol7Gb&amp;mime_type=video_mp4&amp;qs=0&amp;rc=N2U2ZGg2OTNnZTU5OGg2OUBpM3l0NDxqczt4djMzOTczM0A1MTViLTBgXmMxNmAvXmFgYSMxYGdwYTQ1LWRfLS1gMTZzcw%3D%3D&amp;l=2022090302193501022310904416694DCC&amp;btag=80000", "Video Link")</f>
        <v>0</v>
      </c>
    </row>
    <row r="442" spans="1:7">
      <c r="A442" s="2" t="s">
        <v>1297</v>
      </c>
      <c r="B442" s="2" t="s">
        <v>1298</v>
      </c>
      <c r="C442" s="2" t="s">
        <v>1299</v>
      </c>
      <c r="D442" s="2">
        <v>6900000</v>
      </c>
      <c r="E442" s="2">
        <v>559</v>
      </c>
      <c r="F442" s="2">
        <v>381</v>
      </c>
      <c r="G442" s="2">
        <f>HYPERLINK("https://v16-webapp.tiktok.com/3467000f9e9babed047f4e461cf2a8ef/63130e3d/video/tos/useast2a/tos-useast2a-ve-0068c004/920786da01034f08ac6e1a5f01f8b25d/?a=1988&amp;ch=0&amp;cr=0&amp;dr=0&amp;lr=tiktok_m&amp;cd=0%7C0%7C1%7C0&amp;cv=1&amp;br=2392&amp;bt=1196&amp;cs=0&amp;ds=3&amp;ft=eXd.6HHoMyq8ZC_f.he2Ny_eyl7Gb&amp;mime_type=video_mp4&amp;qs=0&amp;rc=ZmQ4Ojs5OTQ1ZmU4ODU8aEBpM3hqOTQ6ZnluPDMzNzczM0AxYy40Mi1iXjIxYDMtMi02YSNwcGUwcjQwL2NgLS1kMTZzcw%3D%3D&amp;l=20220903021936010217028221216A539A&amp;btag=80000", "Video Link")</f>
        <v>0</v>
      </c>
    </row>
    <row r="443" spans="1:7">
      <c r="A443" s="2" t="s">
        <v>1300</v>
      </c>
      <c r="B443" s="2" t="s">
        <v>1301</v>
      </c>
      <c r="C443" s="2" t="s">
        <v>1302</v>
      </c>
      <c r="D443" s="2">
        <v>2000000</v>
      </c>
      <c r="E443" s="2">
        <v>25400</v>
      </c>
      <c r="F443" s="2">
        <v>5044</v>
      </c>
      <c r="G443" s="2">
        <f>HYPERLINK("https://v16-webapp.tiktok.com/aca65b5d01b4937a2762afb0bb3754ff/63130e28/video/tos/useast2a/tos-useast2a-pve-0068/46f650b8c3fa4ba2be58f9508179826e/?a=1988&amp;ch=0&amp;cr=0&amp;dr=0&amp;lr=tiktok_m&amp;cd=0%7C0%7C1%7C0&amp;cv=1&amp;br=2196&amp;bt=1098&amp;cs=0&amp;ds=3&amp;ft=eXd.6HHoMyq8ZC_f.he2NOSeyl7Gb&amp;mime_type=video_mp4&amp;qs=0&amp;rc=aTo2aWRlOzM7aWdkaWc7NEBpM2lwd3VyZmZkNDMzNzczM0BjYmJhLzFfNWAxXjAuYTAxYSNnZy5wbjMtL2ZgLS1kMTZzcw%3D%3D&amp;l=202209030219360102171352111068DB4D&amp;btag=80000", "Video Link")</f>
        <v>0</v>
      </c>
    </row>
    <row r="444" spans="1:7">
      <c r="A444" s="2" t="s">
        <v>1303</v>
      </c>
      <c r="B444" s="2" t="s">
        <v>1304</v>
      </c>
      <c r="C444" s="2" t="s">
        <v>1305</v>
      </c>
      <c r="D444" s="2">
        <v>8400000</v>
      </c>
      <c r="E444" s="2">
        <v>1732</v>
      </c>
      <c r="F444" s="2">
        <v>1638</v>
      </c>
      <c r="G444" s="2">
        <f>HYPERLINK("https://v16-webapp.tiktok.com/74988c9278f644b5034fe717456388a7/63130e2b/video/tos/useast2a/tos-useast2a-ve-0068c003/b5bfbed82ab0402b9a317e95bef0a45a/?a=1988&amp;ch=0&amp;cr=0&amp;dr=0&amp;lr=tiktok_m&amp;cd=0%7C0%7C1%7C0&amp;cv=1&amp;br=3800&amp;bt=1900&amp;cs=0&amp;ds=3&amp;ft=eXd.6HHoMyq8Z0_f.he2NwYoyl7Gb&amp;mime_type=video_mp4&amp;qs=0&amp;rc=NWk7PGc5ZWhmaThoZ2k3OUBpajp5cTw6Zjx0PDMzNzczM0A2NDU0MDZhXi0xYDJiLzIwYSNzNmxscjRfXzVgLS1kMTZzcw%3D%3D&amp;l=202209030219370101920520210667B68F&amp;btag=80000", "Video Link")</f>
        <v>0</v>
      </c>
    </row>
    <row r="445" spans="1:7">
      <c r="A445" s="2" t="s">
        <v>1306</v>
      </c>
      <c r="B445" s="2" t="s">
        <v>1307</v>
      </c>
      <c r="C445" s="2" t="s">
        <v>1308</v>
      </c>
      <c r="D445" s="2">
        <v>4900000</v>
      </c>
      <c r="E445" s="2">
        <v>5398</v>
      </c>
      <c r="F445" s="2">
        <v>3537</v>
      </c>
      <c r="G445" s="2">
        <f>HYPERLINK("https://v16-webapp.tiktok.com/68516c05317d5d71ee2c368283b92e65/63130e21/video/tos/useast2a/tos-useast2a-ve-0068c004/8441648e84834ff8ab68c0d84e5f8d36/?a=1988&amp;ch=0&amp;cr=0&amp;dr=0&amp;lr=tiktok_m&amp;cd=0%7C0%7C1%7C0&amp;cv=1&amp;br=1466&amp;bt=733&amp;cs=0&amp;ds=3&amp;ft=eXd.6HHoMyq8Z0_f.he2Ny46yl7Gb&amp;mime_type=video_mp4&amp;qs=0&amp;rc=OGRnPGlpOGlmNjc5PDY0aUBpamlnazY6ZnVwZDMzNzczM0AvMS9gM2FfNi0xNDUyMGMzYSNeX20xcjQwbW1gLS1kMTZzcw%3D%3D&amp;l=202209030219370101920520210667B6A2&amp;btag=80000", "Video Link")</f>
        <v>0</v>
      </c>
    </row>
    <row r="446" spans="1:7">
      <c r="A446" s="2" t="s">
        <v>1309</v>
      </c>
      <c r="B446" s="2" t="s">
        <v>1310</v>
      </c>
      <c r="C446" s="2" t="s">
        <v>1311</v>
      </c>
      <c r="D446" s="2">
        <v>2700000</v>
      </c>
      <c r="E446" s="2">
        <v>688</v>
      </c>
      <c r="F446" s="2">
        <v>1130</v>
      </c>
      <c r="G446" s="2">
        <f>HYPERLINK("https://v16-webapp.tiktok.com/e66c25dfb2aa138695519f3104d7103c/63130e2c/video/tos/useast2a/tos-useast2a-ve-0068c002/97e0ce23f45e47ae9ce10b4e472c0998/?a=1988&amp;ch=0&amp;cr=0&amp;dr=0&amp;lr=tiktok_m&amp;cd=0%7C0%7C1%7C0&amp;cv=1&amp;br=2354&amp;bt=1177&amp;cs=0&amp;ds=3&amp;ft=eXd.6HHoMyq8Z0_f.he2Ni3oyl7Gb&amp;mime_type=video_mp4&amp;qs=0&amp;rc=ZmgzN2k0ZDk0aGg8NTc0OEBpMzpqczt3NWhyNTMzNzczM0A1Xy8vYl5hXzQxLTA0MDUxYSMuMV9zcmZwX3BgLS1kMTZzcw%3D%3D&amp;l=202209030219370101890360231C696E65&amp;btag=80000", "Video Link")</f>
        <v>0</v>
      </c>
    </row>
    <row r="447" spans="1:7">
      <c r="A447" s="2" t="s">
        <v>1312</v>
      </c>
      <c r="B447" s="2" t="s">
        <v>1313</v>
      </c>
      <c r="C447" s="2" t="s">
        <v>1314</v>
      </c>
      <c r="D447" s="2">
        <v>1800000</v>
      </c>
      <c r="E447" s="2">
        <v>4801</v>
      </c>
      <c r="F447" s="2">
        <v>2766</v>
      </c>
      <c r="G447" s="2">
        <f>HYPERLINK("https://v16-webapp.tiktok.com/b60f8e823bf9f16d11515d0610b1d6d2/63130e34/video/tos/useast2a/tos-useast2a-pve-0068/5f2736192e9f4ec387962fb0e38edb96/?a=1988&amp;ch=0&amp;cr=0&amp;dr=0&amp;lr=tiktok_m&amp;cd=0%7C0%7C1%7C0&amp;cv=1&amp;br=2694&amp;bt=1347&amp;cs=0&amp;ds=3&amp;ft=eXd.6HHoMyq8Zb_f.he2Nnk0yl7Gb&amp;mime_type=video_mp4&amp;qs=0&amp;rc=NTk6NzlnZGRnOzg6MzVpZkBpM292Mzo6Zjw5OzMzNzczM0AwYGFfLjFiNTIxNS9eNl4uYSM0cjBxcjQwXmdgLS1kMTZzcw%3D%3D&amp;l=202209030219380101920520210667B6C9&amp;btag=80000", "Video Link")</f>
        <v>0</v>
      </c>
    </row>
    <row r="448" spans="1:7">
      <c r="A448" s="2" t="s">
        <v>1315</v>
      </c>
      <c r="B448" s="2" t="s">
        <v>1316</v>
      </c>
      <c r="C448" s="2" t="s">
        <v>1317</v>
      </c>
      <c r="D448" s="2">
        <v>1200000</v>
      </c>
      <c r="E448" s="2">
        <v>3468</v>
      </c>
      <c r="F448" s="2">
        <v>5863</v>
      </c>
      <c r="G448" s="2">
        <f>HYPERLINK("https://v16-webapp.tiktok.com/23f90285c0fa238ce596ccdad70e1d69/63130e23/video/tos/useast2a/tos-useast2a-ve-0068c004/58521307efd94ba1a0f8f5a65040b507/?a=1988&amp;ch=0&amp;cr=0&amp;dr=0&amp;lr=tiktok_m&amp;cd=0%7C0%7C1%7C0&amp;cv=1&amp;br=4814&amp;bt=2407&amp;cs=0&amp;ds=3&amp;ft=eXd.6HHoMyq8Zb_f.he2Nlewyl7Gb&amp;mime_type=video_mp4&amp;qs=0&amp;rc=ZDZoZjU5OWg4ODw5ZjM0aUBpMzs0NzQ6ZjM1ZTMzNzczM0A0MTVgM2EtXi0xNl4zXl5gYSNmZGFucjRnbWJgLS1kMTZzcw%3D%3D&amp;l=202209030219380101890360231C696E89&amp;btag=80000", "Video Link")</f>
        <v>0</v>
      </c>
    </row>
    <row r="449" spans="1:7">
      <c r="A449" s="2" t="s">
        <v>1318</v>
      </c>
      <c r="B449" s="2" t="s">
        <v>1319</v>
      </c>
      <c r="C449" s="2" t="s">
        <v>1320</v>
      </c>
      <c r="D449" s="2">
        <v>2700000</v>
      </c>
      <c r="E449" s="2">
        <v>2406</v>
      </c>
      <c r="F449" s="2">
        <v>2575</v>
      </c>
      <c r="G449" s="2">
        <f>HYPERLINK("https://v16-webapp.tiktok.com/bde0ad404dfc98f987f06484a11ec8e3/63130e22/video/tos/maliva/tos-maliva-ve-0068c799-us/8636839e83e84e61843c233fa87d9a1f/?a=1988&amp;ch=0&amp;cr=0&amp;dr=0&amp;lr=tiktok_m&amp;cd=0%7C0%7C1%7C0&amp;cv=1&amp;br=1116&amp;bt=558&amp;cs=0&amp;ds=2&amp;ft=eXd.6HHoMyq8Zp_f.he2N1_Aol7Gb&amp;mime_type=video_mp4&amp;qs=0&amp;rc=Zjo0OWhoaWdkaTY3NDNnZkBpajo2Z2g6ZnRwZjMzZzczNEAxNGAyMS00NV4xNF9jLTUvYSNfb2VkcjRnby9gLS1kMS9zcw%3D%3D&amp;l=202209030219390102230871450B69723E&amp;btag=80000", "Video Link")</f>
        <v>0</v>
      </c>
    </row>
    <row r="450" spans="1:7">
      <c r="A450" s="2" t="s">
        <v>1321</v>
      </c>
      <c r="B450" s="2" t="s">
        <v>1322</v>
      </c>
      <c r="C450" s="2" t="s">
        <v>1323</v>
      </c>
      <c r="D450" s="2">
        <v>2200000</v>
      </c>
      <c r="E450" s="2">
        <v>6152</v>
      </c>
      <c r="F450" s="2">
        <v>5207</v>
      </c>
      <c r="G450" s="2">
        <f>HYPERLINK("https://v16-webapp.tiktok.com/258fc95727f7ffce41f76f3567a9e2f6/63130e23/video/tos/useast2a/tos-useast2a-pve-0068/eb658c0532004e33a20e84fc9fd74c25/?a=1988&amp;ch=0&amp;cr=0&amp;dr=0&amp;lr=tiktok_m&amp;cd=0%7C0%7C1%7C0&amp;cv=1&amp;br=1006&amp;bt=503&amp;cs=0&amp;ds=3&amp;ft=eXd.6HHoMyq8Zp_f.he2NQtoyl7Gb&amp;mime_type=video_mp4&amp;qs=0&amp;rc=OmdkPDw1NDk8MzwzZjM4ZkBpajhmeTs6ZjY1OTMzNzczM0BgYi1jXzUyXi0xMGNfNjUyYSNjNGdkcjRvYTVgLS1kMTZzcw%3D%3D&amp;l=202209030219390101920520210667B6FE&amp;btag=80000", "Video Link")</f>
        <v>0</v>
      </c>
    </row>
    <row r="451" spans="1:7">
      <c r="A451" s="2" t="s">
        <v>1324</v>
      </c>
      <c r="B451" s="2" t="s">
        <v>1325</v>
      </c>
      <c r="C451" s="2" t="s">
        <v>1326</v>
      </c>
      <c r="D451" s="2">
        <v>2000000</v>
      </c>
      <c r="E451" s="2">
        <v>9662</v>
      </c>
      <c r="F451" s="2">
        <v>8130</v>
      </c>
      <c r="G451" s="2">
        <f>HYPERLINK("https://v16-webapp.tiktok.com/4534dc621b3c55feb5000477d5301527/63130e2b/video/tos/useast2a/tos-useast2a-ve-0068c001/694acbffffff478d9124a6b248b594f9/?a=1988&amp;ch=0&amp;cr=0&amp;dr=0&amp;lr=tiktok_m&amp;cd=0%7C0%7C1%7C0&amp;cv=1&amp;br=1716&amp;bt=858&amp;cs=0&amp;ds=3&amp;ft=eXd.6HHoMyq8ZE_f.he2N5c4yl7Gb&amp;mime_type=video_mp4&amp;qs=0&amp;rc=NWZmM2g4NGlpODpmZjQ8ZkBpanc3ZWk0azl4dTMzZjczM0BeMGEyLjQzXmMxYy5gNjNiYSNocXE2LW5uNjZfLS00MTZzcw%3D%3D&amp;l=2022090302194001022310904416694F58&amp;btag=80000", "Video Link")</f>
        <v>0</v>
      </c>
    </row>
    <row r="452" spans="1:7">
      <c r="A452" s="2" t="s">
        <v>1327</v>
      </c>
      <c r="B452" s="2" t="s">
        <v>1328</v>
      </c>
      <c r="C452" s="2" t="s">
        <v>1329</v>
      </c>
      <c r="D452" s="2">
        <v>997200</v>
      </c>
      <c r="E452" s="2">
        <v>11400</v>
      </c>
      <c r="F452" s="2">
        <v>1441</v>
      </c>
      <c r="G452" s="2">
        <f>HYPERLINK("https://v16-webapp.tiktok.com/7d0368c80d462f0b9db7293dcfbc9e3f/63130e2d/video/tos/useast2a/tos-useast2a-ve-0068c003/90e0c18d2e6a4e5191e6ace67450579f/?a=1988&amp;ch=0&amp;cr=0&amp;dr=0&amp;lr=tiktok_m&amp;cd=0%7C0%7C1%7C0&amp;cv=1&amp;br=3770&amp;bt=1885&amp;cs=0&amp;ds=3&amp;ft=eXd.6HHoMyq8ZE_f.he2NUtwyl7Gb&amp;mime_type=video_mp4&amp;qs=0&amp;rc=ZzZkODVpN2lmNTQ0ZDY7ZUBpM3M6cTs8OnlzcjMzaTczM0BgYy1iX14xXzExMjVeNTIvYSMxYzBeLXFlYXBfLS0xMTZzcw%3D%3D&amp;l=2022090302194001022310904416694F84&amp;btag=80000", "Video Link")</f>
        <v>0</v>
      </c>
    </row>
    <row r="453" spans="1:7">
      <c r="A453" s="2" t="s">
        <v>1330</v>
      </c>
      <c r="B453" s="2" t="s">
        <v>1331</v>
      </c>
      <c r="C453" s="2" t="s">
        <v>1332</v>
      </c>
      <c r="D453" s="2">
        <v>1800000</v>
      </c>
      <c r="E453" s="2">
        <v>5041</v>
      </c>
      <c r="F453" s="2">
        <v>3047</v>
      </c>
      <c r="G453" s="2">
        <f>HYPERLINK("https://v16-webapp.tiktok.com/f5c7c84e526b791e1089e6cf3b735bd6/63130e26/video/tos/useast2a/tos-useast2a-pve-0068/621fe33a470b4eef94e7c382456c3f74/?a=1988&amp;ch=0&amp;cr=0&amp;dr=0&amp;lr=tiktok_m&amp;cd=0%7C0%7C1%7C0&amp;cv=1&amp;br=2552&amp;bt=1276&amp;cs=0&amp;ds=3&amp;ft=eXd.6HHoMyq8ZT_f.he2NECwyl7Gb&amp;mime_type=video_mp4&amp;qs=0&amp;rc=MzY4OmdkOGVkOzU0aGlmNkBpM3c3bzl4O2ZkNjMzNzczM0BeYzFfY2M1NjIxNjE1L2FhYSNsNGJybTNqajJgLS1kMTZzcw%3D%3D&amp;l=2022090302194101019020922020695B7A&amp;btag=80000", "Video Link")</f>
        <v>0</v>
      </c>
    </row>
    <row r="454" spans="1:7">
      <c r="A454" s="2" t="s">
        <v>1333</v>
      </c>
      <c r="B454" s="2" t="s">
        <v>1334</v>
      </c>
      <c r="C454" s="2" t="s">
        <v>1335</v>
      </c>
      <c r="D454" s="2">
        <v>951000</v>
      </c>
      <c r="E454" s="2">
        <v>634</v>
      </c>
      <c r="F454" s="2">
        <v>339</v>
      </c>
      <c r="G454" s="2">
        <f>HYPERLINK("https://v16-webapp.tiktok.com/cb05d1dbbf179d97bed6c8aec1c621c7/63130e26/video/tos/alisg/tos-alisg-pve-0037c001/29e252ee101d426a9c07858950d0ab90/?a=1988&amp;ch=0&amp;cr=0&amp;dr=0&amp;lr=tiktok_m&amp;cd=0%7C0%7C1%7C0&amp;cv=1&amp;br=2024&amp;bt=1012&amp;cs=0&amp;ds=3&amp;ft=eXd.6HHoMyq8ZT_f.he2NDLeyl7Gb&amp;mime_type=video_mp4&amp;qs=0&amp;rc=OjkzNTQzPDs2NjY3ZWczNUBpajNqeXBnNjk0eTMzNjczM0BhLTRhMTUtNl4xMzMvM2BhYSMtYGYubTJoLV5fLS0yMTRzcw%3D%3D&amp;l=202209030219410101920441061D68B09F&amp;btag=80000", "Video Link")</f>
        <v>0</v>
      </c>
    </row>
    <row r="455" spans="1:7">
      <c r="A455" s="2" t="s">
        <v>1336</v>
      </c>
      <c r="B455" s="2" t="s">
        <v>1337</v>
      </c>
      <c r="C455" s="2" t="s">
        <v>1338</v>
      </c>
      <c r="D455" s="2">
        <v>2000000</v>
      </c>
      <c r="E455" s="2">
        <v>6208</v>
      </c>
      <c r="F455" s="2">
        <v>955</v>
      </c>
      <c r="G455" s="2">
        <f>HYPERLINK("https://v16-webapp.tiktok.com/23e6e2994220899358235101e0ac80d2/63130e4f/video/tos/useast2a/tos-useast2a-pve-0068/e128f4f1509b4133b8e1b39f6de9a35a/?a=1988&amp;ch=0&amp;cr=0&amp;dr=0&amp;lr=tiktok_m&amp;cd=0%7C0%7C1%7C0&amp;cv=1&amp;br=1270&amp;bt=635&amp;cs=0&amp;ds=3&amp;ft=eXd.6HHoMyq8ZY_f.he2NI.oyl7Gb&amp;mime_type=video_mp4&amp;qs=0&amp;rc=M2g3OjxoNzg6PGQ6ODo7ZkBpajw1NzY6ZjltZTMzNzczM0BfYl5hMTNhXjAxNDMvNV9gYSNoMW5kcjRvYWxgLS1kMTZzcw%3D%3D&amp;l=2022090302194201021713503816676AF9&amp;btag=80000", "Video Link")</f>
        <v>0</v>
      </c>
    </row>
    <row r="456" spans="1:7">
      <c r="A456" s="2" t="s">
        <v>1339</v>
      </c>
      <c r="B456" s="2" t="s">
        <v>1340</v>
      </c>
      <c r="C456" s="2" t="s">
        <v>1341</v>
      </c>
      <c r="D456" s="2">
        <v>1700000</v>
      </c>
      <c r="E456" s="2">
        <v>614</v>
      </c>
      <c r="F456" s="2">
        <v>698</v>
      </c>
      <c r="G456" s="2">
        <f>HYPERLINK("https://v16-webapp.tiktok.com/69f2860c927e707e03743c22ad5ab661/63130e23/video/tos/useast2a/tos-useast2a-ve-0068c002/21755d93be4b4715a5732a73ba98db27/?a=1988&amp;ch=0&amp;cr=0&amp;dr=0&amp;lr=tiktok_m&amp;cd=0%7C0%7C1%7C0&amp;cv=1&amp;br=4606&amp;bt=2303&amp;cs=0&amp;ds=3&amp;ft=eXd.6HHoMyq8ZY_f.he2Neljyl7Gb&amp;mime_type=video_mp4&amp;qs=0&amp;rc=NjdmOWdnOzVpZjc5Nmg1aUBpanJqNWg6ZnRwZTMzNzczM0AtX2I1NTViXl8xMC81MDQyYSNpcy9vcjRfLXJgLS1kMTZzcw%3D%3D&amp;l=202209030219420101921641321969B5E5&amp;btag=80000", "Video Link")</f>
        <v>0</v>
      </c>
    </row>
    <row r="457" spans="1:7">
      <c r="A457" s="2" t="s">
        <v>1342</v>
      </c>
      <c r="B457" s="2" t="s">
        <v>1343</v>
      </c>
      <c r="C457" s="2" t="s">
        <v>1344</v>
      </c>
      <c r="D457" s="2">
        <v>2200000</v>
      </c>
      <c r="E457" s="2">
        <v>3192</v>
      </c>
      <c r="F457" s="2">
        <v>2296</v>
      </c>
      <c r="G457" s="2">
        <f>HYPERLINK("https://v16-webapp.tiktok.com/f780cc1d9bc55ac4f2d8a31969c104df/63130e29/video/tos/useast2a/tos-useast2a-pve-0068/e8633597fc594cdab534781c9e8bc730/?a=1988&amp;ch=0&amp;cr=0&amp;dr=0&amp;lr=tiktok_m&amp;cd=0%7C0%7C1%7C0&amp;cv=1&amp;br=1686&amp;bt=843&amp;cs=0&amp;ds=3&amp;ft=eXd.6HHoMyq8Z._f.he2Ny46yl7Gb&amp;mime_type=video_mp4&amp;qs=0&amp;rc=NTxoOzU5NzQ3Mzc6ZmdmOUBpM25xN2x4ZzlpeTMzaTczM0BeNGJgYTMyNl4xY2AuXzAzYSMvLW1mc2MzYG5fLS0tMTZzcw%3D%3D&amp;l=202209030219430101890780161F68EA22&amp;btag=80000", "Video Link")</f>
        <v>0</v>
      </c>
    </row>
    <row r="458" spans="1:7">
      <c r="A458" s="2" t="s">
        <v>1345</v>
      </c>
      <c r="B458" s="2" t="s">
        <v>1346</v>
      </c>
      <c r="C458" s="2" t="s">
        <v>1347</v>
      </c>
      <c r="D458" s="2">
        <v>3000000</v>
      </c>
      <c r="E458" s="2">
        <v>7454</v>
      </c>
      <c r="F458" s="2">
        <v>2396</v>
      </c>
      <c r="G458" s="2">
        <f>HYPERLINK("https://v16-webapp.tiktok.com/2ffbe381af3c968bb0ab447d9cb62280/63130e34/video/tos/alisg/tos-alisg-pve-0037c001/b3e327f417bd4722bd957a60fd385831/?a=1988&amp;ch=0&amp;cr=0&amp;dr=0&amp;lr=tiktok_m&amp;cd=0%7C0%7C1%7C0&amp;cv=1&amp;br=3704&amp;bt=1852&amp;cs=0&amp;ds=3&amp;ft=eXd.6HHoMyq8Z._f.he2Nnk0yl7Gb&amp;mime_type=video_mp4&amp;qs=0&amp;rc=NzU6ZzY1NDhoaDtkOWc6OUBpanBnbjw1eHBmdzMzNzczM0A1YjAuMGBjXmIxNTUyMTIwYSMyazIzb2FzZmZfLS0tMTRzcw%3D%3D&amp;l=202209030219430102230232080E6A0F8B&amp;btag=80000", "Video Link")</f>
        <v>0</v>
      </c>
    </row>
    <row r="459" spans="1:7">
      <c r="A459" s="2" t="s">
        <v>1348</v>
      </c>
      <c r="B459" s="2" t="s">
        <v>1349</v>
      </c>
      <c r="C459" s="2" t="s">
        <v>1350</v>
      </c>
      <c r="D459" s="2">
        <v>2400000</v>
      </c>
      <c r="E459" s="2">
        <v>2700</v>
      </c>
      <c r="F459" s="2">
        <v>871</v>
      </c>
      <c r="G459" s="2">
        <f>HYPERLINK("https://v16-webapp.tiktok.com/7893450edf39638e32398f3edacef1ca/63130e2a/video/tos/maliva/tos-maliva-ve-0068c800-us/cd391e1826a54c2794f392318759ae0f/?a=1988&amp;ch=0&amp;cr=0&amp;dr=0&amp;lr=tiktok_m&amp;cd=0%7C0%7C1%7C0&amp;cv=1&amp;br=2204&amp;bt=1102&amp;cs=0&amp;ds=3&amp;ft=eXd.6HHoMyq8ZNAf.he2N9ceyl7Gb&amp;mime_type=video_mp4&amp;qs=0&amp;rc=NTo0Zmg0ZDQ4aGhlOjc1Z0BpajdoNXQ7dXBqcDMzOTczM0AuXzRjXy42XmAxLy9jX2MzYSNpMjFoNDJvampfLS00MTZzcw%3D%3D&amp;l=202209030219440102230160481D69C8F6&amp;btag=80000", "Video Link")</f>
        <v>0</v>
      </c>
    </row>
    <row r="460" spans="1:7">
      <c r="A460" s="2" t="s">
        <v>1351</v>
      </c>
      <c r="B460" s="2" t="s">
        <v>1352</v>
      </c>
      <c r="C460" s="2" t="s">
        <v>1353</v>
      </c>
      <c r="D460" s="2">
        <v>2200000</v>
      </c>
      <c r="E460" s="2">
        <v>24900</v>
      </c>
      <c r="F460" s="2">
        <v>1453</v>
      </c>
      <c r="G460" s="2">
        <f>HYPERLINK("https://v16-webapp.tiktok.com/eff5e6c672f52b374d4d75567586abbb/63130e46/video/tos/maliva/tos-maliva-ve-0068c800-us/fe0dffc487be4e349acea8c1c5ed0acd/?a=1988&amp;ch=0&amp;cr=0&amp;dr=0&amp;lr=tiktok_m&amp;cd=0%7C0%7C1%7C0&amp;cv=1&amp;br=1672&amp;bt=836&amp;cs=0&amp;ds=3&amp;ft=eXd.6HHoMyq8ZNAf.he2NEH6yl7Gb&amp;mime_type=video_mp4&amp;qs=0&amp;rc=NDk1ZWQ6ODdoOWgzaWUzZEBpajh3OHN2eWU2cDMzZDczM0BjL2JgX19jXi0xYi0yYi1jYSNxYmtvaGNmX2NfLS0wMTZzcw%3D%3D&amp;l=2022090302194401019020922020695CAD&amp;btag=80000", "Video Link")</f>
        <v>0</v>
      </c>
    </row>
    <row r="461" spans="1:7">
      <c r="A461" s="2" t="s">
        <v>1354</v>
      </c>
      <c r="B461" s="2" t="s">
        <v>1355</v>
      </c>
      <c r="C461" s="2" t="s">
        <v>1356</v>
      </c>
      <c r="D461" s="2">
        <v>1900000</v>
      </c>
      <c r="E461" s="2">
        <v>11100</v>
      </c>
      <c r="F461" s="2">
        <v>2578</v>
      </c>
      <c r="G461" s="2">
        <f>HYPERLINK("https://v16-webapp.tiktok.com/6868d6e61058381e28c68460d3a9c3b5/63130e95/video/tos/useast2a/tos-useast2a-ve-0068c001/45d2790677254feaac78a49f3036af18/?a=1988&amp;ch=0&amp;cr=0&amp;dr=0&amp;lr=tiktok_m&amp;cd=0%7C0%7C1%7C0&amp;cv=1&amp;br=4694&amp;bt=2347&amp;cs=0&amp;ds=3&amp;ft=eXd.6HHoMyq8ZLAf.he2NhpAol7Gb&amp;mime_type=video_mp4&amp;qs=0&amp;rc=OmQ6OzQ7N2RkNDw6ODtmN0BpMzxsNDk6Zjc0OjMzNzczM0A0NTEzXmBiX14xX2A0XjQwYSNmZjAxcjQwZjJgLS1kMTZzcw%3D%3D&amp;l=202209030219450101920441061D68B1BF&amp;btag=80000", "Video Link")</f>
        <v>0</v>
      </c>
    </row>
    <row r="462" spans="1:7">
      <c r="A462" s="2" t="s">
        <v>1357</v>
      </c>
      <c r="B462" s="2" t="s">
        <v>1358</v>
      </c>
      <c r="C462" s="2" t="s">
        <v>1359</v>
      </c>
      <c r="D462" s="2">
        <v>2200000</v>
      </c>
      <c r="E462" s="2">
        <v>664</v>
      </c>
      <c r="F462" s="2">
        <v>982</v>
      </c>
      <c r="G462" s="2">
        <f>HYPERLINK("https://v16-webapp.tiktok.com/91c18e1c10231e2f9ac6350b9a8e48c3/63130e43/video/tos/useast2a/tos-useast2a-ve-0068c004/6d7488e4eb944b519afad67158350431/?a=1988&amp;ch=0&amp;cr=0&amp;dr=0&amp;lr=tiktok_m&amp;cd=0%7C0%7C1%7C0&amp;cv=1&amp;br=4378&amp;bt=2189&amp;cs=0&amp;ds=3&amp;ft=eXd.6HHoMyq8ZLAf.he2NjPwyl7Gb&amp;mime_type=video_mp4&amp;qs=0&amp;rc=ZWc7aDplNjdlOGk1OWhpNUBpMzdzNTk6ZjltPDMzNzczM0AtY180LTQuXjAxNV82LzAuYSNwYWo0cjRfMmdgLS1kMTZzcw%3D%3D&amp;l=2022090302194501019020922020695CFF&amp;btag=80000", "Video Link")</f>
        <v>0</v>
      </c>
    </row>
    <row r="463" spans="1:7">
      <c r="A463" s="2" t="s">
        <v>1360</v>
      </c>
      <c r="B463" s="2" t="s">
        <v>1361</v>
      </c>
      <c r="C463" s="2" t="s">
        <v>1362</v>
      </c>
      <c r="D463" s="2">
        <v>1500000</v>
      </c>
      <c r="E463" s="2">
        <v>11600</v>
      </c>
      <c r="F463" s="2">
        <v>920</v>
      </c>
      <c r="G463" s="2">
        <f>HYPERLINK("https://v16-webapp.tiktok.com/9be31feb1dc19f37572ffde1f5f04ca0/63130e3b/video/tos/useast2a/tos-useast2a-ve-0068c003/fe40db311d26403881fd36739d9614cc/?a=1988&amp;ch=0&amp;cr=0&amp;dr=0&amp;lr=tiktok_m&amp;cd=0%7C0%7C1%7C0&amp;cv=1&amp;br=3504&amp;bt=1752&amp;cs=0&amp;ds=3&amp;ft=eXd.6HHoMyq8ZZAf.he2NQeTyl7Gb&amp;mime_type=video_mp4&amp;qs=0&amp;rc=NzpkPDs4Z2lmNTZoOjM0N0BpM3Z2czplbmk8MzMzaTczM0AyLjVeX2NiX18xMWI0XzJhYSM1YmxxcHBhZ2lgLS0tMTZzcw%3D%3D&amp;l=2022090302194601019020922020695D2C&amp;btag=80000", "Video Link")</f>
        <v>0</v>
      </c>
    </row>
    <row r="464" spans="1:7">
      <c r="A464" s="2" t="s">
        <v>1363</v>
      </c>
      <c r="B464" s="2" t="s">
        <v>1364</v>
      </c>
      <c r="C464" s="2" t="s">
        <v>1365</v>
      </c>
      <c r="D464" s="2">
        <v>2100000</v>
      </c>
      <c r="E464" s="2">
        <v>1111</v>
      </c>
      <c r="F464" s="2">
        <v>1377</v>
      </c>
      <c r="G464" s="2">
        <f>HYPERLINK("https://v16-webapp.tiktok.com/49d28f77a9795ea57f95c55b235a4548/63130e5e/video/tos/useast2a/tos-useast2a-pve-0068/1733375fc1e64db7bfa2f85dd06e99a9/?a=1988&amp;ch=0&amp;cr=0&amp;dr=0&amp;lr=tiktok_m&amp;cd=0%7C0%7C1%7C0&amp;cv=1&amp;br=3606&amp;bt=1803&amp;cs=0&amp;ds=3&amp;ft=eXd.6HHoMyq8ZZAf.he2N1mTyl7Gb&amp;mime_type=video_mp4&amp;qs=0&amp;rc=ZGk1ODM8NTs6PDZkOTY8O0Bpam1meTg6ZmxmNzMzNzczM0BeXi4zMTYwXy0xLmFhLWBgYSNwNW0ucjRfbTJgLS1kMTZzcw%3D%3D&amp;l=2022090302194601022307503200696A4C&amp;btag=80000", "Video Link")</f>
        <v>0</v>
      </c>
    </row>
    <row r="465" spans="1:7">
      <c r="A465" s="2" t="s">
        <v>1366</v>
      </c>
      <c r="B465" s="2" t="s">
        <v>1367</v>
      </c>
      <c r="C465" s="2" t="s">
        <v>1368</v>
      </c>
      <c r="D465" s="2">
        <v>1300000</v>
      </c>
      <c r="E465" s="2">
        <v>22200</v>
      </c>
      <c r="F465" s="2">
        <v>12700</v>
      </c>
      <c r="G465" s="2">
        <f>HYPERLINK("https://v16-webapp.tiktok.com/2fa62f67d14b04b1e9096134a2d6b95f/63130e2c/video/tos/useast2a/tos-useast2a-ve-0068c001/053703c8d21047f09bd2076bd4559e1c/?a=1988&amp;ch=0&amp;cr=0&amp;dr=0&amp;lr=tiktok_m&amp;cd=0%7C0%7C1%7C0&amp;cv=1&amp;br=1524&amp;bt=762&amp;cs=0&amp;ds=3&amp;ft=eXd.6HHoMyq8ZaAf.he2Nutjyl7Gb&amp;mime_type=video_mp4&amp;qs=0&amp;rc=ZDw0OGc1Mzw8PDs1PDo4Z0BpampoODZqdHJmMzMzODczM0AwMi40MzFgXzIxXmBgLi4xYSNyZG8yY2VzM2BgLS0tMTZzcw%3D%3D&amp;l=202209030219470101920441061D68B234&amp;btag=80000", "Video Link")</f>
        <v>0</v>
      </c>
    </row>
    <row r="466" spans="1:7">
      <c r="A466" s="2" t="s">
        <v>1369</v>
      </c>
      <c r="B466" s="2" t="s">
        <v>1370</v>
      </c>
      <c r="C466" s="2" t="s">
        <v>1371</v>
      </c>
      <c r="D466" s="2">
        <v>1800000</v>
      </c>
      <c r="E466" s="2">
        <v>686</v>
      </c>
      <c r="F466" s="2">
        <v>965</v>
      </c>
      <c r="G466" s="2">
        <f>HYPERLINK("https://v16-webapp.tiktok.com/5624649de1b27a3bfd2b8d6ee1c39988/63130e58/video/tos/useast2a/tos-useast2a-ve-0068c003/cc54b24fb9a54f63b1ac8e259bca451e/?a=1988&amp;ch=0&amp;cr=0&amp;dr=0&amp;lr=tiktok_m&amp;cd=0%7C0%7C1%7C0&amp;cv=1&amp;br=1338&amp;bt=669&amp;cs=0&amp;ds=3&amp;ft=eXd.6HHoMyq8ZaAf.he2NOSeyl7Gb&amp;mime_type=video_mp4&amp;qs=0&amp;rc=NDY6Ojw1aDQ5OGk2OzY6OUBpM3ByaGR1M2h2MzMzNjczM0A0LzQyXjI1XzExY15iMzJfYSMvZS5jbGtiamBgLS0vMTZzcw%3D%3D&amp;l=202209030219470101920441061D68B251&amp;btag=80000", "Video Link")</f>
        <v>0</v>
      </c>
    </row>
    <row r="467" spans="1:7">
      <c r="A467" s="2" t="s">
        <v>1372</v>
      </c>
      <c r="B467" s="2" t="s">
        <v>1373</v>
      </c>
      <c r="C467" s="2" t="s">
        <v>1374</v>
      </c>
      <c r="D467" s="2">
        <v>1400000</v>
      </c>
      <c r="E467" s="2">
        <v>19500</v>
      </c>
      <c r="F467" s="2">
        <v>1775</v>
      </c>
      <c r="G467" s="2">
        <f>HYPERLINK("https://v16-webapp.tiktok.com/f8a22ee68577cf664d9a04947a46fb8e/63130e48/video/tos/maliva/tos-maliva-ve-0068c800-us/ac2c05dab75340b7b6da060ef70463ee/?a=1988&amp;ch=0&amp;cr=0&amp;dr=0&amp;lr=tiktok_m&amp;cd=0%7C0%7C1%7C0&amp;cv=1&amp;br=1938&amp;bt=969&amp;cs=0&amp;ds=3&amp;ft=eXd.6HHoMyq8ZuAf.he2NZewyl7Gb&amp;mime_type=video_mp4&amp;qs=0&amp;rc=PGc2O2Q2PDk6aTw7OGk3N0Bpam9zZW91bWY1czMzOjczM0BfNS5hLV4uXzYxNDEuNTBfYSNqNS5mbG4vZy5fLS0wMTZzcw%3D%3D&amp;l=202209030219480101920591601C69CD55&amp;btag=80000", "Video Link")</f>
        <v>0</v>
      </c>
    </row>
    <row r="468" spans="1:7">
      <c r="A468" s="2" t="s">
        <v>1375</v>
      </c>
      <c r="B468" s="2" t="s">
        <v>1376</v>
      </c>
      <c r="C468" s="2" t="s">
        <v>1377</v>
      </c>
      <c r="D468" s="2">
        <v>2500000</v>
      </c>
      <c r="E468" s="2">
        <v>10200</v>
      </c>
      <c r="F468" s="2">
        <v>3618</v>
      </c>
      <c r="G468" s="2">
        <f>HYPERLINK("https://v16-webapp.tiktok.com/6ba1d6bf013175c225d5713bf602cbbb/63130e5c/video/tos/useast2a/tos-useast2a-ve-0068c004/6735e9be820e46828442bea5e1855cb0/?a=1988&amp;ch=0&amp;cr=0&amp;dr=0&amp;lr=tiktok_m&amp;cd=0%7C0%7C1%7C0&amp;cv=1&amp;br=626&amp;bt=313&amp;cs=0&amp;ds=3&amp;ft=eXd.6HHoMyq8ZuAf.he2N-iJyl7Gb&amp;mime_type=video_mp4&amp;qs=0&amp;rc=ODk1Mzg1O2Y6NWU2NDs2N0BpajxobTc6ZnhuOzMzNzczM0AxLjBfYV8yXi0xNTUyNjYwYSNoYGYycjRfczFgLS1kMTZzcw%3D%3D&amp;l=202209030219480101920441061D68B289&amp;btag=80000", "Video Link")</f>
        <v>0</v>
      </c>
    </row>
    <row r="469" spans="1:7">
      <c r="A469" s="2" t="s">
        <v>1378</v>
      </c>
      <c r="B469" s="2" t="s">
        <v>1379</v>
      </c>
      <c r="C469" s="2" t="s">
        <v>1380</v>
      </c>
      <c r="D469" s="2">
        <v>2800000</v>
      </c>
      <c r="E469" s="2">
        <v>2468</v>
      </c>
      <c r="F469" s="2">
        <v>1258</v>
      </c>
      <c r="G469" s="2">
        <f>HYPERLINK("https://v16-webapp.tiktok.com/9e9c4ff487bcbdd9ca2c305ef7cdcd90/63130e30/video/tos/maliva/tos-maliva-ve-0068c799-us/b04d5a564dcc4c6ea6a23eaa35ddb8fa/?a=1988&amp;ch=0&amp;cr=0&amp;dr=0&amp;lr=tiktok_m&amp;cd=0%7C0%7C1%7C0&amp;cv=1&amp;br=4758&amp;bt=2379&amp;cs=0&amp;ds=3&amp;ft=eXd.6HHoMyq8ZdAf.he2Nf9wyl7Gb&amp;mime_type=video_mp4&amp;qs=0&amp;rc=NztmZjw6Mzo8NmY4NzxlZ0Bpamo6M2U6ZmZpZTMzZzczNEAzLi4wM2BgXmIxXzY2YDRjYSNsMnA2cjRvY3JgLS1kMS9zcw%3D%3D&amp;l=20220903021949010217135034166951F5&amp;btag=80000", "Video Link")</f>
        <v>0</v>
      </c>
    </row>
    <row r="470" spans="1:7">
      <c r="A470" s="2" t="s">
        <v>1381</v>
      </c>
      <c r="B470" s="2" t="s">
        <v>1382</v>
      </c>
      <c r="C470" s="2" t="s">
        <v>1383</v>
      </c>
      <c r="D470" s="2">
        <v>2500000</v>
      </c>
      <c r="E470" s="2">
        <v>119</v>
      </c>
      <c r="F470" s="2">
        <v>288</v>
      </c>
      <c r="G470" s="2">
        <f>HYPERLINK("https://v16-webapp.tiktok.com/42d330359646e0558defad01597d69ac/63130e3f/video/tos/maliva/tos-maliva-ve-0068c799-us/4955c2470f6145039d542122c60559d7/?a=1988&amp;ch=0&amp;cr=0&amp;dr=0&amp;lr=tiktok_m&amp;cd=0%7C0%7C1%7C0&amp;cv=1&amp;br=2738&amp;bt=1369&amp;cs=0&amp;ds=3&amp;ft=eXd.6HHoMyq8ZdAf.he2Ned3yl7Gb&amp;mime_type=video_mp4&amp;qs=0&amp;rc=ZThoOmg3NTk1PDQ2OmQ3Z0BpajpkeWU6Zmk2PDMzZzczNEAtNTIvM2FhXy8xX2NfLzRgYSNfa21ocjRnZHJgLS1kMS9zcw%3D%3D&amp;l=202209030219490101920441061D68B2E3&amp;btag=80000", "Video Link")</f>
        <v>0</v>
      </c>
    </row>
    <row r="471" spans="1:7">
      <c r="A471" s="2" t="s">
        <v>1384</v>
      </c>
      <c r="B471" s="2" t="s">
        <v>1385</v>
      </c>
      <c r="C471" s="2" t="s">
        <v>1386</v>
      </c>
      <c r="D471" s="2">
        <v>1600000</v>
      </c>
      <c r="E471" s="2">
        <v>481</v>
      </c>
      <c r="F471" s="2">
        <v>836</v>
      </c>
      <c r="G471" s="2">
        <f>HYPERLINK("https://v16-webapp.tiktok.com/02fa1e2fc16d003ecfb82ed381df6645/63130e3f/video/tos/useast2a/tos-useast2a-ve-0068c001/ea27d4f32ea34e8ba335f46c1ac0d444/?a=1988&amp;ch=0&amp;cr=0&amp;dr=0&amp;lr=tiktok_m&amp;cd=0%7C0%7C1%7C0&amp;cv=1&amp;br=1564&amp;bt=782&amp;cs=0&amp;ds=3&amp;ft=eXd.6HHoMyq8Z9Af.he2NQBeyl7Gb&amp;mime_type=video_mp4&amp;qs=0&amp;rc=Mzs5ODU2Z2Y0aDY1aDxpNkBpajZ1ODc6Zm91ZTMzNzczM0BeLjBgLi4uNV8xNTMwYWEzYSNvZTVucjQwc21gLS1kMTZzcw%3D%3D&amp;l=202209030219500101890780161F68EB93&amp;btag=80000", "Video Link")</f>
        <v>0</v>
      </c>
    </row>
    <row r="472" spans="1:7">
      <c r="A472" s="2" t="s">
        <v>1387</v>
      </c>
      <c r="B472" s="2" t="s">
        <v>1388</v>
      </c>
      <c r="C472" s="2" t="s">
        <v>1389</v>
      </c>
      <c r="D472" s="2">
        <v>6500000</v>
      </c>
      <c r="E472" s="2">
        <v>3094</v>
      </c>
      <c r="F472" s="2">
        <v>1412</v>
      </c>
      <c r="G472" s="2">
        <f>HYPERLINK("https://v16-webapp.tiktok.com/ce54761959df9bd1ee749430f22054dd/63130e2e/video/tos/alisg/tos-alisg-pve-0037c001/6baa3f1fc9274d71b76706444f6ca1a9/?a=1988&amp;ch=0&amp;cr=0&amp;dr=0&amp;lr=tiktok_m&amp;cd=0%7C0%7C0%7C0&amp;cv=1&amp;br=4130&amp;bt=2065&amp;cs=0&amp;ds=6&amp;ft=eXd.6HHoMyq8Z9Af.he2N.Yoyl7Gb&amp;mime_type=video_mp4&amp;qs=0&amp;rc=MzU3ZzhoaDQ3ZTlnNWRoOUBpanZ1Ojc7ZmRweDMzZTczM0BjLmFjNDAuX18xYjJgMDRiYSNgZW5sX3ExZGxfLS1hMTRzcw%3D%3D&amp;l=202209030219500101890780161F68EBB1&amp;btag=80000", "Video Link")</f>
        <v>0</v>
      </c>
    </row>
    <row r="473" spans="1:7">
      <c r="A473" s="2" t="s">
        <v>1390</v>
      </c>
      <c r="B473" s="2" t="s">
        <v>1391</v>
      </c>
      <c r="C473" s="2" t="s">
        <v>1392</v>
      </c>
      <c r="D473" s="2">
        <v>1500000</v>
      </c>
      <c r="E473" s="2">
        <v>585</v>
      </c>
      <c r="F473" s="2">
        <v>547</v>
      </c>
      <c r="G473" s="2">
        <f>HYPERLINK("https://v16-webapp.tiktok.com/d6b4b8f43e97523f35ea749710225a12/63130e4a/video/tos/useast2a/tos-useast2a-pve-0068/1e59061d7c674a2b9be591216245de32/?a=1988&amp;ch=0&amp;cr=0&amp;dr=0&amp;lr=tiktok_m&amp;cd=0%7C0%7C1%7C0&amp;cv=1&amp;br=1904&amp;bt=952&amp;cs=0&amp;ds=3&amp;ft=eXd.6HHoMyq8ZGAf.he2Netwyl7Gb&amp;mime_type=video_mp4&amp;qs=0&amp;rc=ZWc0OGU4OzdoODc4PDc2NkBpamV1a2lud2lyMzMzNTczM0BgYTUwLy9hNTQxLTZjNC82YSMucDU1azZiYWxgLS1jMTZzcw%3D%3D&amp;l=202209030219510101920441061D68B346&amp;btag=80000", "Video Link")</f>
        <v>0</v>
      </c>
    </row>
    <row r="474" spans="1:7">
      <c r="A474" s="2" t="s">
        <v>1393</v>
      </c>
      <c r="B474" s="2" t="s">
        <v>1394</v>
      </c>
      <c r="C474" s="2" t="s">
        <v>1395</v>
      </c>
      <c r="D474" s="2">
        <v>2300000</v>
      </c>
      <c r="E474" s="2">
        <v>18400</v>
      </c>
      <c r="F474" s="2">
        <v>6128</v>
      </c>
      <c r="G474" s="2">
        <f>HYPERLINK("https://v16-webapp.tiktok.com/d2b1fe071c262bf7b813fa9f808f3e29/63130e3c/video/tos/useast2a/tos-useast2a-pve-0068/e40d66a4b8384eec86a959418e0b9370/?a=1988&amp;ch=0&amp;cr=0&amp;dr=0&amp;lr=tiktok_m&amp;cd=0%7C0%7C1%7C0&amp;cv=1&amp;br=6540&amp;bt=3270&amp;cs=0&amp;ds=3&amp;ft=eXd.6HHoMyq8ZGAf.he2NQBeyl7Gb&amp;mime_type=video_mp4&amp;qs=0&amp;rc=NGRlZjM0Zjo7ZTllZDpkOUBpM3JwNzM6ZjRrZDMzNzczM0AxNV9jMmAyXl4xMGNhNC5eYSNhYF9xcjRvNWZgLS1kMTZzcw%3D%3D&amp;l=202209030219510101920441061D68B374&amp;btag=80000", "Video Link")</f>
        <v>0</v>
      </c>
    </row>
    <row r="475" spans="1:7">
      <c r="A475" s="2" t="s">
        <v>1396</v>
      </c>
      <c r="B475" s="2" t="s">
        <v>1397</v>
      </c>
      <c r="C475" s="2" t="s">
        <v>1398</v>
      </c>
      <c r="D475" s="2">
        <v>2100000</v>
      </c>
      <c r="E475" s="2">
        <v>12400</v>
      </c>
      <c r="F475" s="2">
        <v>4748</v>
      </c>
      <c r="G475" s="2">
        <f>HYPERLINK("https://v16-webapp.tiktok.com/a25bb27c897121dfeac0dff4a868cb25/63130e63/video/tos/useast2a/tos-useast2a-pve-0068/d3a640c557284549b606dcaab5d04f76/?a=1988&amp;ch=0&amp;cr=0&amp;dr=0&amp;lr=tiktok_m&amp;cd=0%7C0%7C1%7C0&amp;cv=1&amp;br=1954&amp;bt=977&amp;cs=0&amp;ds=3&amp;ft=eXd.6HHoMyq8ZlAf.he2N5Uoyl7Gb&amp;mime_type=video_mp4&amp;qs=0&amp;rc=aDlnOzw8Zmg4OjtlaDU4OUBpajY6dnM8dXl5MzMzODczM0BjNmAvYDRjXjUxYDBgYy9jYSNiM2xoZC0vZW1gLS0uMTZzcw%3D%3D&amp;l=2022090302195201018902303421679072&amp;btag=80000", "Video Link")</f>
        <v>0</v>
      </c>
    </row>
    <row r="476" spans="1:7">
      <c r="A476" s="2" t="s">
        <v>1399</v>
      </c>
      <c r="B476" s="2" t="s">
        <v>1400</v>
      </c>
      <c r="C476" s="2" t="s">
        <v>1401</v>
      </c>
      <c r="D476" s="2">
        <v>3400000</v>
      </c>
      <c r="E476" s="2">
        <v>1166</v>
      </c>
      <c r="F476" s="2">
        <v>2173</v>
      </c>
      <c r="G476" s="2">
        <f>HYPERLINK("https://v16-webapp.tiktok.com/8b4b3e5afc21faec30b7856e9d3ca64b/63130e4b/video/tos/useast2a/tos-useast2a-pve-0068/371ff61bd61b44fe838ed30458b2022a/?a=1988&amp;ch=0&amp;cr=0&amp;dr=0&amp;lr=tiktok_m&amp;cd=0%7C0%7C1%7C0&amp;cv=1&amp;br=714&amp;bt=357&amp;cs=0&amp;ds=3&amp;ft=eXd.6HHoMyq8ZlAf.he2N.aeyl7Gb&amp;mime_type=video_mp4&amp;qs=0&amp;rc=OmU5ZWU7OzhkNjg7NWg3PEBpanM1d2Y6ZnlkOTMzNzczM0BeY2NfMDM2Xl8xNWMvM2FgYSMvZnI2cjRvb2dgLS1kMTZzcw%3D%3D&amp;l=202209030219520101890230342167908D&amp;btag=80000", "Video Link")</f>
        <v>0</v>
      </c>
    </row>
    <row r="477" spans="1:7">
      <c r="A477" s="2" t="s">
        <v>1402</v>
      </c>
      <c r="B477" s="2" t="s">
        <v>1403</v>
      </c>
      <c r="C477" s="2" t="s">
        <v>1404</v>
      </c>
      <c r="D477" s="2">
        <v>1500000</v>
      </c>
      <c r="E477" s="2">
        <v>1029</v>
      </c>
      <c r="F477" s="2">
        <v>4614</v>
      </c>
      <c r="G477" s="2">
        <f>HYPERLINK("https://v16-webapp.tiktok.com/96ffb0c0da4196234b342866ee84c3e0/63130e30/video/tos/useast2a/tos-useast2a-ve-0068c003/5377c0b40adb431b9ede4d883c68fe6c/?a=1988&amp;ch=0&amp;cr=0&amp;dr=0&amp;lr=tiktok_m&amp;cd=0%7C0%7C1%7C0&amp;cv=1&amp;br=1498&amp;bt=749&amp;cs=0&amp;ds=3&amp;ft=eXd.6HHoMyq8ZfAf.he2Ny_eyl7Gb&amp;mime_type=video_mp4&amp;qs=0&amp;rc=NTs4NDZpZDgzOjhkM2gzZ0BpM3hyajY6ZmczZTMzNzczM0AvYjVjY180NmAxX2FiLjItYSNtZ3JmcjRvYmpgLS1kMTZzcw%3D%3D&amp;l=202209030219530101902191031E6851E4&amp;btag=80000", "Video Link")</f>
        <v>0</v>
      </c>
    </row>
    <row r="478" spans="1:7">
      <c r="A478" s="2" t="s">
        <v>1405</v>
      </c>
      <c r="B478" s="2" t="s">
        <v>1406</v>
      </c>
      <c r="C478" s="2" t="s">
        <v>1407</v>
      </c>
      <c r="D478" s="2">
        <v>1100000</v>
      </c>
      <c r="E478" s="2">
        <v>3418</v>
      </c>
      <c r="F478" s="2">
        <v>619</v>
      </c>
      <c r="G478" s="2">
        <f>HYPERLINK("https://v16-webapp.tiktok.com/5e0c8404a2674deeabc794950d972526/63130e54/video/tos/maliva/tos-maliva-ve-0068c800-us/b8c749c923554bca9479c332df0b870a/?a=1988&amp;ch=0&amp;cr=0&amp;dr=0&amp;lr=tiktok_m&amp;cd=0%7C0%7C1%7C0&amp;cv=1&amp;br=1976&amp;bt=988&amp;cs=0&amp;ds=3&amp;ft=eXd.6HHoMyq8ZfAf.he2N9RCol7Gb&amp;mime_type=video_mp4&amp;qs=0&amp;rc=PDZmZjU2NzlkNjdlNWc4OEBpajVxZWVyO3U1djMzNDczM0AzMWEyY19jXmAxNDUzNTEtYSM2Y2xlMjVeYGZfLS1iMTZzcw%3D%3D&amp;l=20220903021953010189194207186A9A5C&amp;btag=80000", "Video Link")</f>
        <v>0</v>
      </c>
    </row>
    <row r="479" spans="1:7">
      <c r="A479" s="2" t="s">
        <v>1408</v>
      </c>
      <c r="B479" s="2" t="s">
        <v>1409</v>
      </c>
      <c r="C479" s="2" t="s">
        <v>1410</v>
      </c>
      <c r="D479" s="2">
        <v>1900000</v>
      </c>
      <c r="E479" s="2">
        <v>2986</v>
      </c>
      <c r="F479" s="2">
        <v>1199</v>
      </c>
      <c r="G479" s="2">
        <f>HYPERLINK("https://v16-webapp.tiktok.com/43d015a11a03340be0954ed4ea24600a/63130e43/video/tos/useast2a/tos-useast2a-ve-0068c002/d88c828f8cae4e489c9481e573267aab/?a=1988&amp;ch=0&amp;cr=0&amp;dr=0&amp;lr=tiktok_m&amp;cd=0%7C0%7C1%7C0&amp;cv=1&amp;br=2498&amp;bt=1249&amp;cs=0&amp;ds=3&amp;ft=eXd.6HHoMyq8ZRAf.he2NZO3yl7Gb&amp;mime_type=video_mp4&amp;qs=0&amp;rc=NTs4OGU4NjQ4NGhnZ2g1ZUBpajh4bjc6Zm88ZDMzNzczM0BiLV8tMS82Xi8xM2IxYTQyYSMuXmUxcjRfNnBgLS1kMTZzcw%3D%3D&amp;l=202209030219540101902191031E68523F&amp;btag=80000", "Video Link")</f>
        <v>0</v>
      </c>
    </row>
    <row r="480" spans="1:7">
      <c r="A480" s="2" t="s">
        <v>1411</v>
      </c>
      <c r="B480" s="2" t="s">
        <v>1412</v>
      </c>
      <c r="C480" s="2" t="s">
        <v>1413</v>
      </c>
      <c r="D480" s="2">
        <v>1700000</v>
      </c>
      <c r="E480" s="2">
        <v>525</v>
      </c>
      <c r="F480" s="2">
        <v>6183</v>
      </c>
      <c r="G480" s="2">
        <f>HYPERLINK("https://v16-webapp.tiktok.com/79b6ccab32ec29eed6b847ef60cda4bb/63130e3d/video/tos/useast2a/tos-useast2a-ve-0068c003/6a918cd84e1d462b9b423ecb34f4af0d/?a=1988&amp;ch=0&amp;cr=0&amp;dr=0&amp;lr=tiktok_m&amp;cd=0%7C0%7C1%7C0&amp;cv=1&amp;br=1950&amp;bt=975&amp;cs=0&amp;ds=3&amp;ft=eXd.6HHoMyq8ZUAf.he2N.Yoyl7Gb&amp;mime_type=video_mp4&amp;qs=0&amp;rc=NzRoOjdlO2g1OWU8aDlkaEBpanhmazl5cTR4eTMzNjczM0AxM19hXjNfNTAxLS9iMTNfYSM0b21najQtLWlfLS1fMTZzcw%3D%3D&amp;l=202209030219540101902191031E68526B&amp;btag=80000", "Video Link")</f>
        <v>0</v>
      </c>
    </row>
    <row r="481" spans="1:7">
      <c r="A481" s="2" t="s">
        <v>1414</v>
      </c>
      <c r="B481" s="2" t="s">
        <v>1415</v>
      </c>
      <c r="C481" s="2" t="s">
        <v>1416</v>
      </c>
      <c r="D481" s="2">
        <v>11700000</v>
      </c>
      <c r="E481" s="2">
        <v>1412</v>
      </c>
      <c r="F481" s="2">
        <v>291</v>
      </c>
      <c r="G481" s="2">
        <f>HYPERLINK("https://v16-webapp.tiktok.com/f24165c43248f17fb13a3e32d88c737c/63130e39/video/tos/useast2a/tos-useast2a-ve-0068c004/9cdba65dc3034afd8aa77b661e04a8cd/?a=1988&amp;ch=0&amp;cr=0&amp;dr=0&amp;lr=tiktok_m&amp;cd=0%7C0%7C1%7C0&amp;cv=1&amp;br=1848&amp;bt=924&amp;cs=0&amp;ds=3&amp;ft=eXd.6HHoMyq8ZUAf.he2NPLSol7Gb&amp;mime_type=video_mp4&amp;qs=0&amp;rc=ZThmaGc5O2dpNzRmZzZkNUBpM3hoOTs2dTVxdzMzMzczM0BhYjMtMTUxXmIxYzUtMjQ0YSMwcTVebzA0aDNfLS0uMTZzcw%3D%3D&amp;l=20220903021955010189194207186A9AA1&amp;btag=80000", "Video Link")</f>
        <v>0</v>
      </c>
    </row>
    <row r="482" spans="1:7">
      <c r="A482" s="2" t="s">
        <v>1417</v>
      </c>
      <c r="B482" s="2" t="s">
        <v>1418</v>
      </c>
      <c r="C482" s="2" t="s">
        <v>1419</v>
      </c>
      <c r="D482" s="2">
        <v>9500000</v>
      </c>
      <c r="E482" s="2">
        <v>1641</v>
      </c>
      <c r="F482" s="2">
        <v>1565</v>
      </c>
      <c r="G482" s="2">
        <f>HYPERLINK("https://v16-webapp.tiktok.com/683f14661e2f250bc11767c76f632882/63130e39/video/tos/useast2a/tos-useast2a-ve-0068c001/938be27744974037a7e0edb38dafa262/?a=1988&amp;ch=0&amp;cr=0&amp;dr=0&amp;lr=tiktok_m&amp;cd=0%7C0%7C1%7C0&amp;cv=1&amp;br=2434&amp;bt=1217&amp;cs=0&amp;ds=3&amp;ft=eXd.6HHoMyq8ZrAf.he2NHcTyl7Gb&amp;mime_type=video_mp4&amp;qs=0&amp;rc=OmQ2OTU6ZTo8OGg1NGlkZUBpanU6OzRrdm1rczMzPDczM0A1My1jMS9eNjExMy8yMTVfYSNgcF5gc2ZlMmhfLS0uMTZzcw%3D%3D&amp;l=202209030219550101902191031E6852BC&amp;btag=80000", "Video Link")</f>
        <v>0</v>
      </c>
    </row>
    <row r="483" spans="1:7">
      <c r="A483" s="2" t="s">
        <v>1420</v>
      </c>
      <c r="B483" s="2" t="s">
        <v>1421</v>
      </c>
      <c r="C483" s="2" t="s">
        <v>1422</v>
      </c>
      <c r="D483" s="2">
        <v>2700000</v>
      </c>
      <c r="E483" s="2">
        <v>897</v>
      </c>
      <c r="F483" s="2">
        <v>1212</v>
      </c>
      <c r="G483" s="2">
        <f>HYPERLINK("https://v16-webapp.tiktok.com/aa9bd5aad5d49184690b2c3e562945bb/63130e32/video/tos/useast2a/tos-useast2a-ve-0068c002/525366752ca44595badd551030f575fc/?a=1988&amp;ch=0&amp;cr=0&amp;dr=0&amp;lr=tiktok_m&amp;cd=0%7C0%7C1%7C0&amp;cv=1&amp;br=3442&amp;bt=1721&amp;cs=0&amp;ds=3&amp;ft=eXd.6HHoMyq8ZrAf.he2NEteyl7Gb&amp;mime_type=video_mp4&amp;qs=0&amp;rc=PDkzODs6MztmPDlkaTo7NUBpM3Ftbjg6ZmVlZTMzNzczM0BhYC4yNDViNWExNS82LjMwYSNzcWtxcjQwaGlgLS1kMTZzcw%3D%3D&amp;l=20220903021956010189194207186A9AC8&amp;btag=80000", "Video Link")</f>
        <v>0</v>
      </c>
    </row>
    <row r="484" spans="1:7">
      <c r="A484" s="2" t="s">
        <v>1423</v>
      </c>
      <c r="B484" s="2" t="s">
        <v>1424</v>
      </c>
      <c r="C484" s="2" t="s">
        <v>1425</v>
      </c>
      <c r="D484" s="2">
        <v>4900000</v>
      </c>
      <c r="E484" s="2">
        <v>7440</v>
      </c>
      <c r="F484" s="2">
        <v>856</v>
      </c>
      <c r="G484" s="2">
        <f>HYPERLINK("https://v16-webapp.tiktok.com/8cf268df2d75b51feaafd98ab19497d3/63130e49/video/tos/useast2a/tos-useast2a-ve-0068c003/33faec866bd14660bd3484d3f0e6c16a/?a=1988&amp;ch=0&amp;cr=0&amp;dr=0&amp;lr=tiktok_m&amp;cd=0%7C0%7C1%7C0&amp;cv=1&amp;br=2058&amp;bt=1029&amp;cs=0&amp;ds=3&amp;ft=eXd.6HHoMyq8Z-Af.he2NUtwyl7Gb&amp;mime_type=video_mp4&amp;qs=0&amp;rc=M2ZlOmZmNzZlNWY1ZzU8ZEBpanA3cTRua3h4NjMzNzczM0A2XzZhY15hXl8xNGNfXzZgYSNiMm5mbHIyaWZgLS1kMTZzcw%3D%3D&amp;l=20220903021957010189194207186A9AE3&amp;btag=80000", "Video Link")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Occurrences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2022-09-03T21:11:16Z</dcterms:created>
  <dcterms:modified xsi:type="dcterms:W3CDTF">2022-09-03T21:11:16Z</dcterms:modified>
</cp:coreProperties>
</file>