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k4_apertures" sheetId="3" r:id="rId1"/>
    <sheet name="calcs_fk4" sheetId="1" r:id="rId2"/>
    <sheet name="calcs_fk5" sheetId="2" r:id="rId3"/>
  </sheets>
  <calcPr calcId="152511" concurrentCalc="0"/>
</workbook>
</file>

<file path=xl/calcChain.xml><?xml version="1.0" encoding="utf-8"?>
<calcChain xmlns="http://schemas.openxmlformats.org/spreadsheetml/2006/main">
  <c r="F15" i="1" l="1"/>
  <c r="J15" i="1"/>
  <c r="E27" i="1"/>
  <c r="F9" i="1"/>
  <c r="J9" i="1"/>
  <c r="F10" i="1"/>
  <c r="J10" i="1"/>
  <c r="F11" i="1"/>
  <c r="J11" i="1"/>
  <c r="F12" i="1"/>
  <c r="J12" i="1"/>
  <c r="F13" i="1"/>
  <c r="J13" i="1"/>
  <c r="F14" i="1"/>
  <c r="J14" i="1"/>
  <c r="F16" i="1"/>
  <c r="J16" i="1"/>
  <c r="F17" i="1"/>
  <c r="J17" i="1"/>
  <c r="F18" i="1"/>
  <c r="J18" i="1"/>
  <c r="J10" i="2"/>
  <c r="J11" i="2"/>
  <c r="J12" i="2"/>
  <c r="J13" i="2"/>
  <c r="J14" i="2"/>
  <c r="J15" i="2"/>
  <c r="J16" i="2"/>
  <c r="J17" i="2"/>
  <c r="J18" i="2"/>
  <c r="J9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D21" i="2"/>
  <c r="E21" i="2"/>
  <c r="G21" i="2"/>
  <c r="F21" i="2"/>
  <c r="C21" i="2"/>
  <c r="H10" i="2"/>
  <c r="I10" i="2"/>
  <c r="K10" i="2"/>
  <c r="L10" i="2"/>
  <c r="M10" i="2"/>
  <c r="H11" i="2"/>
  <c r="I11" i="2"/>
  <c r="K11" i="2"/>
  <c r="L11" i="2"/>
  <c r="M11" i="2"/>
  <c r="H12" i="2"/>
  <c r="I12" i="2"/>
  <c r="K12" i="2"/>
  <c r="L12" i="2"/>
  <c r="M12" i="2"/>
  <c r="H13" i="2"/>
  <c r="I13" i="2"/>
  <c r="K13" i="2"/>
  <c r="L13" i="2"/>
  <c r="M13" i="2"/>
  <c r="H14" i="2"/>
  <c r="I14" i="2"/>
  <c r="K14" i="2"/>
  <c r="L14" i="2"/>
  <c r="M14" i="2"/>
  <c r="H15" i="2"/>
  <c r="I15" i="2"/>
  <c r="K15" i="2"/>
  <c r="L15" i="2"/>
  <c r="M15" i="2"/>
  <c r="H16" i="2"/>
  <c r="I16" i="2"/>
  <c r="K16" i="2"/>
  <c r="L16" i="2"/>
  <c r="M16" i="2"/>
  <c r="H17" i="2"/>
  <c r="I17" i="2"/>
  <c r="K17" i="2"/>
  <c r="L17" i="2"/>
  <c r="M17" i="2"/>
  <c r="H18" i="2"/>
  <c r="I18" i="2"/>
  <c r="K18" i="2"/>
  <c r="L18" i="2"/>
  <c r="M18" i="2"/>
  <c r="M9" i="2"/>
  <c r="L9" i="2"/>
  <c r="K9" i="2"/>
  <c r="I9" i="2"/>
  <c r="H9" i="2"/>
  <c r="G18" i="2"/>
  <c r="F18" i="2"/>
  <c r="C18" i="2"/>
  <c r="B30" i="2"/>
  <c r="G17" i="2"/>
  <c r="F17" i="2"/>
  <c r="C17" i="2"/>
  <c r="B29" i="2"/>
  <c r="G16" i="2"/>
  <c r="F16" i="2"/>
  <c r="C16" i="2"/>
  <c r="B28" i="2"/>
  <c r="G15" i="2"/>
  <c r="F15" i="2"/>
  <c r="C15" i="2"/>
  <c r="B27" i="2"/>
  <c r="G14" i="2"/>
  <c r="F14" i="2"/>
  <c r="C14" i="2"/>
  <c r="B26" i="2"/>
  <c r="G13" i="2"/>
  <c r="F13" i="2"/>
  <c r="C13" i="2"/>
  <c r="B25" i="2"/>
  <c r="G12" i="2"/>
  <c r="F12" i="2"/>
  <c r="C12" i="2"/>
  <c r="B24" i="2"/>
  <c r="G11" i="2"/>
  <c r="F11" i="2"/>
  <c r="C11" i="2"/>
  <c r="B23" i="2"/>
  <c r="G10" i="2"/>
  <c r="F10" i="2"/>
  <c r="C10" i="2"/>
  <c r="B22" i="2"/>
  <c r="G9" i="2"/>
  <c r="H21" i="2"/>
  <c r="F9" i="2"/>
  <c r="C9" i="2"/>
  <c r="B21" i="2"/>
  <c r="O4" i="2"/>
  <c r="O3" i="2"/>
  <c r="H9" i="1"/>
  <c r="G18" i="1"/>
  <c r="M18" i="1"/>
  <c r="H30" i="1"/>
  <c r="G17" i="1"/>
  <c r="M17" i="1"/>
  <c r="H29" i="1"/>
  <c r="G13" i="1"/>
  <c r="G14" i="1"/>
  <c r="M14" i="1"/>
  <c r="G9" i="1"/>
  <c r="M9" i="1"/>
  <c r="H21" i="1"/>
  <c r="M13" i="1"/>
  <c r="E22" i="1"/>
  <c r="E23" i="1"/>
  <c r="E24" i="1"/>
  <c r="E25" i="1"/>
  <c r="E26" i="1"/>
  <c r="E28" i="1"/>
  <c r="E29" i="1"/>
  <c r="E30" i="1"/>
  <c r="E21" i="1"/>
  <c r="G10" i="1"/>
  <c r="M10" i="1"/>
  <c r="H22" i="1"/>
  <c r="G11" i="1"/>
  <c r="M11" i="1"/>
  <c r="H23" i="1"/>
  <c r="G12" i="1"/>
  <c r="M12" i="1"/>
  <c r="H24" i="1"/>
  <c r="H25" i="1"/>
  <c r="H26" i="1"/>
  <c r="G15" i="1"/>
  <c r="M15" i="1"/>
  <c r="H27" i="1"/>
  <c r="G16" i="1"/>
  <c r="M16" i="1"/>
  <c r="H28" i="1"/>
  <c r="C21" i="1"/>
  <c r="F30" i="1"/>
  <c r="C30" i="1"/>
  <c r="F29" i="1"/>
  <c r="C29" i="1"/>
  <c r="G28" i="1"/>
  <c r="F28" i="1"/>
  <c r="C28" i="1"/>
  <c r="G27" i="1"/>
  <c r="F27" i="1"/>
  <c r="C27" i="1"/>
  <c r="G26" i="1"/>
  <c r="F26" i="1"/>
  <c r="C26" i="1"/>
  <c r="G25" i="1"/>
  <c r="F25" i="1"/>
  <c r="C25" i="1"/>
  <c r="G24" i="1"/>
  <c r="F24" i="1"/>
  <c r="C24" i="1"/>
  <c r="G23" i="1"/>
  <c r="F23" i="1"/>
  <c r="C23" i="1"/>
  <c r="G22" i="1"/>
  <c r="F22" i="1"/>
  <c r="C22" i="1"/>
  <c r="G21" i="1"/>
  <c r="F21" i="1"/>
  <c r="C10" i="1"/>
  <c r="B22" i="1"/>
  <c r="C11" i="1"/>
  <c r="B23" i="1"/>
  <c r="C12" i="1"/>
  <c r="B24" i="1"/>
  <c r="C13" i="1"/>
  <c r="B25" i="1"/>
  <c r="C14" i="1"/>
  <c r="B26" i="1"/>
  <c r="C15" i="1"/>
  <c r="B27" i="1"/>
  <c r="C16" i="1"/>
  <c r="B28" i="1"/>
  <c r="C17" i="1"/>
  <c r="B29" i="1"/>
  <c r="C18" i="1"/>
  <c r="B30" i="1"/>
  <c r="C9" i="1"/>
  <c r="B21" i="1"/>
  <c r="H14" i="1"/>
  <c r="H10" i="1"/>
  <c r="I10" i="1"/>
  <c r="K10" i="1"/>
  <c r="L10" i="1"/>
  <c r="H11" i="1"/>
  <c r="I11" i="1"/>
  <c r="K11" i="1"/>
  <c r="L11" i="1"/>
  <c r="H12" i="1"/>
  <c r="I12" i="1"/>
  <c r="K12" i="1"/>
  <c r="L12" i="1"/>
  <c r="H13" i="1"/>
  <c r="I13" i="1"/>
  <c r="K13" i="1"/>
  <c r="L13" i="1"/>
  <c r="I14" i="1"/>
  <c r="K14" i="1"/>
  <c r="L14" i="1"/>
  <c r="H15" i="1"/>
  <c r="I15" i="1"/>
  <c r="K15" i="1"/>
  <c r="L15" i="1"/>
  <c r="H16" i="1"/>
  <c r="I16" i="1"/>
  <c r="K16" i="1"/>
  <c r="L16" i="1"/>
  <c r="H17" i="1"/>
  <c r="I17" i="1"/>
  <c r="K17" i="1"/>
  <c r="L17" i="1"/>
  <c r="H18" i="1"/>
  <c r="I18" i="1"/>
  <c r="K18" i="1"/>
  <c r="L18" i="1"/>
  <c r="L9" i="1"/>
  <c r="I9" i="1"/>
  <c r="K9" i="1"/>
</calcChain>
</file>

<file path=xl/sharedStrings.xml><?xml version="1.0" encoding="utf-8"?>
<sst xmlns="http://schemas.openxmlformats.org/spreadsheetml/2006/main" count="127" uniqueCount="35">
  <si>
    <t>HH12</t>
  </si>
  <si>
    <t>apertures</t>
  </si>
  <si>
    <t>radius (arcsec)</t>
  </si>
  <si>
    <t>HH 12B Pos</t>
  </si>
  <si>
    <t>B</t>
  </si>
  <si>
    <t>RA</t>
  </si>
  <si>
    <t>3:28:59.3200</t>
  </si>
  <si>
    <t>C</t>
  </si>
  <si>
    <t>Dec</t>
  </si>
  <si>
    <t>E</t>
  </si>
  <si>
    <t>F</t>
  </si>
  <si>
    <t>G</t>
  </si>
  <si>
    <t>H</t>
  </si>
  <si>
    <t>Cn</t>
  </si>
  <si>
    <t>Cw</t>
  </si>
  <si>
    <t>Di</t>
  </si>
  <si>
    <t>Dm</t>
  </si>
  <si>
    <t>**Relative to SVS 12</t>
  </si>
  <si>
    <t>SVS 12</t>
  </si>
  <si>
    <t>Scale</t>
  </si>
  <si>
    <t>1 tick</t>
  </si>
  <si>
    <t>7.65"</t>
  </si>
  <si>
    <t>delta_RA (mm)</t>
  </si>
  <si>
    <t>delta_Dec (mm)</t>
  </si>
  <si>
    <t>delta_RA (")</t>
  </si>
  <si>
    <t>delta_Dec (")</t>
  </si>
  <si>
    <t>RA (fk4)</t>
  </si>
  <si>
    <t>Dec (fk4)</t>
  </si>
  <si>
    <t>1 pix</t>
  </si>
  <si>
    <t>4.1 mm</t>
  </si>
  <si>
    <t>RA (fk5)</t>
  </si>
  <si>
    <t>Dec (fk5)</t>
  </si>
  <si>
    <t>http://spiff.rit.edu/classes/phys440/lectures/coords/coords.html</t>
  </si>
  <si>
    <t>REF for RA/DEC:</t>
  </si>
  <si>
    <t>***1 second = 15 arcseconds…!!!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</si>
</sst>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piff.rit.edu/classes/phys440/lectures/coords/coor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21" sqref="C21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5</v>
      </c>
      <c r="D1" t="s">
        <v>5</v>
      </c>
      <c r="E1" t="s">
        <v>5</v>
      </c>
      <c r="F1" t="s">
        <v>8</v>
      </c>
      <c r="G1" t="s">
        <v>8</v>
      </c>
      <c r="H1" t="s">
        <v>8</v>
      </c>
    </row>
    <row r="2" spans="1:8" x14ac:dyDescent="0.3">
      <c r="A2" t="s">
        <v>4</v>
      </c>
      <c r="B2">
        <v>2.3936536824085959</v>
      </c>
      <c r="C2">
        <v>3</v>
      </c>
      <c r="D2">
        <v>25</v>
      </c>
      <c r="E2">
        <v>54.410780487804878</v>
      </c>
      <c r="F2">
        <v>31</v>
      </c>
      <c r="G2">
        <v>9</v>
      </c>
      <c r="H2">
        <v>53.056463414634145</v>
      </c>
    </row>
    <row r="3" spans="1:8" x14ac:dyDescent="0.3">
      <c r="A3" t="s">
        <v>7</v>
      </c>
      <c r="B3">
        <v>2.1850968611841584</v>
      </c>
      <c r="C3">
        <v>3</v>
      </c>
      <c r="D3">
        <v>25</v>
      </c>
      <c r="E3">
        <v>53.336048780487808</v>
      </c>
      <c r="F3">
        <v>31</v>
      </c>
      <c r="G3">
        <v>9</v>
      </c>
      <c r="H3">
        <v>44.828048780487805</v>
      </c>
    </row>
    <row r="4" spans="1:8" x14ac:dyDescent="0.3">
      <c r="A4" t="s">
        <v>13</v>
      </c>
      <c r="B4">
        <v>2.1850968611841584</v>
      </c>
      <c r="C4">
        <v>3</v>
      </c>
      <c r="D4">
        <v>25</v>
      </c>
      <c r="E4">
        <v>53.610951219512195</v>
      </c>
      <c r="F4">
        <v>31</v>
      </c>
      <c r="G4">
        <v>9</v>
      </c>
      <c r="H4">
        <v>51.582439024390247</v>
      </c>
    </row>
    <row r="5" spans="1:8" x14ac:dyDescent="0.3">
      <c r="A5" t="s">
        <v>14</v>
      </c>
      <c r="B5">
        <v>0.97720502380583985</v>
      </c>
      <c r="C5">
        <v>3</v>
      </c>
      <c r="D5">
        <v>25</v>
      </c>
      <c r="E5">
        <v>53.017609756097563</v>
      </c>
      <c r="F5">
        <v>31</v>
      </c>
      <c r="G5">
        <v>9</v>
      </c>
      <c r="H5">
        <v>50.630853658536587</v>
      </c>
    </row>
    <row r="6" spans="1:8" x14ac:dyDescent="0.3">
      <c r="A6" t="s">
        <v>15</v>
      </c>
      <c r="B6">
        <v>3.0382538898732494</v>
      </c>
      <c r="C6">
        <v>3</v>
      </c>
      <c r="D6">
        <v>25</v>
      </c>
      <c r="E6">
        <v>53.461682926829269</v>
      </c>
      <c r="F6">
        <v>31</v>
      </c>
      <c r="G6">
        <v>9</v>
      </c>
      <c r="H6">
        <v>35.946585365853657</v>
      </c>
    </row>
    <row r="7" spans="1:8" x14ac:dyDescent="0.3">
      <c r="A7" t="s">
        <v>16</v>
      </c>
      <c r="B7">
        <v>2.0342144725641096</v>
      </c>
      <c r="C7">
        <v>3</v>
      </c>
      <c r="D7">
        <v>25</v>
      </c>
      <c r="E7">
        <v>52.982780487804881</v>
      </c>
      <c r="F7">
        <v>31</v>
      </c>
      <c r="G7">
        <v>9</v>
      </c>
      <c r="H7">
        <v>35.946585365853657</v>
      </c>
    </row>
    <row r="8" spans="1:8" x14ac:dyDescent="0.3">
      <c r="A8" t="s">
        <v>9</v>
      </c>
      <c r="B8">
        <v>2.4592453796829674</v>
      </c>
      <c r="C8">
        <v>3</v>
      </c>
      <c r="D8">
        <v>25</v>
      </c>
      <c r="E8">
        <v>54.571243902439022</v>
      </c>
      <c r="F8">
        <v>31</v>
      </c>
      <c r="G8">
        <v>9</v>
      </c>
      <c r="H8">
        <v>31.990975609756095</v>
      </c>
    </row>
    <row r="9" spans="1:8" x14ac:dyDescent="0.3">
      <c r="A9" t="s">
        <v>10</v>
      </c>
      <c r="B9">
        <v>2.7057581899030048</v>
      </c>
      <c r="C9">
        <v>3</v>
      </c>
      <c r="D9">
        <v>25</v>
      </c>
      <c r="E9">
        <v>54.571243902439022</v>
      </c>
      <c r="F9">
        <v>31</v>
      </c>
      <c r="G9">
        <v>9</v>
      </c>
      <c r="H9">
        <v>13.948170731707314</v>
      </c>
    </row>
    <row r="10" spans="1:8" x14ac:dyDescent="0.3">
      <c r="A10" t="s">
        <v>11</v>
      </c>
      <c r="B10">
        <v>1.9544100476116797</v>
      </c>
      <c r="C10">
        <v>3</v>
      </c>
      <c r="D10">
        <v>25</v>
      </c>
      <c r="E10">
        <v>54.06</v>
      </c>
      <c r="F10">
        <v>31</v>
      </c>
      <c r="G10">
        <v>10</v>
      </c>
      <c r="H10">
        <v>9.1401219512195127</v>
      </c>
    </row>
    <row r="11" spans="1:8" x14ac:dyDescent="0.3">
      <c r="A11" t="s">
        <v>12</v>
      </c>
      <c r="B11">
        <v>2.1850968611841584</v>
      </c>
      <c r="C11">
        <v>3</v>
      </c>
      <c r="D11">
        <v>25</v>
      </c>
      <c r="E11">
        <v>53.350975609756098</v>
      </c>
      <c r="F11">
        <v>31</v>
      </c>
      <c r="G11">
        <v>10</v>
      </c>
      <c r="H11">
        <v>15.260121951219517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A20" sqref="A20:H30"/>
    </sheetView>
  </sheetViews>
  <sheetFormatPr defaultRowHeight="14.4" x14ac:dyDescent="0.3"/>
  <cols>
    <col min="2" max="3" width="12.6640625" bestFit="1" customWidth="1"/>
    <col min="4" max="4" width="17.77734375" bestFit="1" customWidth="1"/>
    <col min="5" max="5" width="14" bestFit="1" customWidth="1"/>
    <col min="6" max="6" width="10.6640625" bestFit="1" customWidth="1"/>
    <col min="7" max="7" width="11.5546875" bestFit="1" customWidth="1"/>
    <col min="10" max="10" width="12.77734375" customWidth="1"/>
  </cols>
  <sheetData>
    <row r="1" spans="1:15" x14ac:dyDescent="0.3">
      <c r="A1" t="s">
        <v>33</v>
      </c>
      <c r="C1" s="4" t="s">
        <v>32</v>
      </c>
    </row>
    <row r="2" spans="1:15" x14ac:dyDescent="0.3">
      <c r="A2" t="s">
        <v>19</v>
      </c>
      <c r="E2" t="s">
        <v>18</v>
      </c>
      <c r="F2" t="s">
        <v>26</v>
      </c>
      <c r="I2" t="s">
        <v>27</v>
      </c>
    </row>
    <row r="3" spans="1:15" x14ac:dyDescent="0.3">
      <c r="A3" t="s">
        <v>20</v>
      </c>
      <c r="B3" t="s">
        <v>29</v>
      </c>
      <c r="C3" t="s">
        <v>28</v>
      </c>
      <c r="D3" t="s">
        <v>21</v>
      </c>
      <c r="F3">
        <v>3</v>
      </c>
      <c r="G3">
        <v>25</v>
      </c>
      <c r="H3">
        <v>56.1</v>
      </c>
      <c r="I3">
        <v>31</v>
      </c>
      <c r="J3">
        <v>9</v>
      </c>
      <c r="K3">
        <v>48</v>
      </c>
      <c r="O3" s="1"/>
    </row>
    <row r="4" spans="1:15" x14ac:dyDescent="0.3">
      <c r="A4">
        <v>1</v>
      </c>
      <c r="B4">
        <v>4.0999999999999996</v>
      </c>
      <c r="C4" t="s">
        <v>28</v>
      </c>
      <c r="D4">
        <v>7.65</v>
      </c>
    </row>
    <row r="7" spans="1:15" x14ac:dyDescent="0.3">
      <c r="D7" t="s">
        <v>17</v>
      </c>
      <c r="J7" t="s">
        <v>34</v>
      </c>
    </row>
    <row r="8" spans="1:15" x14ac:dyDescent="0.3">
      <c r="A8" t="s">
        <v>0</v>
      </c>
      <c r="B8" t="s">
        <v>1</v>
      </c>
      <c r="C8" t="s">
        <v>2</v>
      </c>
      <c r="D8" t="s">
        <v>22</v>
      </c>
      <c r="E8" t="s">
        <v>23</v>
      </c>
      <c r="F8" t="s">
        <v>24</v>
      </c>
      <c r="G8" t="s">
        <v>25</v>
      </c>
      <c r="H8" t="s">
        <v>5</v>
      </c>
      <c r="I8" t="s">
        <v>5</v>
      </c>
      <c r="J8" t="s">
        <v>5</v>
      </c>
      <c r="K8" t="s">
        <v>8</v>
      </c>
      <c r="L8" t="s">
        <v>8</v>
      </c>
      <c r="M8" t="s">
        <v>8</v>
      </c>
    </row>
    <row r="9" spans="1:15" x14ac:dyDescent="0.3">
      <c r="A9" t="s">
        <v>4</v>
      </c>
      <c r="B9">
        <v>18</v>
      </c>
      <c r="C9">
        <f t="shared" ref="C9:C14" si="0">SQRT(B9/PI())</f>
        <v>2.3936536824085959</v>
      </c>
      <c r="D9">
        <v>13.58</v>
      </c>
      <c r="E9">
        <v>2.71</v>
      </c>
      <c r="F9">
        <f>D9/$B$4*$D$4</f>
        <v>25.338292682926834</v>
      </c>
      <c r="G9">
        <f>E9/$B$4*$D$4</f>
        <v>5.0564634146341465</v>
      </c>
      <c r="H9">
        <f>$F$3</f>
        <v>3</v>
      </c>
      <c r="I9">
        <f>$G$3</f>
        <v>25</v>
      </c>
      <c r="J9">
        <f>$H$3-F9/15</f>
        <v>54.410780487804878</v>
      </c>
      <c r="K9">
        <f>$I$3</f>
        <v>31</v>
      </c>
      <c r="L9">
        <f>$J$3</f>
        <v>9</v>
      </c>
      <c r="M9">
        <f>$K$3+G9</f>
        <v>53.056463414634145</v>
      </c>
    </row>
    <row r="10" spans="1:15" x14ac:dyDescent="0.3">
      <c r="A10" t="s">
        <v>7</v>
      </c>
      <c r="B10">
        <v>15</v>
      </c>
      <c r="C10">
        <f t="shared" si="0"/>
        <v>2.1850968611841584</v>
      </c>
      <c r="D10">
        <v>22.22</v>
      </c>
      <c r="E10">
        <v>-1.7</v>
      </c>
      <c r="F10">
        <f t="shared" ref="F10:G18" si="1">D10/$B$4*$D$4</f>
        <v>41.459268292682928</v>
      </c>
      <c r="G10">
        <f t="shared" si="1"/>
        <v>-3.1719512195121955</v>
      </c>
      <c r="H10">
        <f t="shared" ref="H10:H18" si="2">$F$3</f>
        <v>3</v>
      </c>
      <c r="I10">
        <f t="shared" ref="I10:I18" si="3">$G$3</f>
        <v>25</v>
      </c>
      <c r="J10">
        <f t="shared" ref="J10:J18" si="4">$H$3-F10/15</f>
        <v>53.336048780487808</v>
      </c>
      <c r="K10">
        <f t="shared" ref="K10:K18" si="5">$I$3</f>
        <v>31</v>
      </c>
      <c r="L10">
        <f t="shared" ref="L10:L18" si="6">$J$3</f>
        <v>9</v>
      </c>
      <c r="M10">
        <f t="shared" ref="M10:M18" si="7">$K$3+G10</f>
        <v>44.828048780487805</v>
      </c>
    </row>
    <row r="11" spans="1:15" x14ac:dyDescent="0.3">
      <c r="A11" t="s">
        <v>13</v>
      </c>
      <c r="B11">
        <v>15</v>
      </c>
      <c r="C11">
        <f t="shared" si="0"/>
        <v>2.1850968611841584</v>
      </c>
      <c r="D11">
        <v>20.010000000000002</v>
      </c>
      <c r="E11">
        <v>1.92</v>
      </c>
      <c r="F11">
        <f t="shared" si="1"/>
        <v>37.335731707317088</v>
      </c>
      <c r="G11">
        <f t="shared" si="1"/>
        <v>3.5824390243902444</v>
      </c>
      <c r="H11">
        <f t="shared" si="2"/>
        <v>3</v>
      </c>
      <c r="I11">
        <f t="shared" si="3"/>
        <v>25</v>
      </c>
      <c r="J11">
        <f t="shared" si="4"/>
        <v>53.610951219512195</v>
      </c>
      <c r="K11">
        <f t="shared" si="5"/>
        <v>31</v>
      </c>
      <c r="L11">
        <f t="shared" si="6"/>
        <v>9</v>
      </c>
      <c r="M11">
        <f t="shared" si="7"/>
        <v>51.582439024390247</v>
      </c>
    </row>
    <row r="12" spans="1:15" x14ac:dyDescent="0.3">
      <c r="A12" t="s">
        <v>14</v>
      </c>
      <c r="B12">
        <v>3</v>
      </c>
      <c r="C12">
        <f t="shared" si="0"/>
        <v>0.97720502380583985</v>
      </c>
      <c r="D12">
        <v>24.78</v>
      </c>
      <c r="E12">
        <v>1.41</v>
      </c>
      <c r="F12">
        <f t="shared" si="1"/>
        <v>46.235853658536591</v>
      </c>
      <c r="G12">
        <f t="shared" si="1"/>
        <v>2.6308536585365858</v>
      </c>
      <c r="H12">
        <f t="shared" si="2"/>
        <v>3</v>
      </c>
      <c r="I12">
        <f t="shared" si="3"/>
        <v>25</v>
      </c>
      <c r="J12">
        <f t="shared" si="4"/>
        <v>53.017609756097563</v>
      </c>
      <c r="K12">
        <f t="shared" si="5"/>
        <v>31</v>
      </c>
      <c r="L12">
        <f t="shared" si="6"/>
        <v>9</v>
      </c>
      <c r="M12">
        <f t="shared" si="7"/>
        <v>50.630853658536587</v>
      </c>
    </row>
    <row r="13" spans="1:15" x14ac:dyDescent="0.3">
      <c r="A13" t="s">
        <v>15</v>
      </c>
      <c r="B13">
        <v>29</v>
      </c>
      <c r="C13">
        <f t="shared" si="0"/>
        <v>3.0382538898732494</v>
      </c>
      <c r="D13">
        <v>21.21</v>
      </c>
      <c r="E13">
        <v>-6.46</v>
      </c>
      <c r="F13">
        <f t="shared" si="1"/>
        <v>39.574756097560979</v>
      </c>
      <c r="G13">
        <f>E13/$B$4*$D$4</f>
        <v>-12.053414634146343</v>
      </c>
      <c r="H13">
        <f t="shared" si="2"/>
        <v>3</v>
      </c>
      <c r="I13">
        <f t="shared" si="3"/>
        <v>25</v>
      </c>
      <c r="J13">
        <f t="shared" si="4"/>
        <v>53.461682926829269</v>
      </c>
      <c r="K13">
        <f t="shared" si="5"/>
        <v>31</v>
      </c>
      <c r="L13">
        <f t="shared" si="6"/>
        <v>9</v>
      </c>
      <c r="M13">
        <f>$K$3+G13</f>
        <v>35.946585365853657</v>
      </c>
    </row>
    <row r="14" spans="1:15" x14ac:dyDescent="0.3">
      <c r="A14" t="s">
        <v>16</v>
      </c>
      <c r="B14">
        <v>13</v>
      </c>
      <c r="C14">
        <f t="shared" si="0"/>
        <v>2.0342144725641096</v>
      </c>
      <c r="D14">
        <v>25.06</v>
      </c>
      <c r="E14">
        <v>-6.46</v>
      </c>
      <c r="F14">
        <f t="shared" si="1"/>
        <v>46.758292682926829</v>
      </c>
      <c r="G14">
        <f t="shared" si="1"/>
        <v>-12.053414634146343</v>
      </c>
      <c r="H14">
        <f>$F$3</f>
        <v>3</v>
      </c>
      <c r="I14">
        <f t="shared" si="3"/>
        <v>25</v>
      </c>
      <c r="J14">
        <f t="shared" si="4"/>
        <v>52.982780487804881</v>
      </c>
      <c r="K14">
        <f t="shared" si="5"/>
        <v>31</v>
      </c>
      <c r="L14">
        <f t="shared" si="6"/>
        <v>9</v>
      </c>
      <c r="M14">
        <f>$K$3+G14</f>
        <v>35.946585365853657</v>
      </c>
    </row>
    <row r="15" spans="1:15" x14ac:dyDescent="0.3">
      <c r="A15" t="s">
        <v>9</v>
      </c>
      <c r="B15">
        <v>19</v>
      </c>
      <c r="C15">
        <f>SQRT(B15/PI())</f>
        <v>2.4592453796829674</v>
      </c>
      <c r="D15">
        <v>12.29</v>
      </c>
      <c r="E15">
        <v>-8.58</v>
      </c>
      <c r="F15">
        <f t="shared" si="1"/>
        <v>22.931341463414636</v>
      </c>
      <c r="G15">
        <f t="shared" si="1"/>
        <v>-16.009024390243905</v>
      </c>
      <c r="H15">
        <f t="shared" si="2"/>
        <v>3</v>
      </c>
      <c r="I15">
        <f t="shared" si="3"/>
        <v>25</v>
      </c>
      <c r="J15">
        <f t="shared" si="4"/>
        <v>54.571243902439022</v>
      </c>
      <c r="K15">
        <f t="shared" si="5"/>
        <v>31</v>
      </c>
      <c r="L15">
        <f t="shared" si="6"/>
        <v>9</v>
      </c>
      <c r="M15">
        <f t="shared" si="7"/>
        <v>31.990975609756095</v>
      </c>
    </row>
    <row r="16" spans="1:15" x14ac:dyDescent="0.3">
      <c r="A16" t="s">
        <v>10</v>
      </c>
      <c r="B16">
        <v>23</v>
      </c>
      <c r="C16">
        <f>SQRT(B16/PI())</f>
        <v>2.7057581899030048</v>
      </c>
      <c r="D16">
        <v>12.29</v>
      </c>
      <c r="E16">
        <v>-18.25</v>
      </c>
      <c r="F16">
        <f t="shared" si="1"/>
        <v>22.931341463414636</v>
      </c>
      <c r="G16">
        <f t="shared" si="1"/>
        <v>-34.051829268292686</v>
      </c>
      <c r="H16">
        <f t="shared" si="2"/>
        <v>3</v>
      </c>
      <c r="I16">
        <f t="shared" si="3"/>
        <v>25</v>
      </c>
      <c r="J16">
        <f t="shared" si="4"/>
        <v>54.571243902439022</v>
      </c>
      <c r="K16">
        <f t="shared" si="5"/>
        <v>31</v>
      </c>
      <c r="L16">
        <f t="shared" si="6"/>
        <v>9</v>
      </c>
      <c r="M16">
        <f t="shared" si="7"/>
        <v>13.948170731707314</v>
      </c>
    </row>
    <row r="17" spans="1:13" x14ac:dyDescent="0.3">
      <c r="A17" t="s">
        <v>11</v>
      </c>
      <c r="B17">
        <v>12</v>
      </c>
      <c r="C17">
        <f>SQRT(B17/PI())</f>
        <v>1.9544100476116797</v>
      </c>
      <c r="D17">
        <v>16.399999999999999</v>
      </c>
      <c r="E17">
        <v>11.33</v>
      </c>
      <c r="F17">
        <f t="shared" si="1"/>
        <v>30.6</v>
      </c>
      <c r="G17">
        <f t="shared" si="1"/>
        <v>21.140121951219516</v>
      </c>
      <c r="H17">
        <f t="shared" si="2"/>
        <v>3</v>
      </c>
      <c r="I17">
        <f t="shared" si="3"/>
        <v>25</v>
      </c>
      <c r="J17">
        <f t="shared" si="4"/>
        <v>54.06</v>
      </c>
      <c r="K17">
        <f t="shared" si="5"/>
        <v>31</v>
      </c>
      <c r="L17">
        <f t="shared" si="6"/>
        <v>9</v>
      </c>
      <c r="M17">
        <f t="shared" si="7"/>
        <v>69.140121951219513</v>
      </c>
    </row>
    <row r="18" spans="1:13" x14ac:dyDescent="0.3">
      <c r="A18" t="s">
        <v>12</v>
      </c>
      <c r="B18">
        <v>15</v>
      </c>
      <c r="C18">
        <f>SQRT(B18/PI())</f>
        <v>2.1850968611841584</v>
      </c>
      <c r="D18">
        <v>22.1</v>
      </c>
      <c r="E18">
        <v>14.61</v>
      </c>
      <c r="F18">
        <f t="shared" si="1"/>
        <v>41.23536585365855</v>
      </c>
      <c r="G18">
        <f t="shared" si="1"/>
        <v>27.260121951219514</v>
      </c>
      <c r="H18">
        <f t="shared" si="2"/>
        <v>3</v>
      </c>
      <c r="I18">
        <f t="shared" si="3"/>
        <v>25</v>
      </c>
      <c r="J18">
        <f t="shared" si="4"/>
        <v>53.350975609756098</v>
      </c>
      <c r="K18">
        <f t="shared" si="5"/>
        <v>31</v>
      </c>
      <c r="L18">
        <f t="shared" si="6"/>
        <v>9</v>
      </c>
      <c r="M18">
        <f t="shared" si="7"/>
        <v>75.260121951219517</v>
      </c>
    </row>
    <row r="20" spans="1:13" x14ac:dyDescent="0.3">
      <c r="A20" t="s">
        <v>0</v>
      </c>
      <c r="B20" t="s">
        <v>2</v>
      </c>
      <c r="C20" t="s">
        <v>5</v>
      </c>
      <c r="D20" t="s">
        <v>5</v>
      </c>
      <c r="E20" t="s">
        <v>5</v>
      </c>
      <c r="F20" t="s">
        <v>8</v>
      </c>
      <c r="G20" t="s">
        <v>8</v>
      </c>
      <c r="H20" t="s">
        <v>8</v>
      </c>
    </row>
    <row r="21" spans="1:13" x14ac:dyDescent="0.3">
      <c r="A21" t="s">
        <v>4</v>
      </c>
      <c r="B21">
        <f>C9</f>
        <v>2.3936536824085959</v>
      </c>
      <c r="C21">
        <f>$F$3</f>
        <v>3</v>
      </c>
      <c r="D21">
        <v>25</v>
      </c>
      <c r="E21">
        <f>J9</f>
        <v>54.410780487804878</v>
      </c>
      <c r="F21">
        <f>$I$3</f>
        <v>31</v>
      </c>
      <c r="G21">
        <f>$J$3</f>
        <v>9</v>
      </c>
      <c r="H21">
        <f>M9</f>
        <v>53.056463414634145</v>
      </c>
    </row>
    <row r="22" spans="1:13" x14ac:dyDescent="0.3">
      <c r="A22" t="s">
        <v>7</v>
      </c>
      <c r="B22">
        <f t="shared" ref="B22:B30" si="8">C10</f>
        <v>2.1850968611841584</v>
      </c>
      <c r="C22">
        <f t="shared" ref="C22:C30" si="9">$F$3</f>
        <v>3</v>
      </c>
      <c r="D22">
        <v>25</v>
      </c>
      <c r="E22">
        <f t="shared" ref="E22:E30" si="10">J10</f>
        <v>53.336048780487808</v>
      </c>
      <c r="F22">
        <f t="shared" ref="F22:F30" si="11">$I$3</f>
        <v>31</v>
      </c>
      <c r="G22">
        <f t="shared" ref="G22:G28" si="12">$J$3</f>
        <v>9</v>
      </c>
      <c r="H22">
        <f t="shared" ref="H22:H28" si="13">M10</f>
        <v>44.828048780487805</v>
      </c>
    </row>
    <row r="23" spans="1:13" x14ac:dyDescent="0.3">
      <c r="A23" t="s">
        <v>13</v>
      </c>
      <c r="B23">
        <f t="shared" si="8"/>
        <v>2.1850968611841584</v>
      </c>
      <c r="C23">
        <f t="shared" si="9"/>
        <v>3</v>
      </c>
      <c r="D23">
        <v>25</v>
      </c>
      <c r="E23">
        <f t="shared" si="10"/>
        <v>53.610951219512195</v>
      </c>
      <c r="F23">
        <f t="shared" si="11"/>
        <v>31</v>
      </c>
      <c r="G23">
        <f t="shared" si="12"/>
        <v>9</v>
      </c>
      <c r="H23" s="3">
        <f t="shared" si="13"/>
        <v>51.582439024390247</v>
      </c>
    </row>
    <row r="24" spans="1:13" s="3" customFormat="1" x14ac:dyDescent="0.3">
      <c r="A24" s="3" t="s">
        <v>14</v>
      </c>
      <c r="B24" s="3">
        <f t="shared" si="8"/>
        <v>0.97720502380583985</v>
      </c>
      <c r="C24" s="3">
        <f t="shared" si="9"/>
        <v>3</v>
      </c>
      <c r="D24" s="3">
        <v>25</v>
      </c>
      <c r="E24" s="3">
        <f t="shared" si="10"/>
        <v>53.017609756097563</v>
      </c>
      <c r="F24" s="3">
        <f t="shared" si="11"/>
        <v>31</v>
      </c>
      <c r="G24" s="3">
        <f t="shared" si="12"/>
        <v>9</v>
      </c>
      <c r="H24" s="3">
        <f t="shared" si="13"/>
        <v>50.630853658536587</v>
      </c>
    </row>
    <row r="25" spans="1:13" s="3" customFormat="1" x14ac:dyDescent="0.3">
      <c r="A25" s="3" t="s">
        <v>15</v>
      </c>
      <c r="B25" s="3">
        <f t="shared" si="8"/>
        <v>3.0382538898732494</v>
      </c>
      <c r="C25" s="3">
        <f t="shared" si="9"/>
        <v>3</v>
      </c>
      <c r="D25" s="3">
        <v>25</v>
      </c>
      <c r="E25" s="3">
        <f t="shared" si="10"/>
        <v>53.461682926829269</v>
      </c>
      <c r="F25" s="3">
        <f t="shared" si="11"/>
        <v>31</v>
      </c>
      <c r="G25" s="3">
        <f t="shared" si="12"/>
        <v>9</v>
      </c>
      <c r="H25" s="3">
        <f t="shared" si="13"/>
        <v>35.946585365853657</v>
      </c>
    </row>
    <row r="26" spans="1:13" s="3" customFormat="1" x14ac:dyDescent="0.3">
      <c r="A26" s="3" t="s">
        <v>16</v>
      </c>
      <c r="B26" s="3">
        <f t="shared" si="8"/>
        <v>2.0342144725641096</v>
      </c>
      <c r="C26" s="3">
        <f>$F$3</f>
        <v>3</v>
      </c>
      <c r="D26" s="3">
        <v>25</v>
      </c>
      <c r="E26" s="3">
        <f t="shared" si="10"/>
        <v>52.982780487804881</v>
      </c>
      <c r="F26" s="3">
        <f t="shared" si="11"/>
        <v>31</v>
      </c>
      <c r="G26" s="3">
        <f t="shared" si="12"/>
        <v>9</v>
      </c>
      <c r="H26" s="3">
        <f t="shared" si="13"/>
        <v>35.946585365853657</v>
      </c>
    </row>
    <row r="27" spans="1:13" s="3" customFormat="1" x14ac:dyDescent="0.3">
      <c r="A27" s="3" t="s">
        <v>9</v>
      </c>
      <c r="B27" s="3">
        <f t="shared" si="8"/>
        <v>2.4592453796829674</v>
      </c>
      <c r="C27" s="3">
        <f t="shared" si="9"/>
        <v>3</v>
      </c>
      <c r="D27" s="3">
        <v>25</v>
      </c>
      <c r="E27" s="3">
        <f t="shared" si="10"/>
        <v>54.571243902439022</v>
      </c>
      <c r="F27" s="3">
        <f t="shared" si="11"/>
        <v>31</v>
      </c>
      <c r="G27" s="3">
        <f t="shared" si="12"/>
        <v>9</v>
      </c>
      <c r="H27" s="3">
        <f t="shared" si="13"/>
        <v>31.990975609756095</v>
      </c>
    </row>
    <row r="28" spans="1:13" s="3" customFormat="1" x14ac:dyDescent="0.3">
      <c r="A28" s="3" t="s">
        <v>10</v>
      </c>
      <c r="B28" s="3">
        <f t="shared" si="8"/>
        <v>2.7057581899030048</v>
      </c>
      <c r="C28" s="3">
        <f t="shared" si="9"/>
        <v>3</v>
      </c>
      <c r="D28" s="3">
        <v>25</v>
      </c>
      <c r="E28" s="3">
        <f t="shared" si="10"/>
        <v>54.571243902439022</v>
      </c>
      <c r="F28" s="3">
        <f t="shared" si="11"/>
        <v>31</v>
      </c>
      <c r="G28" s="3">
        <f t="shared" si="12"/>
        <v>9</v>
      </c>
      <c r="H28" s="3">
        <f t="shared" si="13"/>
        <v>13.948170731707314</v>
      </c>
    </row>
    <row r="29" spans="1:13" s="3" customFormat="1" x14ac:dyDescent="0.3">
      <c r="A29" s="3" t="s">
        <v>11</v>
      </c>
      <c r="B29" s="3">
        <f t="shared" si="8"/>
        <v>1.9544100476116797</v>
      </c>
      <c r="C29" s="3">
        <f t="shared" si="9"/>
        <v>3</v>
      </c>
      <c r="D29" s="3">
        <v>25</v>
      </c>
      <c r="E29" s="3">
        <f t="shared" si="10"/>
        <v>54.06</v>
      </c>
      <c r="F29" s="3">
        <f t="shared" si="11"/>
        <v>31</v>
      </c>
      <c r="G29" s="3">
        <v>10</v>
      </c>
      <c r="H29" s="3">
        <f>M17-60</f>
        <v>9.1401219512195127</v>
      </c>
    </row>
    <row r="30" spans="1:13" x14ac:dyDescent="0.3">
      <c r="A30" t="s">
        <v>12</v>
      </c>
      <c r="B30">
        <f t="shared" si="8"/>
        <v>2.1850968611841584</v>
      </c>
      <c r="C30">
        <f t="shared" si="9"/>
        <v>3</v>
      </c>
      <c r="D30">
        <v>25</v>
      </c>
      <c r="E30">
        <f t="shared" si="10"/>
        <v>53.350975609756098</v>
      </c>
      <c r="F30">
        <f t="shared" si="11"/>
        <v>31</v>
      </c>
      <c r="G30">
        <v>10</v>
      </c>
      <c r="H30">
        <f>M18-60</f>
        <v>15.260121951219517</v>
      </c>
    </row>
  </sheetData>
  <hyperlinks>
    <hyperlink ref="C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K7" sqref="K7"/>
    </sheetView>
  </sheetViews>
  <sheetFormatPr defaultRowHeight="14.4" x14ac:dyDescent="0.3"/>
  <cols>
    <col min="2" max="3" width="12.6640625" bestFit="1" customWidth="1"/>
    <col min="4" max="4" width="17.77734375" bestFit="1" customWidth="1"/>
    <col min="5" max="5" width="14" bestFit="1" customWidth="1"/>
    <col min="6" max="6" width="10.6640625" bestFit="1" customWidth="1"/>
    <col min="7" max="7" width="11.5546875" bestFit="1" customWidth="1"/>
  </cols>
  <sheetData>
    <row r="1" spans="1:15" x14ac:dyDescent="0.3">
      <c r="A1" t="s">
        <v>19</v>
      </c>
      <c r="E1" t="s">
        <v>18</v>
      </c>
      <c r="N1" t="s">
        <v>3</v>
      </c>
    </row>
    <row r="2" spans="1:15" x14ac:dyDescent="0.3">
      <c r="A2" t="s">
        <v>20</v>
      </c>
      <c r="B2" t="s">
        <v>29</v>
      </c>
      <c r="C2" t="s">
        <v>28</v>
      </c>
      <c r="D2" t="s">
        <v>21</v>
      </c>
      <c r="N2" t="s">
        <v>5</v>
      </c>
      <c r="O2" s="1" t="s">
        <v>6</v>
      </c>
    </row>
    <row r="3" spans="1:15" x14ac:dyDescent="0.3">
      <c r="A3">
        <v>1</v>
      </c>
      <c r="B3">
        <v>4.0999999999999996</v>
      </c>
      <c r="C3" t="s">
        <v>28</v>
      </c>
      <c r="D3">
        <v>7.65</v>
      </c>
      <c r="F3" t="s">
        <v>30</v>
      </c>
      <c r="I3" t="s">
        <v>31</v>
      </c>
      <c r="N3" t="s">
        <v>8</v>
      </c>
      <c r="O3">
        <f>7.5+O4</f>
        <v>30.450000000000003</v>
      </c>
    </row>
    <row r="4" spans="1:15" x14ac:dyDescent="0.3">
      <c r="F4">
        <v>3</v>
      </c>
      <c r="G4">
        <v>29</v>
      </c>
      <c r="H4">
        <v>1.7374000000000001</v>
      </c>
      <c r="I4">
        <v>31</v>
      </c>
      <c r="J4">
        <v>20</v>
      </c>
      <c r="K4">
        <v>6.5970000000000004</v>
      </c>
      <c r="N4">
        <v>7.65</v>
      </c>
      <c r="O4">
        <f>3*N4</f>
        <v>22.950000000000003</v>
      </c>
    </row>
    <row r="7" spans="1:15" x14ac:dyDescent="0.3">
      <c r="D7" t="s">
        <v>17</v>
      </c>
    </row>
    <row r="8" spans="1:15" x14ac:dyDescent="0.3">
      <c r="A8" t="s">
        <v>0</v>
      </c>
      <c r="B8" t="s">
        <v>1</v>
      </c>
      <c r="C8" t="s">
        <v>2</v>
      </c>
      <c r="D8" t="s">
        <v>22</v>
      </c>
      <c r="E8" t="s">
        <v>23</v>
      </c>
      <c r="F8" t="s">
        <v>24</v>
      </c>
      <c r="G8" t="s">
        <v>25</v>
      </c>
      <c r="H8" t="s">
        <v>5</v>
      </c>
      <c r="I8" t="s">
        <v>5</v>
      </c>
      <c r="J8" t="s">
        <v>5</v>
      </c>
      <c r="K8" t="s">
        <v>8</v>
      </c>
      <c r="L8" t="s">
        <v>8</v>
      </c>
      <c r="M8" t="s">
        <v>8</v>
      </c>
    </row>
    <row r="9" spans="1:15" x14ac:dyDescent="0.3">
      <c r="A9" t="s">
        <v>4</v>
      </c>
      <c r="B9">
        <v>18</v>
      </c>
      <c r="C9">
        <f t="shared" ref="C9:C14" si="0">SQRT(B9/PI())</f>
        <v>2.3936536824085959</v>
      </c>
      <c r="D9">
        <v>13.58</v>
      </c>
      <c r="E9">
        <v>2.71</v>
      </c>
      <c r="F9">
        <f>D9/$B$3*$D$3</f>
        <v>25.338292682926834</v>
      </c>
      <c r="G9">
        <f>E9/$B$3*$D$3</f>
        <v>5.0564634146341465</v>
      </c>
      <c r="H9">
        <f>$F$4</f>
        <v>3</v>
      </c>
      <c r="I9">
        <f>$G$4</f>
        <v>29</v>
      </c>
      <c r="J9">
        <f>$H$4+F9</f>
        <v>27.075692682926835</v>
      </c>
      <c r="K9">
        <f>$I$4</f>
        <v>31</v>
      </c>
      <c r="L9">
        <f>$J$4</f>
        <v>20</v>
      </c>
      <c r="M9">
        <f>$K$4+G9</f>
        <v>11.653463414634146</v>
      </c>
    </row>
    <row r="10" spans="1:15" x14ac:dyDescent="0.3">
      <c r="A10" t="s">
        <v>7</v>
      </c>
      <c r="B10">
        <v>15</v>
      </c>
      <c r="C10">
        <f t="shared" si="0"/>
        <v>2.1850968611841584</v>
      </c>
      <c r="D10">
        <v>22.22</v>
      </c>
      <c r="E10">
        <v>-1.7</v>
      </c>
      <c r="F10">
        <f t="shared" ref="F10:G18" si="1">D10/$B$3*$D$3</f>
        <v>41.459268292682928</v>
      </c>
      <c r="G10">
        <f t="shared" si="1"/>
        <v>-3.1719512195121955</v>
      </c>
      <c r="H10">
        <f t="shared" ref="H10:H18" si="2">$F$4</f>
        <v>3</v>
      </c>
      <c r="I10">
        <f t="shared" ref="I10:I18" si="3">$G$4</f>
        <v>29</v>
      </c>
      <c r="J10">
        <f t="shared" ref="J10:J18" si="4">$H$4+F10</f>
        <v>43.196668292682929</v>
      </c>
      <c r="K10">
        <f t="shared" ref="K10:K18" si="5">$I$4</f>
        <v>31</v>
      </c>
      <c r="L10">
        <f t="shared" ref="L10:L18" si="6">$J$4</f>
        <v>20</v>
      </c>
      <c r="M10">
        <f t="shared" ref="M10:M18" si="7">$K$4+G10</f>
        <v>3.4250487804878049</v>
      </c>
    </row>
    <row r="11" spans="1:15" x14ac:dyDescent="0.3">
      <c r="A11" t="s">
        <v>13</v>
      </c>
      <c r="B11">
        <v>15</v>
      </c>
      <c r="C11">
        <f t="shared" si="0"/>
        <v>2.1850968611841584</v>
      </c>
      <c r="D11">
        <v>20.010000000000002</v>
      </c>
      <c r="E11">
        <v>1.92</v>
      </c>
      <c r="F11">
        <f t="shared" si="1"/>
        <v>37.335731707317088</v>
      </c>
      <c r="G11">
        <f t="shared" si="1"/>
        <v>3.5824390243902444</v>
      </c>
      <c r="H11">
        <f t="shared" si="2"/>
        <v>3</v>
      </c>
      <c r="I11">
        <f t="shared" si="3"/>
        <v>29</v>
      </c>
      <c r="J11">
        <f t="shared" si="4"/>
        <v>39.073131707317089</v>
      </c>
      <c r="K11">
        <f t="shared" si="5"/>
        <v>31</v>
      </c>
      <c r="L11">
        <f t="shared" si="6"/>
        <v>20</v>
      </c>
      <c r="M11">
        <f t="shared" si="7"/>
        <v>10.179439024390245</v>
      </c>
    </row>
    <row r="12" spans="1:15" x14ac:dyDescent="0.3">
      <c r="A12" t="s">
        <v>14</v>
      </c>
      <c r="B12">
        <v>3</v>
      </c>
      <c r="C12">
        <f t="shared" si="0"/>
        <v>0.97720502380583985</v>
      </c>
      <c r="D12">
        <v>24.78</v>
      </c>
      <c r="E12">
        <v>1.41</v>
      </c>
      <c r="F12">
        <f t="shared" si="1"/>
        <v>46.235853658536591</v>
      </c>
      <c r="G12">
        <f t="shared" si="1"/>
        <v>2.6308536585365858</v>
      </c>
      <c r="H12">
        <f t="shared" si="2"/>
        <v>3</v>
      </c>
      <c r="I12">
        <f t="shared" si="3"/>
        <v>29</v>
      </c>
      <c r="J12">
        <f t="shared" si="4"/>
        <v>47.973253658536592</v>
      </c>
      <c r="K12">
        <f t="shared" si="5"/>
        <v>31</v>
      </c>
      <c r="L12">
        <f t="shared" si="6"/>
        <v>20</v>
      </c>
      <c r="M12">
        <f t="shared" si="7"/>
        <v>9.2278536585365867</v>
      </c>
    </row>
    <row r="13" spans="1:15" x14ac:dyDescent="0.3">
      <c r="A13" t="s">
        <v>15</v>
      </c>
      <c r="B13">
        <v>29</v>
      </c>
      <c r="C13">
        <f t="shared" si="0"/>
        <v>3.0382538898732494</v>
      </c>
      <c r="D13">
        <v>21.21</v>
      </c>
      <c r="E13">
        <v>-6.46</v>
      </c>
      <c r="F13">
        <f t="shared" si="1"/>
        <v>39.574756097560979</v>
      </c>
      <c r="G13">
        <f>E13/$B$3*$D$3</f>
        <v>-12.053414634146343</v>
      </c>
      <c r="H13">
        <f t="shared" si="2"/>
        <v>3</v>
      </c>
      <c r="I13">
        <f t="shared" si="3"/>
        <v>29</v>
      </c>
      <c r="J13">
        <f t="shared" si="4"/>
        <v>41.31215609756098</v>
      </c>
      <c r="K13">
        <f t="shared" si="5"/>
        <v>31</v>
      </c>
      <c r="L13">
        <f t="shared" si="6"/>
        <v>20</v>
      </c>
      <c r="M13">
        <f t="shared" si="7"/>
        <v>-5.4564146341463422</v>
      </c>
    </row>
    <row r="14" spans="1:15" x14ac:dyDescent="0.3">
      <c r="A14" t="s">
        <v>16</v>
      </c>
      <c r="B14">
        <v>13</v>
      </c>
      <c r="C14">
        <f t="shared" si="0"/>
        <v>2.0342144725641096</v>
      </c>
      <c r="D14">
        <v>25.06</v>
      </c>
      <c r="E14">
        <v>-6.46</v>
      </c>
      <c r="F14">
        <f t="shared" si="1"/>
        <v>46.758292682926829</v>
      </c>
      <c r="G14">
        <f t="shared" si="1"/>
        <v>-12.053414634146343</v>
      </c>
      <c r="H14">
        <f t="shared" si="2"/>
        <v>3</v>
      </c>
      <c r="I14">
        <f t="shared" si="3"/>
        <v>29</v>
      </c>
      <c r="J14">
        <f t="shared" si="4"/>
        <v>48.49569268292683</v>
      </c>
      <c r="K14">
        <f t="shared" si="5"/>
        <v>31</v>
      </c>
      <c r="L14">
        <f t="shared" si="6"/>
        <v>20</v>
      </c>
      <c r="M14">
        <f t="shared" si="7"/>
        <v>-5.4564146341463422</v>
      </c>
    </row>
    <row r="15" spans="1:15" x14ac:dyDescent="0.3">
      <c r="A15" t="s">
        <v>9</v>
      </c>
      <c r="B15">
        <v>19</v>
      </c>
      <c r="C15">
        <f>SQRT(B15/PI())</f>
        <v>2.4592453796829674</v>
      </c>
      <c r="D15">
        <v>12.29</v>
      </c>
      <c r="E15">
        <v>-8.58</v>
      </c>
      <c r="F15">
        <f t="shared" si="1"/>
        <v>22.931341463414636</v>
      </c>
      <c r="G15">
        <f t="shared" si="1"/>
        <v>-16.009024390243905</v>
      </c>
      <c r="H15">
        <f t="shared" si="2"/>
        <v>3</v>
      </c>
      <c r="I15">
        <f t="shared" si="3"/>
        <v>29</v>
      </c>
      <c r="J15">
        <f t="shared" si="4"/>
        <v>24.668741463414637</v>
      </c>
      <c r="K15">
        <f t="shared" si="5"/>
        <v>31</v>
      </c>
      <c r="L15">
        <f t="shared" si="6"/>
        <v>20</v>
      </c>
      <c r="M15">
        <f t="shared" si="7"/>
        <v>-9.4120243902439036</v>
      </c>
    </row>
    <row r="16" spans="1:15" x14ac:dyDescent="0.3">
      <c r="A16" t="s">
        <v>10</v>
      </c>
      <c r="B16">
        <v>23</v>
      </c>
      <c r="C16">
        <f>SQRT(B16/PI())</f>
        <v>2.7057581899030048</v>
      </c>
      <c r="D16">
        <v>12.29</v>
      </c>
      <c r="E16">
        <v>-18.25</v>
      </c>
      <c r="F16">
        <f t="shared" si="1"/>
        <v>22.931341463414636</v>
      </c>
      <c r="G16">
        <f t="shared" si="1"/>
        <v>-34.051829268292686</v>
      </c>
      <c r="H16">
        <f t="shared" si="2"/>
        <v>3</v>
      </c>
      <c r="I16">
        <f t="shared" si="3"/>
        <v>29</v>
      </c>
      <c r="J16">
        <f t="shared" si="4"/>
        <v>24.668741463414637</v>
      </c>
      <c r="K16">
        <f t="shared" si="5"/>
        <v>31</v>
      </c>
      <c r="L16">
        <f t="shared" si="6"/>
        <v>20</v>
      </c>
      <c r="M16">
        <f t="shared" si="7"/>
        <v>-27.454829268292684</v>
      </c>
    </row>
    <row r="17" spans="1:13" x14ac:dyDescent="0.3">
      <c r="A17" t="s">
        <v>11</v>
      </c>
      <c r="B17">
        <v>12</v>
      </c>
      <c r="C17">
        <f>SQRT(B17/PI())</f>
        <v>1.9544100476116797</v>
      </c>
      <c r="D17">
        <v>16.399999999999999</v>
      </c>
      <c r="E17">
        <v>11.33</v>
      </c>
      <c r="F17">
        <f t="shared" si="1"/>
        <v>30.6</v>
      </c>
      <c r="G17">
        <f t="shared" si="1"/>
        <v>21.140121951219516</v>
      </c>
      <c r="H17">
        <f t="shared" si="2"/>
        <v>3</v>
      </c>
      <c r="I17">
        <f t="shared" si="3"/>
        <v>29</v>
      </c>
      <c r="J17">
        <f t="shared" si="4"/>
        <v>32.337400000000002</v>
      </c>
      <c r="K17">
        <f t="shared" si="5"/>
        <v>31</v>
      </c>
      <c r="L17">
        <f t="shared" si="6"/>
        <v>20</v>
      </c>
      <c r="M17">
        <f t="shared" si="7"/>
        <v>27.737121951219518</v>
      </c>
    </row>
    <row r="18" spans="1:13" x14ac:dyDescent="0.3">
      <c r="A18" t="s">
        <v>12</v>
      </c>
      <c r="B18">
        <v>15</v>
      </c>
      <c r="C18">
        <f>SQRT(B18/PI())</f>
        <v>2.1850968611841584</v>
      </c>
      <c r="D18">
        <v>22.1</v>
      </c>
      <c r="E18">
        <v>14.61</v>
      </c>
      <c r="F18">
        <f t="shared" si="1"/>
        <v>41.23536585365855</v>
      </c>
      <c r="G18">
        <f t="shared" si="1"/>
        <v>27.260121951219514</v>
      </c>
      <c r="H18">
        <f t="shared" si="2"/>
        <v>3</v>
      </c>
      <c r="I18">
        <f t="shared" si="3"/>
        <v>29</v>
      </c>
      <c r="J18">
        <f t="shared" si="4"/>
        <v>42.972765853658551</v>
      </c>
      <c r="K18">
        <f t="shared" si="5"/>
        <v>31</v>
      </c>
      <c r="L18">
        <f t="shared" si="6"/>
        <v>20</v>
      </c>
      <c r="M18">
        <f t="shared" si="7"/>
        <v>33.857121951219511</v>
      </c>
    </row>
    <row r="20" spans="1:13" x14ac:dyDescent="0.3">
      <c r="A20" t="s">
        <v>0</v>
      </c>
      <c r="B20" t="s">
        <v>2</v>
      </c>
      <c r="C20" t="s">
        <v>5</v>
      </c>
      <c r="D20" t="s">
        <v>5</v>
      </c>
      <c r="E20" t="s">
        <v>5</v>
      </c>
      <c r="F20" t="s">
        <v>8</v>
      </c>
      <c r="G20" t="s">
        <v>8</v>
      </c>
      <c r="H20" t="s">
        <v>8</v>
      </c>
    </row>
    <row r="21" spans="1:13" x14ac:dyDescent="0.3">
      <c r="A21" t="s">
        <v>4</v>
      </c>
      <c r="B21">
        <f>C9</f>
        <v>2.3936536824085959</v>
      </c>
      <c r="C21">
        <f>$F$4</f>
        <v>3</v>
      </c>
      <c r="D21">
        <f>$G$4</f>
        <v>29</v>
      </c>
      <c r="E21">
        <f>J9</f>
        <v>27.075692682926835</v>
      </c>
      <c r="F21">
        <f>$I$4</f>
        <v>31</v>
      </c>
      <c r="G21">
        <f>$J$4</f>
        <v>20</v>
      </c>
      <c r="H21">
        <f>M9</f>
        <v>11.653463414634146</v>
      </c>
    </row>
    <row r="22" spans="1:13" x14ac:dyDescent="0.3">
      <c r="A22" t="s">
        <v>7</v>
      </c>
      <c r="B22">
        <f t="shared" ref="B22:B30" si="8">C10</f>
        <v>2.1850968611841584</v>
      </c>
      <c r="C22">
        <f t="shared" ref="C22:C30" si="9">$F$4</f>
        <v>3</v>
      </c>
      <c r="D22">
        <f t="shared" ref="D22:D30" si="10">$G$4</f>
        <v>29</v>
      </c>
      <c r="E22">
        <f t="shared" ref="E22:E30" si="11">J10</f>
        <v>43.196668292682929</v>
      </c>
      <c r="F22">
        <f t="shared" ref="F22:F30" si="12">$I$4</f>
        <v>31</v>
      </c>
      <c r="G22">
        <f t="shared" ref="G22:G30" si="13">$J$4</f>
        <v>20</v>
      </c>
      <c r="H22">
        <f t="shared" ref="H22:H30" si="14">M10</f>
        <v>3.4250487804878049</v>
      </c>
    </row>
    <row r="23" spans="1:13" x14ac:dyDescent="0.3">
      <c r="A23" t="s">
        <v>13</v>
      </c>
      <c r="B23">
        <f t="shared" si="8"/>
        <v>2.1850968611841584</v>
      </c>
      <c r="C23">
        <f t="shared" si="9"/>
        <v>3</v>
      </c>
      <c r="D23">
        <f t="shared" si="10"/>
        <v>29</v>
      </c>
      <c r="E23">
        <f t="shared" si="11"/>
        <v>39.073131707317089</v>
      </c>
      <c r="F23">
        <f t="shared" si="12"/>
        <v>31</v>
      </c>
      <c r="G23">
        <f t="shared" si="13"/>
        <v>20</v>
      </c>
      <c r="H23">
        <f t="shared" si="14"/>
        <v>10.179439024390245</v>
      </c>
    </row>
    <row r="24" spans="1:13" x14ac:dyDescent="0.3">
      <c r="A24" t="s">
        <v>14</v>
      </c>
      <c r="B24">
        <f t="shared" si="8"/>
        <v>0.97720502380583985</v>
      </c>
      <c r="C24">
        <f t="shared" si="9"/>
        <v>3</v>
      </c>
      <c r="D24">
        <f t="shared" si="10"/>
        <v>29</v>
      </c>
      <c r="E24">
        <f t="shared" si="11"/>
        <v>47.973253658536592</v>
      </c>
      <c r="F24">
        <f t="shared" si="12"/>
        <v>31</v>
      </c>
      <c r="G24">
        <f t="shared" si="13"/>
        <v>20</v>
      </c>
      <c r="H24">
        <f t="shared" si="14"/>
        <v>9.2278536585365867</v>
      </c>
    </row>
    <row r="25" spans="1:13" s="2" customFormat="1" x14ac:dyDescent="0.3">
      <c r="A25" s="2" t="s">
        <v>15</v>
      </c>
      <c r="B25" s="2">
        <f t="shared" si="8"/>
        <v>3.0382538898732494</v>
      </c>
      <c r="C25">
        <f t="shared" si="9"/>
        <v>3</v>
      </c>
      <c r="D25">
        <f t="shared" si="10"/>
        <v>29</v>
      </c>
      <c r="E25">
        <f t="shared" si="11"/>
        <v>41.31215609756098</v>
      </c>
      <c r="F25">
        <f t="shared" si="12"/>
        <v>31</v>
      </c>
      <c r="G25">
        <f t="shared" si="13"/>
        <v>20</v>
      </c>
      <c r="H25">
        <f t="shared" si="14"/>
        <v>-5.4564146341463422</v>
      </c>
    </row>
    <row r="26" spans="1:13" x14ac:dyDescent="0.3">
      <c r="A26" t="s">
        <v>16</v>
      </c>
      <c r="B26">
        <f t="shared" si="8"/>
        <v>2.0342144725641096</v>
      </c>
      <c r="C26">
        <f t="shared" si="9"/>
        <v>3</v>
      </c>
      <c r="D26">
        <f t="shared" si="10"/>
        <v>29</v>
      </c>
      <c r="E26">
        <f t="shared" si="11"/>
        <v>48.49569268292683</v>
      </c>
      <c r="F26">
        <f t="shared" si="12"/>
        <v>31</v>
      </c>
      <c r="G26">
        <f t="shared" si="13"/>
        <v>20</v>
      </c>
      <c r="H26">
        <f t="shared" si="14"/>
        <v>-5.4564146341463422</v>
      </c>
    </row>
    <row r="27" spans="1:13" x14ac:dyDescent="0.3">
      <c r="A27" t="s">
        <v>9</v>
      </c>
      <c r="B27">
        <f t="shared" si="8"/>
        <v>2.4592453796829674</v>
      </c>
      <c r="C27">
        <f t="shared" si="9"/>
        <v>3</v>
      </c>
      <c r="D27">
        <f t="shared" si="10"/>
        <v>29</v>
      </c>
      <c r="E27">
        <f t="shared" si="11"/>
        <v>24.668741463414637</v>
      </c>
      <c r="F27">
        <f t="shared" si="12"/>
        <v>31</v>
      </c>
      <c r="G27">
        <f t="shared" si="13"/>
        <v>20</v>
      </c>
      <c r="H27">
        <f t="shared" si="14"/>
        <v>-9.4120243902439036</v>
      </c>
    </row>
    <row r="28" spans="1:13" x14ac:dyDescent="0.3">
      <c r="A28" t="s">
        <v>10</v>
      </c>
      <c r="B28">
        <f t="shared" si="8"/>
        <v>2.7057581899030048</v>
      </c>
      <c r="C28">
        <f t="shared" si="9"/>
        <v>3</v>
      </c>
      <c r="D28">
        <f t="shared" si="10"/>
        <v>29</v>
      </c>
      <c r="E28">
        <f t="shared" si="11"/>
        <v>24.668741463414637</v>
      </c>
      <c r="F28">
        <f t="shared" si="12"/>
        <v>31</v>
      </c>
      <c r="G28">
        <f t="shared" si="13"/>
        <v>20</v>
      </c>
      <c r="H28">
        <f t="shared" si="14"/>
        <v>-27.454829268292684</v>
      </c>
    </row>
    <row r="29" spans="1:13" x14ac:dyDescent="0.3">
      <c r="A29" t="s">
        <v>11</v>
      </c>
      <c r="B29">
        <f t="shared" si="8"/>
        <v>1.9544100476116797</v>
      </c>
      <c r="C29">
        <f t="shared" si="9"/>
        <v>3</v>
      </c>
      <c r="D29">
        <f t="shared" si="10"/>
        <v>29</v>
      </c>
      <c r="E29">
        <f t="shared" si="11"/>
        <v>32.337400000000002</v>
      </c>
      <c r="F29">
        <f t="shared" si="12"/>
        <v>31</v>
      </c>
      <c r="G29">
        <f t="shared" si="13"/>
        <v>20</v>
      </c>
      <c r="H29">
        <f t="shared" si="14"/>
        <v>27.737121951219518</v>
      </c>
    </row>
    <row r="30" spans="1:13" x14ac:dyDescent="0.3">
      <c r="A30" t="s">
        <v>12</v>
      </c>
      <c r="B30">
        <f t="shared" si="8"/>
        <v>2.1850968611841584</v>
      </c>
      <c r="C30">
        <f t="shared" si="9"/>
        <v>3</v>
      </c>
      <c r="D30">
        <f t="shared" si="10"/>
        <v>29</v>
      </c>
      <c r="E30">
        <f t="shared" si="11"/>
        <v>42.972765853658551</v>
      </c>
      <c r="F30">
        <f t="shared" si="12"/>
        <v>31</v>
      </c>
      <c r="G30">
        <f t="shared" si="13"/>
        <v>20</v>
      </c>
      <c r="H30">
        <f t="shared" si="14"/>
        <v>33.857121951219511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fk4_apertures</vt:lpstr>
      <vt:lpstr>calcs_fk4</vt:lpstr>
      <vt:lpstr>calcs_fk5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2019-06-18T19:33:56Z</dcterms:modified>
</cp:coreProperties>
</file>