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m2\OneDrive - University of Rochester\Documents\UofR_Grad\Research\Images and Image Analysis\Image Analysis\line_ratio_hist\HH6\"/>
    </mc:Choice>
  </mc:AlternateContent>
  <bookViews>
    <workbookView xWindow="0" yWindow="0" windowWidth="23040" windowHeight="9384" tabRatio="500"/>
  </bookViews>
  <sheets>
    <sheet name="Flux conversions" sheetId="3" r:id="rId1"/>
    <sheet name="Calculations" sheetId="1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3" l="1"/>
  <c r="I6" i="3"/>
  <c r="I8" i="3"/>
  <c r="I9" i="3"/>
  <c r="I10" i="3"/>
  <c r="I14" i="3"/>
  <c r="I15" i="3"/>
  <c r="I16" i="3"/>
  <c r="I17" i="3"/>
  <c r="I18" i="3"/>
  <c r="I19" i="3"/>
  <c r="I20" i="3"/>
  <c r="I2" i="3"/>
  <c r="G2" i="3"/>
  <c r="F2" i="3"/>
  <c r="F21" i="3" l="1"/>
  <c r="G15" i="3" l="1"/>
  <c r="G21" i="3"/>
  <c r="C5" i="1"/>
  <c r="G54" i="1"/>
  <c r="F22" i="3"/>
  <c r="D22" i="3"/>
  <c r="C22" i="3" s="1"/>
  <c r="G22" i="3" s="1"/>
  <c r="F23" i="3"/>
  <c r="D23" i="3"/>
  <c r="C23" i="3" s="1"/>
  <c r="F24" i="3"/>
  <c r="D24" i="3"/>
  <c r="C24" i="3" s="1"/>
  <c r="J20" i="3"/>
  <c r="K20" i="3" s="1"/>
  <c r="F20" i="3"/>
  <c r="G20" i="3" s="1"/>
  <c r="J19" i="3"/>
  <c r="K19" i="3" s="1"/>
  <c r="F19" i="3"/>
  <c r="G19" i="3" s="1"/>
  <c r="J18" i="3"/>
  <c r="K18" i="3" s="1"/>
  <c r="F18" i="3"/>
  <c r="G18" i="3" s="1"/>
  <c r="J17" i="3"/>
  <c r="K17" i="3" s="1"/>
  <c r="F17" i="3"/>
  <c r="G17" i="3" s="1"/>
  <c r="J16" i="3"/>
  <c r="K16" i="3" s="1"/>
  <c r="F16" i="3"/>
  <c r="G16" i="3" s="1"/>
  <c r="J15" i="3"/>
  <c r="K15" i="3" s="1"/>
  <c r="F15" i="3"/>
  <c r="J14" i="3"/>
  <c r="K14" i="3" s="1"/>
  <c r="F14" i="3"/>
  <c r="G14" i="3" s="1"/>
  <c r="J12" i="3"/>
  <c r="K12" i="3" s="1"/>
  <c r="F12" i="3"/>
  <c r="G12" i="3" s="1"/>
  <c r="J13" i="3"/>
  <c r="K13" i="3" s="1"/>
  <c r="F13" i="3"/>
  <c r="G13" i="3" s="1"/>
  <c r="J11" i="3"/>
  <c r="K11" i="3" s="1"/>
  <c r="F11" i="3"/>
  <c r="G11" i="3" s="1"/>
  <c r="J9" i="3"/>
  <c r="K9" i="3" s="1"/>
  <c r="F9" i="3"/>
  <c r="G9" i="3" s="1"/>
  <c r="J10" i="3"/>
  <c r="K10" i="3" s="1"/>
  <c r="F10" i="3"/>
  <c r="G10" i="3" s="1"/>
  <c r="J3" i="3"/>
  <c r="K3" i="3" s="1"/>
  <c r="F3" i="3"/>
  <c r="G3" i="3" s="1"/>
  <c r="J5" i="3"/>
  <c r="K5" i="3" s="1"/>
  <c r="F5" i="3"/>
  <c r="G5" i="3" s="1"/>
  <c r="J7" i="3"/>
  <c r="K7" i="3" s="1"/>
  <c r="F7" i="3"/>
  <c r="G7" i="3" s="1"/>
  <c r="J2" i="3"/>
  <c r="K2" i="3" s="1"/>
  <c r="J8" i="3"/>
  <c r="K8" i="3" s="1"/>
  <c r="F8" i="3"/>
  <c r="G8" i="3" s="1"/>
  <c r="K4" i="3"/>
  <c r="J4" i="3"/>
  <c r="F4" i="3"/>
  <c r="G4" i="3" s="1"/>
  <c r="J6" i="3"/>
  <c r="F6" i="3"/>
  <c r="G6" i="3" s="1"/>
  <c r="K6" i="3" l="1"/>
  <c r="G24" i="3"/>
  <c r="G23" i="3"/>
  <c r="D17" i="1"/>
  <c r="C7" i="1"/>
  <c r="C6" i="1"/>
  <c r="D6" i="1"/>
  <c r="E6" i="1"/>
  <c r="F6" i="1"/>
  <c r="G6" i="1"/>
  <c r="H6" i="1"/>
  <c r="I6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I5" i="1"/>
  <c r="H5" i="1"/>
  <c r="G5" i="1"/>
  <c r="F5" i="1"/>
  <c r="E5" i="1"/>
  <c r="D5" i="1"/>
  <c r="G44" i="1"/>
  <c r="G45" i="1"/>
  <c r="H45" i="1" s="1"/>
  <c r="G46" i="1"/>
  <c r="G47" i="1"/>
  <c r="G48" i="1"/>
  <c r="G49" i="1"/>
  <c r="G43" i="1"/>
  <c r="H43" i="1" s="1"/>
  <c r="H31" i="1"/>
  <c r="G41" i="1"/>
  <c r="G42" i="1"/>
  <c r="H42" i="1" s="1"/>
  <c r="G40" i="1"/>
  <c r="H40" i="1" s="1"/>
  <c r="G39" i="1"/>
  <c r="H39" i="1" s="1"/>
  <c r="G36" i="1"/>
  <c r="H36" i="1" s="1"/>
  <c r="G37" i="1"/>
  <c r="H37" i="1" s="1"/>
  <c r="G38" i="1"/>
  <c r="G35" i="1"/>
  <c r="G32" i="1"/>
  <c r="H32" i="1" s="1"/>
  <c r="G33" i="1"/>
  <c r="G34" i="1"/>
  <c r="G31" i="1"/>
  <c r="H33" i="1"/>
  <c r="H34" i="1"/>
  <c r="H35" i="1"/>
  <c r="H38" i="1"/>
  <c r="H41" i="1"/>
  <c r="H44" i="1"/>
  <c r="H46" i="1"/>
  <c r="H47" i="1"/>
  <c r="H48" i="1"/>
  <c r="H49" i="1"/>
  <c r="D26" i="1" l="1"/>
  <c r="E26" i="1"/>
  <c r="F26" i="1"/>
  <c r="G26" i="1"/>
  <c r="H26" i="1"/>
  <c r="I26" i="1"/>
  <c r="C26" i="1"/>
  <c r="D25" i="1"/>
  <c r="E25" i="1"/>
  <c r="F25" i="1"/>
  <c r="G25" i="1"/>
  <c r="H25" i="1"/>
  <c r="I25" i="1"/>
  <c r="C25" i="1"/>
  <c r="D24" i="1"/>
  <c r="E24" i="1"/>
  <c r="F24" i="1"/>
  <c r="G24" i="1"/>
  <c r="H24" i="1"/>
  <c r="I24" i="1"/>
  <c r="C24" i="1"/>
  <c r="C28" i="1"/>
  <c r="I4" i="1"/>
  <c r="H4" i="1"/>
  <c r="G4" i="1"/>
  <c r="F4" i="1"/>
  <c r="E4" i="1"/>
  <c r="D4" i="1"/>
  <c r="C4" i="1"/>
  <c r="K54" i="1" l="1"/>
  <c r="J54" i="1"/>
  <c r="I54" i="1"/>
  <c r="H54" i="1"/>
  <c r="L54" i="1"/>
  <c r="M54" i="1"/>
  <c r="F31" i="1" l="1"/>
  <c r="F35" i="1"/>
  <c r="B51" i="1"/>
  <c r="C52" i="1"/>
  <c r="B52" i="1" s="1"/>
  <c r="C51" i="1"/>
  <c r="C50" i="1"/>
  <c r="B50" i="1"/>
  <c r="F52" i="1"/>
  <c r="F50" i="1"/>
  <c r="F5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I55" i="1"/>
  <c r="J55" i="1"/>
  <c r="K55" i="1"/>
  <c r="L55" i="1"/>
  <c r="M55" i="1"/>
  <c r="H55" i="1"/>
  <c r="G55" i="1"/>
  <c r="F30" i="1"/>
</calcChain>
</file>

<file path=xl/sharedStrings.xml><?xml version="1.0" encoding="utf-8"?>
<sst xmlns="http://schemas.openxmlformats.org/spreadsheetml/2006/main" count="249" uniqueCount="80">
  <si>
    <t>[Si II]</t>
  </si>
  <si>
    <t>[Fe II]</t>
  </si>
  <si>
    <t>[S I]</t>
  </si>
  <si>
    <t>[Ne II]</t>
  </si>
  <si>
    <t>H2 S(0)</t>
  </si>
  <si>
    <t>H2 S(1)</t>
  </si>
  <si>
    <t>H2 S(2)</t>
  </si>
  <si>
    <t>H2 S(3)</t>
  </si>
  <si>
    <t>H2 S(4)</t>
  </si>
  <si>
    <t>H2 S(5)</t>
  </si>
  <si>
    <t>H2 S(6)</t>
  </si>
  <si>
    <t>H2 S(7)</t>
  </si>
  <si>
    <r>
      <t xml:space="preserve">H I Pa </t>
    </r>
    <r>
      <rPr>
        <sz val="11"/>
        <color theme="1"/>
        <rFont val="Calibri"/>
        <family val="2"/>
      </rPr>
      <t>β</t>
    </r>
  </si>
  <si>
    <t>Line</t>
  </si>
  <si>
    <t>Wavelength (micron)</t>
  </si>
  <si>
    <t>[FeII]</t>
  </si>
  <si>
    <t>?</t>
  </si>
  <si>
    <t>?H2 S(1)?</t>
  </si>
  <si>
    <t>File Name</t>
  </si>
  <si>
    <t>HH 12B</t>
  </si>
  <si>
    <t>HH 12C</t>
  </si>
  <si>
    <t>HH 12E</t>
  </si>
  <si>
    <t>HH 12F</t>
  </si>
  <si>
    <t>n1333_band2_</t>
  </si>
  <si>
    <t>n1333_lh_3_FeII_</t>
  </si>
  <si>
    <t>n1333_lh_3_S0_f</t>
  </si>
  <si>
    <t>n1333_lh_3_Si_fl</t>
  </si>
  <si>
    <t>n1333_lh_3_SiII_fla</t>
  </si>
  <si>
    <t>n1333_ll1_FeII_b</t>
  </si>
  <si>
    <t>n1333_ll1_S0_bk</t>
  </si>
  <si>
    <t>n1333_ll1_SiII_b</t>
  </si>
  <si>
    <t>n1333_ll2_S1_bk</t>
  </si>
  <si>
    <t>n1333_ll2_FeII_b</t>
  </si>
  <si>
    <t>n1333_sh_1_S32</t>
  </si>
  <si>
    <t>n1333_sh_NeII_2</t>
  </si>
  <si>
    <t>n1333_sh_S2_2_</t>
  </si>
  <si>
    <t>n1333_sl1_NeII_</t>
  </si>
  <si>
    <t>n1333_sl1_S2_b</t>
  </si>
  <si>
    <t>n1333_sl1_S3_b</t>
  </si>
  <si>
    <t>n1333_sl1_S4_b</t>
  </si>
  <si>
    <t>n1333_sl1_S5_b</t>
  </si>
  <si>
    <t>n1333_sl1_S6_b</t>
  </si>
  <si>
    <t>n1333_sl1_S7_b</t>
  </si>
  <si>
    <t>HH 12 G</t>
  </si>
  <si>
    <t>HH 12 H</t>
  </si>
  <si>
    <t>N/A - IRAC</t>
  </si>
  <si>
    <t>Line Lambda (micron)</t>
  </si>
  <si>
    <t>Wavelength Range (microns)</t>
  </si>
  <si>
    <t>10 - 19.5</t>
  </si>
  <si>
    <t>20-37 line 3</t>
  </si>
  <si>
    <t>20-37  line 3</t>
  </si>
  <si>
    <t>21 - 38  line 1</t>
  </si>
  <si>
    <t>22 - 38  line 1</t>
  </si>
  <si>
    <t>23 - 38  line 1</t>
  </si>
  <si>
    <t>14-21  line 2</t>
  </si>
  <si>
    <t>14-21  line 2?</t>
  </si>
  <si>
    <t>7.5 - 14</t>
  </si>
  <si>
    <t>Aperture Area (arcsec^2)</t>
  </si>
  <si>
    <t>Aperture Area (sr^2)</t>
  </si>
  <si>
    <t>Resolution</t>
  </si>
  <si>
    <t>UNSCALED</t>
  </si>
  <si>
    <t>PIXEL SUMS</t>
  </si>
  <si>
    <t>HST/WFC3_F126N</t>
  </si>
  <si>
    <t>HST/WFC3_F128N</t>
  </si>
  <si>
    <t>HST/WFC3_F164N</t>
  </si>
  <si>
    <t>HI Pa_beta</t>
  </si>
  <si>
    <t>c/lambda for BW</t>
  </si>
  <si>
    <t>following http://www.stsci.edu/documents/dhb/web/c03_stsdas.fm3.html for hst fluxes, counts*exptime*photflam</t>
  </si>
  <si>
    <t>HST filters from HST instrument guide, chapter 7.5 OR from http://svo2.cab.inta-csic.es/svo/theory/fps3/index.php?id=HST/WFC3_IR.F160W</t>
  </si>
  <si>
    <t>NOTE: all D, all C, and G, H go off image</t>
  </si>
  <si>
    <t>Notes</t>
  </si>
  <si>
    <t>Not updated</t>
  </si>
  <si>
    <t>not updated, but also  all D, all C, and G, H go off image</t>
  </si>
  <si>
    <t>HH 12D</t>
  </si>
  <si>
    <t>Aperture Area (arcsec2)</t>
  </si>
  <si>
    <t>calscale</t>
  </si>
  <si>
    <t>bandwidth = (c/lambda / res)</t>
  </si>
  <si>
    <t>bandwidth / calscale</t>
  </si>
  <si>
    <t>nu = c/lambda (cgs)</t>
  </si>
  <si>
    <t>n1333_lh_3_SI_fl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</si>
</sst>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85" zoomScaleNormal="85" workbookViewId="0">
      <selection activeCell="A8" sqref="A8"/>
    </sheetView>
  </sheetViews>
  <sheetFormatPr defaultRowHeight="14.4" x14ac:dyDescent="0.3"/>
  <cols>
    <col min="1" max="1" width="17.21875" bestFit="1" customWidth="1"/>
    <col min="2" max="2" width="9.88671875" bestFit="1" customWidth="1"/>
    <col min="3" max="3" width="12" bestFit="1" customWidth="1"/>
    <col min="4" max="4" width="24.44140625" bestFit="1" customWidth="1"/>
    <col min="5" max="5" width="8" bestFit="1" customWidth="1"/>
    <col min="6" max="6" width="12" bestFit="1" customWidth="1"/>
    <col min="7" max="9" width="17.5546875" customWidth="1"/>
    <col min="10" max="10" width="20.33203125" bestFit="1" customWidth="1"/>
    <col min="11" max="11" width="12" bestFit="1" customWidth="1"/>
  </cols>
  <sheetData>
    <row r="1" spans="1:11" ht="43.2" x14ac:dyDescent="0.3">
      <c r="A1" t="s">
        <v>18</v>
      </c>
      <c r="B1" t="s">
        <v>13</v>
      </c>
      <c r="C1" t="s">
        <v>59</v>
      </c>
      <c r="D1" t="s">
        <v>47</v>
      </c>
      <c r="E1" s="1" t="s">
        <v>46</v>
      </c>
      <c r="F1" s="1" t="s">
        <v>78</v>
      </c>
      <c r="G1" s="1" t="s">
        <v>76</v>
      </c>
      <c r="H1" s="1" t="s">
        <v>75</v>
      </c>
      <c r="I1" s="1" t="s">
        <v>77</v>
      </c>
      <c r="J1" t="s">
        <v>74</v>
      </c>
      <c r="K1" s="1" t="s">
        <v>58</v>
      </c>
    </row>
    <row r="2" spans="1:11" x14ac:dyDescent="0.3">
      <c r="A2" t="s">
        <v>27</v>
      </c>
      <c r="B2" t="s">
        <v>0</v>
      </c>
      <c r="C2">
        <v>580</v>
      </c>
      <c r="D2" t="s">
        <v>50</v>
      </c>
      <c r="E2">
        <v>34.814</v>
      </c>
      <c r="F2">
        <f t="shared" ref="F2:F24" si="0">30000000000/(E2*0.0001)</f>
        <v>8617222956281.9551</v>
      </c>
      <c r="G2">
        <f t="shared" ref="G2:G24" si="1">F2/C2</f>
        <v>14857280959.106819</v>
      </c>
      <c r="H2">
        <v>0.75</v>
      </c>
      <c r="I2">
        <f>G2/H2</f>
        <v>19809707945.475758</v>
      </c>
      <c r="J2">
        <f>4.46*4.46</f>
        <v>19.8916</v>
      </c>
      <c r="K2">
        <f>J2/(180/PI()*60*60)^2</f>
        <v>4.6754073051151956E-10</v>
      </c>
    </row>
    <row r="3" spans="1:11" x14ac:dyDescent="0.3">
      <c r="A3" t="s">
        <v>30</v>
      </c>
      <c r="B3" s="2" t="s">
        <v>0</v>
      </c>
      <c r="C3">
        <v>80</v>
      </c>
      <c r="D3" t="s">
        <v>53</v>
      </c>
      <c r="E3">
        <v>34.814</v>
      </c>
      <c r="F3">
        <f t="shared" si="0"/>
        <v>8617222956281.9551</v>
      </c>
      <c r="G3">
        <f t="shared" si="1"/>
        <v>107715286953.52444</v>
      </c>
      <c r="J3">
        <f>5.05*5.05</f>
        <v>25.502499999999998</v>
      </c>
      <c r="K3">
        <f>J3/(180/PI()*60*60)^2</f>
        <v>5.9942173982334388E-10</v>
      </c>
    </row>
    <row r="4" spans="1:11" x14ac:dyDescent="0.3">
      <c r="A4" t="s">
        <v>25</v>
      </c>
      <c r="B4" t="s">
        <v>4</v>
      </c>
      <c r="C4">
        <v>600</v>
      </c>
      <c r="D4" t="s">
        <v>50</v>
      </c>
      <c r="E4">
        <v>28.219000000000001</v>
      </c>
      <c r="F4">
        <f t="shared" si="0"/>
        <v>10631135050852.262</v>
      </c>
      <c r="G4">
        <f t="shared" si="1"/>
        <v>17718558418.087101</v>
      </c>
      <c r="H4">
        <v>0.75</v>
      </c>
      <c r="I4">
        <f t="shared" ref="I4:I20" si="2">G4/H4</f>
        <v>23624744557.449467</v>
      </c>
      <c r="J4">
        <f>4.46*4.46</f>
        <v>19.8916</v>
      </c>
      <c r="K4">
        <f>J4/(180/PI()*60*60)^2</f>
        <v>4.6754073051151956E-10</v>
      </c>
    </row>
    <row r="5" spans="1:11" x14ac:dyDescent="0.3">
      <c r="A5" t="s">
        <v>29</v>
      </c>
      <c r="B5" s="2" t="s">
        <v>4</v>
      </c>
      <c r="C5">
        <v>80</v>
      </c>
      <c r="D5" t="s">
        <v>52</v>
      </c>
      <c r="E5">
        <v>28.219000000000001</v>
      </c>
      <c r="F5">
        <f t="shared" si="0"/>
        <v>10631135050852.262</v>
      </c>
      <c r="G5">
        <f t="shared" si="1"/>
        <v>132889188135.65327</v>
      </c>
      <c r="J5">
        <f>5.05*5.05</f>
        <v>25.502499999999998</v>
      </c>
      <c r="K5">
        <f>J5/(180/PI()*60*60)^2</f>
        <v>5.9942173982334388E-10</v>
      </c>
    </row>
    <row r="6" spans="1:11" x14ac:dyDescent="0.3">
      <c r="A6" t="s">
        <v>24</v>
      </c>
      <c r="B6" t="s">
        <v>15</v>
      </c>
      <c r="C6">
        <v>650</v>
      </c>
      <c r="D6" t="s">
        <v>49</v>
      </c>
      <c r="E6">
        <v>26</v>
      </c>
      <c r="F6">
        <f t="shared" si="0"/>
        <v>11538461538461.537</v>
      </c>
      <c r="G6">
        <f t="shared" si="1"/>
        <v>17751479289.940826</v>
      </c>
      <c r="H6">
        <v>0.75</v>
      </c>
      <c r="I6">
        <f t="shared" si="2"/>
        <v>23668639053.254436</v>
      </c>
      <c r="J6">
        <f>4.46*4.46</f>
        <v>19.8916</v>
      </c>
      <c r="K6">
        <f>J7/(180/PI()*60*60)^2</f>
        <v>5.9942173982334388E-10</v>
      </c>
    </row>
    <row r="7" spans="1:11" x14ac:dyDescent="0.3">
      <c r="A7" t="s">
        <v>28</v>
      </c>
      <c r="B7" t="s">
        <v>1</v>
      </c>
      <c r="C7">
        <v>80</v>
      </c>
      <c r="D7" t="s">
        <v>51</v>
      </c>
      <c r="E7">
        <v>26</v>
      </c>
      <c r="F7">
        <f t="shared" si="0"/>
        <v>11538461538461.537</v>
      </c>
      <c r="G7">
        <f t="shared" si="1"/>
        <v>144230769230.76923</v>
      </c>
      <c r="J7">
        <f>5.05*5.05</f>
        <v>25.502499999999998</v>
      </c>
      <c r="K7">
        <f t="shared" ref="K7:K20" si="3">J7/(180/PI()*60*60)^2</f>
        <v>5.9942173982334388E-10</v>
      </c>
    </row>
    <row r="8" spans="1:11" x14ac:dyDescent="0.3">
      <c r="A8" t="s">
        <v>79</v>
      </c>
      <c r="B8" t="s">
        <v>2</v>
      </c>
      <c r="C8">
        <v>670</v>
      </c>
      <c r="D8" t="s">
        <v>50</v>
      </c>
      <c r="E8">
        <v>25.248999999999999</v>
      </c>
      <c r="F8">
        <f t="shared" si="0"/>
        <v>11881658679551.666</v>
      </c>
      <c r="G8">
        <f t="shared" si="1"/>
        <v>17733818924.703979</v>
      </c>
      <c r="H8">
        <v>0.75</v>
      </c>
      <c r="I8">
        <f t="shared" si="2"/>
        <v>23645091899.605305</v>
      </c>
      <c r="J8">
        <f>4.46*4.46</f>
        <v>19.8916</v>
      </c>
      <c r="K8">
        <f t="shared" si="3"/>
        <v>4.6754073051151956E-10</v>
      </c>
    </row>
    <row r="9" spans="1:11" x14ac:dyDescent="0.3">
      <c r="A9" s="1" t="s">
        <v>32</v>
      </c>
      <c r="B9" s="2" t="s">
        <v>1</v>
      </c>
      <c r="C9">
        <v>95.8</v>
      </c>
      <c r="D9" t="s">
        <v>55</v>
      </c>
      <c r="E9">
        <v>17.936</v>
      </c>
      <c r="F9">
        <f t="shared" si="0"/>
        <v>16726137377341.658</v>
      </c>
      <c r="G9">
        <f t="shared" si="1"/>
        <v>174594335880.3931</v>
      </c>
      <c r="H9">
        <v>0.91</v>
      </c>
      <c r="I9">
        <f t="shared" si="2"/>
        <v>191861907560.87152</v>
      </c>
      <c r="J9">
        <f>5.05*5.05</f>
        <v>25.502499999999998</v>
      </c>
      <c r="K9">
        <f t="shared" si="3"/>
        <v>5.9942173982334388E-10</v>
      </c>
    </row>
    <row r="10" spans="1:11" x14ac:dyDescent="0.3">
      <c r="A10" s="1" t="s">
        <v>31</v>
      </c>
      <c r="B10" s="2" t="s">
        <v>5</v>
      </c>
      <c r="C10">
        <v>87.4</v>
      </c>
      <c r="D10" t="s">
        <v>54</v>
      </c>
      <c r="E10">
        <v>17.035</v>
      </c>
      <c r="F10">
        <f t="shared" si="0"/>
        <v>17610801291458.762</v>
      </c>
      <c r="G10">
        <f t="shared" si="1"/>
        <v>201496582282.13684</v>
      </c>
      <c r="H10">
        <v>0.75</v>
      </c>
      <c r="I10">
        <f t="shared" si="2"/>
        <v>268662109709.51578</v>
      </c>
      <c r="J10">
        <f>5.05*5.05</f>
        <v>25.502499999999998</v>
      </c>
      <c r="K10">
        <f t="shared" si="3"/>
        <v>5.9942173982334388E-10</v>
      </c>
    </row>
    <row r="11" spans="1:11" x14ac:dyDescent="0.3">
      <c r="A11" t="s">
        <v>33</v>
      </c>
      <c r="B11" s="2" t="s">
        <v>17</v>
      </c>
      <c r="C11">
        <v>600</v>
      </c>
      <c r="D11" t="s">
        <v>48</v>
      </c>
      <c r="E11">
        <v>17.035</v>
      </c>
      <c r="F11">
        <f t="shared" si="0"/>
        <v>17610801291458.762</v>
      </c>
      <c r="G11">
        <f t="shared" si="1"/>
        <v>29351335485.764603</v>
      </c>
      <c r="J11">
        <f>2.26*2.26</f>
        <v>5.1075999999999988</v>
      </c>
      <c r="K11">
        <f t="shared" si="3"/>
        <v>1.2005122942149636E-10</v>
      </c>
    </row>
    <row r="12" spans="1:11" x14ac:dyDescent="0.3">
      <c r="A12" t="s">
        <v>35</v>
      </c>
      <c r="B12" s="2" t="s">
        <v>5</v>
      </c>
      <c r="C12">
        <v>600</v>
      </c>
      <c r="D12" t="s">
        <v>48</v>
      </c>
      <c r="E12">
        <v>17.035</v>
      </c>
      <c r="F12">
        <f t="shared" si="0"/>
        <v>17610801291458.762</v>
      </c>
      <c r="G12">
        <f t="shared" si="1"/>
        <v>29351335485.764603</v>
      </c>
      <c r="J12">
        <f>2.26*2.26</f>
        <v>5.1075999999999988</v>
      </c>
      <c r="K12">
        <f t="shared" si="3"/>
        <v>1.2005122942149636E-10</v>
      </c>
    </row>
    <row r="13" spans="1:11" x14ac:dyDescent="0.3">
      <c r="A13" t="s">
        <v>34</v>
      </c>
      <c r="B13" s="2" t="s">
        <v>3</v>
      </c>
      <c r="C13">
        <v>600</v>
      </c>
      <c r="D13" t="s">
        <v>48</v>
      </c>
      <c r="E13">
        <v>12.811999999999999</v>
      </c>
      <c r="F13">
        <f t="shared" si="0"/>
        <v>23415547923821.418</v>
      </c>
      <c r="G13">
        <f t="shared" si="1"/>
        <v>39025913206.369026</v>
      </c>
      <c r="J13">
        <f>2.26*2.26</f>
        <v>5.1075999999999988</v>
      </c>
      <c r="K13">
        <f t="shared" si="3"/>
        <v>1.2005122942149636E-10</v>
      </c>
    </row>
    <row r="14" spans="1:11" x14ac:dyDescent="0.3">
      <c r="A14" t="s">
        <v>36</v>
      </c>
      <c r="B14" s="2" t="s">
        <v>3</v>
      </c>
      <c r="C14">
        <v>107</v>
      </c>
      <c r="D14" t="s">
        <v>56</v>
      </c>
      <c r="E14">
        <v>12.811999999999999</v>
      </c>
      <c r="F14">
        <f t="shared" si="0"/>
        <v>23415547923821.418</v>
      </c>
      <c r="G14">
        <f t="shared" si="1"/>
        <v>218836896484.31232</v>
      </c>
      <c r="H14">
        <v>0.75</v>
      </c>
      <c r="I14">
        <f t="shared" si="2"/>
        <v>291782528645.74976</v>
      </c>
      <c r="J14">
        <f t="shared" ref="J14:J20" si="4">1.85*1.85</f>
        <v>3.4225000000000003</v>
      </c>
      <c r="K14">
        <f t="shared" si="3"/>
        <v>8.0443913520062538E-11</v>
      </c>
    </row>
    <row r="15" spans="1:11" x14ac:dyDescent="0.3">
      <c r="A15" t="s">
        <v>37</v>
      </c>
      <c r="B15" s="2" t="s">
        <v>6</v>
      </c>
      <c r="C15">
        <v>103</v>
      </c>
      <c r="D15" t="s">
        <v>56</v>
      </c>
      <c r="E15">
        <v>12.279</v>
      </c>
      <c r="F15">
        <f t="shared" si="0"/>
        <v>24431956999755.68</v>
      </c>
      <c r="G15">
        <f t="shared" si="1"/>
        <v>237203466017.04544</v>
      </c>
      <c r="H15">
        <v>0.75</v>
      </c>
      <c r="I15">
        <f t="shared" si="2"/>
        <v>316271288022.72723</v>
      </c>
      <c r="J15">
        <f t="shared" si="4"/>
        <v>3.4225000000000003</v>
      </c>
      <c r="K15">
        <f t="shared" si="3"/>
        <v>8.0443913520062538E-11</v>
      </c>
    </row>
    <row r="16" spans="1:11" x14ac:dyDescent="0.3">
      <c r="A16" t="s">
        <v>38</v>
      </c>
      <c r="B16" s="2" t="s">
        <v>7</v>
      </c>
      <c r="C16">
        <v>80</v>
      </c>
      <c r="D16" t="s">
        <v>56</v>
      </c>
      <c r="E16">
        <v>9.6649999999999991</v>
      </c>
      <c r="F16">
        <f t="shared" si="0"/>
        <v>31039834454216.246</v>
      </c>
      <c r="G16">
        <f t="shared" si="1"/>
        <v>387997930677.70306</v>
      </c>
      <c r="H16">
        <v>0.75</v>
      </c>
      <c r="I16">
        <f t="shared" si="2"/>
        <v>517330574236.93744</v>
      </c>
      <c r="J16">
        <f t="shared" si="4"/>
        <v>3.4225000000000003</v>
      </c>
      <c r="K16">
        <f t="shared" si="3"/>
        <v>8.0443913520062538E-11</v>
      </c>
    </row>
    <row r="17" spans="1:11" x14ac:dyDescent="0.3">
      <c r="A17" t="s">
        <v>39</v>
      </c>
      <c r="B17" s="2" t="s">
        <v>8</v>
      </c>
      <c r="C17">
        <v>65.900000000000006</v>
      </c>
      <c r="D17" t="s">
        <v>56</v>
      </c>
      <c r="E17">
        <v>8.0250000000000004</v>
      </c>
      <c r="F17">
        <f t="shared" si="0"/>
        <v>37383177570093.453</v>
      </c>
      <c r="G17">
        <f t="shared" si="1"/>
        <v>567271283309.46057</v>
      </c>
      <c r="H17">
        <v>0.91</v>
      </c>
      <c r="I17">
        <f t="shared" si="2"/>
        <v>623375036603.80286</v>
      </c>
      <c r="J17">
        <f t="shared" si="4"/>
        <v>3.4225000000000003</v>
      </c>
      <c r="K17">
        <f t="shared" si="3"/>
        <v>8.0443913520062538E-11</v>
      </c>
    </row>
    <row r="18" spans="1:11" x14ac:dyDescent="0.3">
      <c r="A18" t="s">
        <v>40</v>
      </c>
      <c r="B18" s="2" t="s">
        <v>9</v>
      </c>
      <c r="C18">
        <v>108</v>
      </c>
      <c r="D18" t="s">
        <v>56</v>
      </c>
      <c r="E18">
        <v>6.91</v>
      </c>
      <c r="F18">
        <f t="shared" si="0"/>
        <v>43415340086830.672</v>
      </c>
      <c r="G18">
        <f t="shared" si="1"/>
        <v>401993889692.87659</v>
      </c>
      <c r="H18">
        <v>0.75</v>
      </c>
      <c r="I18">
        <f t="shared" si="2"/>
        <v>535991852923.83545</v>
      </c>
      <c r="J18">
        <f t="shared" si="4"/>
        <v>3.4225000000000003</v>
      </c>
      <c r="K18">
        <f t="shared" si="3"/>
        <v>8.0443913520062538E-11</v>
      </c>
    </row>
    <row r="19" spans="1:11" x14ac:dyDescent="0.3">
      <c r="A19" t="s">
        <v>41</v>
      </c>
      <c r="B19" s="2" t="s">
        <v>10</v>
      </c>
      <c r="C19">
        <v>86.6</v>
      </c>
      <c r="D19" t="s">
        <v>56</v>
      </c>
      <c r="E19">
        <v>6.109</v>
      </c>
      <c r="F19">
        <f t="shared" si="0"/>
        <v>49107873629071.859</v>
      </c>
      <c r="G19">
        <f t="shared" si="1"/>
        <v>567065515347.25012</v>
      </c>
      <c r="H19">
        <v>0.91</v>
      </c>
      <c r="I19">
        <f t="shared" si="2"/>
        <v>623148917964.01111</v>
      </c>
      <c r="J19">
        <f t="shared" si="4"/>
        <v>3.4225000000000003</v>
      </c>
      <c r="K19">
        <f t="shared" si="3"/>
        <v>8.0443913520062538E-11</v>
      </c>
    </row>
    <row r="20" spans="1:11" x14ac:dyDescent="0.3">
      <c r="A20" t="s">
        <v>42</v>
      </c>
      <c r="B20" s="2" t="s">
        <v>11</v>
      </c>
      <c r="C20">
        <v>70.3</v>
      </c>
      <c r="D20" t="s">
        <v>56</v>
      </c>
      <c r="E20">
        <v>5.5110000000000001</v>
      </c>
      <c r="F20">
        <f t="shared" si="0"/>
        <v>54436581382689.164</v>
      </c>
      <c r="G20">
        <f t="shared" si="1"/>
        <v>774346819099.41919</v>
      </c>
      <c r="H20">
        <v>0.75</v>
      </c>
      <c r="I20">
        <f t="shared" si="2"/>
        <v>1032462425465.8922</v>
      </c>
      <c r="J20">
        <f t="shared" si="4"/>
        <v>3.4225000000000003</v>
      </c>
      <c r="K20">
        <f t="shared" si="3"/>
        <v>8.0443913520062538E-11</v>
      </c>
    </row>
    <row r="21" spans="1:11" x14ac:dyDescent="0.3">
      <c r="A21" t="s">
        <v>23</v>
      </c>
      <c r="B21" t="s">
        <v>45</v>
      </c>
      <c r="C21" t="s">
        <v>16</v>
      </c>
      <c r="D21">
        <v>4.5</v>
      </c>
      <c r="E21">
        <v>4.5</v>
      </c>
      <c r="F21">
        <f t="shared" si="0"/>
        <v>66666666666666.664</v>
      </c>
      <c r="G21" t="e">
        <f t="shared" si="1"/>
        <v>#VALUE!</v>
      </c>
    </row>
    <row r="22" spans="1:11" x14ac:dyDescent="0.3">
      <c r="A22" t="s">
        <v>64</v>
      </c>
      <c r="B22" s="2" t="s">
        <v>1</v>
      </c>
      <c r="C22">
        <f>E22/D22</f>
        <v>58.127561837455836</v>
      </c>
      <c r="D22">
        <f>(16592-16309)/10000</f>
        <v>2.8299999999999999E-2</v>
      </c>
      <c r="E22">
        <v>1.6450100000000001</v>
      </c>
      <c r="F22">
        <f t="shared" si="0"/>
        <v>182369712038224.69</v>
      </c>
      <c r="G22">
        <f t="shared" si="1"/>
        <v>3137405152966.7041</v>
      </c>
    </row>
    <row r="23" spans="1:11" x14ac:dyDescent="0.3">
      <c r="A23" t="s">
        <v>63</v>
      </c>
      <c r="B23" s="2" t="s">
        <v>65</v>
      </c>
      <c r="C23">
        <f>E23/D23</f>
        <v>58.614611872146121</v>
      </c>
      <c r="D23">
        <f>(12948-12729)/10000</f>
        <v>2.1899999999999999E-2</v>
      </c>
      <c r="E23">
        <v>1.28366</v>
      </c>
      <c r="F23">
        <f t="shared" si="0"/>
        <v>233706744776654.25</v>
      </c>
      <c r="G23">
        <f t="shared" si="1"/>
        <v>3987175506449.3149</v>
      </c>
    </row>
    <row r="24" spans="1:11" x14ac:dyDescent="0.3">
      <c r="A24" t="s">
        <v>62</v>
      </c>
      <c r="B24" s="2" t="s">
        <v>1</v>
      </c>
      <c r="C24">
        <f>E24/D24</f>
        <v>59.600952380952378</v>
      </c>
      <c r="D24">
        <f>(12692-12482)/10000</f>
        <v>2.1000000000000001E-2</v>
      </c>
      <c r="E24">
        <v>1.25162</v>
      </c>
      <c r="F24">
        <f t="shared" si="0"/>
        <v>239689362586088.41</v>
      </c>
      <c r="G24">
        <f t="shared" si="1"/>
        <v>4021569337584.7754</v>
      </c>
    </row>
  </sheetData>
  <sortState ref="A2:J24">
    <sortCondition descending="1" ref="E2:E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opLeftCell="A19" workbookViewId="0">
      <selection activeCell="C5" sqref="C5"/>
    </sheetView>
  </sheetViews>
  <sheetFormatPr defaultColWidth="8.77734375" defaultRowHeight="14.4" x14ac:dyDescent="0.3"/>
  <cols>
    <col min="1" max="1" width="17.21875" bestFit="1" customWidth="1"/>
    <col min="2" max="2" width="17.21875" customWidth="1"/>
    <col min="3" max="3" width="24.44140625" bestFit="1" customWidth="1"/>
    <col min="4" max="4" width="14.109375" customWidth="1"/>
    <col min="5" max="5" width="11.5546875" customWidth="1"/>
    <col min="6" max="10" width="12" bestFit="1" customWidth="1"/>
    <col min="12" max="12" width="10" bestFit="1" customWidth="1"/>
  </cols>
  <sheetData>
    <row r="1" spans="1:10" x14ac:dyDescent="0.3">
      <c r="A1" s="2" t="s">
        <v>67</v>
      </c>
    </row>
    <row r="2" spans="1:10" x14ac:dyDescent="0.3">
      <c r="A2" s="3" t="s">
        <v>60</v>
      </c>
    </row>
    <row r="3" spans="1:10" x14ac:dyDescent="0.3">
      <c r="A3" t="s">
        <v>13</v>
      </c>
      <c r="B3" t="s">
        <v>14</v>
      </c>
      <c r="C3" t="s">
        <v>19</v>
      </c>
      <c r="D3" t="s">
        <v>20</v>
      </c>
      <c r="E3" t="s">
        <v>73</v>
      </c>
      <c r="F3" t="s">
        <v>21</v>
      </c>
      <c r="G3" t="s">
        <v>22</v>
      </c>
      <c r="H3" t="s">
        <v>43</v>
      </c>
      <c r="I3" t="s">
        <v>44</v>
      </c>
      <c r="J3" t="s">
        <v>70</v>
      </c>
    </row>
    <row r="4" spans="1:10" x14ac:dyDescent="0.3">
      <c r="A4" t="s">
        <v>45</v>
      </c>
      <c r="B4">
        <v>4.5</v>
      </c>
      <c r="C4" t="e">
        <f>1000000*1E-23*I30*F30/B30*$G$55</f>
        <v>#VALUE!</v>
      </c>
      <c r="D4" t="e">
        <f>1000000*1E-23*J30*F30/B30*$H$55</f>
        <v>#VALUE!</v>
      </c>
      <c r="E4" t="e">
        <f>1000000*1E-23*K30*F30/B30*$I$55</f>
        <v>#VALUE!</v>
      </c>
      <c r="F4" t="e">
        <f>1000000*1E-23*L30*F30/B30*$J$55</f>
        <v>#VALUE!</v>
      </c>
      <c r="G4" t="e">
        <f>1000000*1E-23*M30*F30/B30*$K$55</f>
        <v>#VALUE!</v>
      </c>
      <c r="H4" t="e">
        <f>1000000*1E-23*N30*F30/B30*$L$55</f>
        <v>#VALUE!</v>
      </c>
      <c r="I4" t="e">
        <f>1000000*1E-23*O30*F30/B30*$M$55</f>
        <v>#VALUE!</v>
      </c>
      <c r="J4" t="s">
        <v>71</v>
      </c>
    </row>
    <row r="5" spans="1:10" x14ac:dyDescent="0.3">
      <c r="A5" t="s">
        <v>15</v>
      </c>
      <c r="B5">
        <v>26</v>
      </c>
      <c r="C5">
        <f>1000000*1E-23*I31*F31/B31*H31</f>
        <v>3.3361277115736951E-14</v>
      </c>
      <c r="D5">
        <f>1000000*1E-23*J31*F31/B31*H31</f>
        <v>1.4777888946022531E-13</v>
      </c>
      <c r="E5">
        <f>1000000*1E-23*K31*F31/B31*H31</f>
        <v>1.8070094982255188E-13</v>
      </c>
      <c r="F5">
        <f>1000000*1E-23*L31*F31/B31*H31</f>
        <v>5.2801239464887208E-14</v>
      </c>
      <c r="G5">
        <f>1000000*1E-23*M31*F31/B31*H31</f>
        <v>9.4157874867860709E-14</v>
      </c>
      <c r="H5">
        <f>1000000*1E-23*N31*F31/B31*H31</f>
        <v>1.7007378498269659E-14</v>
      </c>
      <c r="I5">
        <f>1000000*1E-23*O31*F31/B31*H31</f>
        <v>9.0767089666833275E-15</v>
      </c>
    </row>
    <row r="6" spans="1:10" x14ac:dyDescent="0.3">
      <c r="A6" t="s">
        <v>4</v>
      </c>
      <c r="B6">
        <v>28.219000000000001</v>
      </c>
      <c r="C6">
        <f t="shared" ref="C6:C23" si="0">1000000*1E-23*I32*F32/B32*H32</f>
        <v>0</v>
      </c>
      <c r="D6">
        <f t="shared" ref="D6:D23" si="1">1000000*1E-23*J32*F32/B32*H32</f>
        <v>1.4771853201556122E-15</v>
      </c>
      <c r="E6">
        <f t="shared" ref="E6:E23" si="2">1000000*1E-23*K32*F32/B32*H32</f>
        <v>2.384868619336971E-15</v>
      </c>
      <c r="F6">
        <f t="shared" ref="F6:F23" si="3">1000000*1E-23*L32*F32/B32*H32</f>
        <v>2.9184287055327685E-15</v>
      </c>
      <c r="G6">
        <f t="shared" ref="G6:G23" si="4">1000000*1E-23*M32*F32/B32*H32</f>
        <v>5.3522397383895809E-16</v>
      </c>
      <c r="H6">
        <f t="shared" ref="H6:H23" si="5">1000000*1E-23*N32*F32/B32*H32</f>
        <v>1.2232126523151306E-15</v>
      </c>
      <c r="I6">
        <f t="shared" ref="I6:I23" si="6">1000000*1E-23*O32*F32/B32*H32</f>
        <v>1.3016511052519521E-15</v>
      </c>
      <c r="J6" t="s">
        <v>71</v>
      </c>
    </row>
    <row r="7" spans="1:10" x14ac:dyDescent="0.3">
      <c r="A7" t="s">
        <v>2</v>
      </c>
      <c r="B7">
        <v>25.248999999999999</v>
      </c>
      <c r="C7">
        <f>1000000*1E-23*I33*F33/B33*H33</f>
        <v>-3.1648109621121715E-16</v>
      </c>
      <c r="D7">
        <f t="shared" si="1"/>
        <v>6.8749132209164518E-15</v>
      </c>
      <c r="E7">
        <f t="shared" si="2"/>
        <v>5.7341958696551691E-15</v>
      </c>
      <c r="F7">
        <f t="shared" si="3"/>
        <v>4.8876852216646121E-15</v>
      </c>
      <c r="G7">
        <f t="shared" si="4"/>
        <v>-4.8659858432714117E-15</v>
      </c>
      <c r="H7">
        <f t="shared" si="5"/>
        <v>1.1842578571978302E-15</v>
      </c>
      <c r="I7">
        <f t="shared" si="6"/>
        <v>-8.9990224767378633E-16</v>
      </c>
    </row>
    <row r="8" spans="1:10" x14ac:dyDescent="0.3">
      <c r="A8" t="s">
        <v>0</v>
      </c>
      <c r="B8">
        <v>34.814</v>
      </c>
      <c r="C8">
        <f t="shared" si="0"/>
        <v>4.572064741779988E-14</v>
      </c>
      <c r="D8">
        <f t="shared" si="1"/>
        <v>2.1047412837415233E-13</v>
      </c>
      <c r="E8">
        <f t="shared" si="2"/>
        <v>2.4201108958582358E-13</v>
      </c>
      <c r="F8">
        <f t="shared" si="3"/>
        <v>1.0105017140852801E-13</v>
      </c>
      <c r="G8">
        <f t="shared" si="4"/>
        <v>1.254322647204654E-13</v>
      </c>
      <c r="H8">
        <f t="shared" si="5"/>
        <v>2.8863265874148553E-14</v>
      </c>
      <c r="I8">
        <f t="shared" si="6"/>
        <v>1.4420744156000603E-14</v>
      </c>
    </row>
    <row r="9" spans="1:10" x14ac:dyDescent="0.3">
      <c r="A9" t="s">
        <v>1</v>
      </c>
      <c r="B9">
        <v>26</v>
      </c>
      <c r="C9">
        <f t="shared" si="0"/>
        <v>1.9207110002750358E-14</v>
      </c>
      <c r="D9">
        <f t="shared" si="1"/>
        <v>8.9312251342434742E-14</v>
      </c>
      <c r="E9">
        <f t="shared" si="2"/>
        <v>8.6217818166535377E-14</v>
      </c>
      <c r="F9">
        <f t="shared" si="3"/>
        <v>3.4050423399549135E-14</v>
      </c>
      <c r="G9">
        <f t="shared" si="4"/>
        <v>4.8107192880363447E-14</v>
      </c>
      <c r="H9">
        <f t="shared" si="5"/>
        <v>6.4035729077841878E-15</v>
      </c>
      <c r="I9">
        <f t="shared" si="6"/>
        <v>2.023868657500051E-15</v>
      </c>
    </row>
    <row r="10" spans="1:10" x14ac:dyDescent="0.3">
      <c r="A10" s="2" t="s">
        <v>4</v>
      </c>
      <c r="B10">
        <v>28.219000000000001</v>
      </c>
      <c r="C10">
        <f t="shared" si="0"/>
        <v>7.4577039085325396E-16</v>
      </c>
      <c r="D10">
        <f t="shared" si="1"/>
        <v>9.2723643821102746E-16</v>
      </c>
      <c r="E10">
        <f t="shared" si="2"/>
        <v>8.5684838081493976E-16</v>
      </c>
      <c r="F10">
        <f t="shared" si="3"/>
        <v>1.97979989901326E-15</v>
      </c>
      <c r="G10">
        <f t="shared" si="4"/>
        <v>1.2654939399546208E-15</v>
      </c>
      <c r="H10">
        <f t="shared" si="5"/>
        <v>0</v>
      </c>
      <c r="I10">
        <f t="shared" si="6"/>
        <v>0</v>
      </c>
      <c r="J10" t="s">
        <v>71</v>
      </c>
    </row>
    <row r="11" spans="1:10" x14ac:dyDescent="0.3">
      <c r="A11" s="2" t="s">
        <v>0</v>
      </c>
      <c r="B11">
        <v>34.814</v>
      </c>
      <c r="C11">
        <f t="shared" si="0"/>
        <v>1.2416271331507762E-13</v>
      </c>
      <c r="D11">
        <f t="shared" si="1"/>
        <v>6.2281732881882847E-13</v>
      </c>
      <c r="E11">
        <f t="shared" si="2"/>
        <v>5.4928188429377538E-13</v>
      </c>
      <c r="F11">
        <f t="shared" si="3"/>
        <v>2.1040954374025074E-13</v>
      </c>
      <c r="G11">
        <f t="shared" si="4"/>
        <v>2.9058177960464282E-13</v>
      </c>
      <c r="H11">
        <f t="shared" si="5"/>
        <v>4.7933269115961596E-14</v>
      </c>
      <c r="I11">
        <f t="shared" si="6"/>
        <v>3.5636701560364259E-14</v>
      </c>
    </row>
    <row r="12" spans="1:10" x14ac:dyDescent="0.3">
      <c r="A12" s="2" t="s">
        <v>5</v>
      </c>
      <c r="B12">
        <v>17.035</v>
      </c>
      <c r="C12">
        <f t="shared" si="0"/>
        <v>1.1326562838412117E-14</v>
      </c>
      <c r="D12">
        <f t="shared" si="1"/>
        <v>1.0729904693198023E-14</v>
      </c>
      <c r="E12">
        <f t="shared" si="2"/>
        <v>9.6154969878720878E-15</v>
      </c>
      <c r="F12">
        <f t="shared" si="3"/>
        <v>0</v>
      </c>
      <c r="G12">
        <f t="shared" si="4"/>
        <v>0</v>
      </c>
      <c r="H12">
        <f t="shared" si="5"/>
        <v>0</v>
      </c>
      <c r="I12">
        <f t="shared" si="6"/>
        <v>1.4150823211828146E-14</v>
      </c>
      <c r="J12" t="s">
        <v>71</v>
      </c>
    </row>
    <row r="13" spans="1:10" x14ac:dyDescent="0.3">
      <c r="A13" s="2" t="s">
        <v>1</v>
      </c>
      <c r="B13">
        <v>17.936</v>
      </c>
      <c r="C13">
        <f t="shared" si="0"/>
        <v>3.3807735783148152E-14</v>
      </c>
      <c r="D13">
        <f t="shared" si="1"/>
        <v>6.8094157165024191E-14</v>
      </c>
      <c r="E13">
        <f t="shared" si="2"/>
        <v>6.976903478140704E-14</v>
      </c>
      <c r="F13">
        <f t="shared" si="3"/>
        <v>2.6583522837805684E-14</v>
      </c>
      <c r="G13">
        <f t="shared" si="4"/>
        <v>5.9164499804191693E-14</v>
      </c>
      <c r="H13">
        <f t="shared" si="5"/>
        <v>1.9747402968015222E-15</v>
      </c>
      <c r="I13">
        <f t="shared" si="6"/>
        <v>3.4055469726563834E-15</v>
      </c>
    </row>
    <row r="14" spans="1:10" x14ac:dyDescent="0.3">
      <c r="A14" s="2" t="s">
        <v>17</v>
      </c>
      <c r="B14">
        <v>17.035</v>
      </c>
      <c r="C14">
        <f t="shared" si="0"/>
        <v>9.1941760840207552E-15</v>
      </c>
      <c r="D14">
        <f t="shared" si="1"/>
        <v>0</v>
      </c>
      <c r="E14">
        <f t="shared" si="2"/>
        <v>1.6838372753469002E-14</v>
      </c>
      <c r="F14">
        <f t="shared" si="3"/>
        <v>1.5948521821334628E-14</v>
      </c>
      <c r="G14">
        <f t="shared" si="4"/>
        <v>-3.1107080125596477E-16</v>
      </c>
      <c r="H14">
        <f t="shared" si="5"/>
        <v>0</v>
      </c>
      <c r="I14">
        <f t="shared" si="6"/>
        <v>0</v>
      </c>
      <c r="J14" t="s">
        <v>72</v>
      </c>
    </row>
    <row r="15" spans="1:10" x14ac:dyDescent="0.3">
      <c r="A15" s="2" t="s">
        <v>3</v>
      </c>
      <c r="B15">
        <v>12.811999999999999</v>
      </c>
      <c r="C15">
        <f t="shared" si="0"/>
        <v>6.5581811805430776E-14</v>
      </c>
      <c r="D15">
        <f t="shared" si="1"/>
        <v>3.4686351492385964E-14</v>
      </c>
      <c r="E15">
        <f t="shared" si="2"/>
        <v>4.7044958401827391E-14</v>
      </c>
      <c r="F15">
        <f t="shared" si="3"/>
        <v>4.6012871554521435E-14</v>
      </c>
      <c r="G15">
        <f t="shared" si="4"/>
        <v>1.1415110785563936E-13</v>
      </c>
      <c r="H15">
        <f t="shared" si="5"/>
        <v>0</v>
      </c>
      <c r="I15">
        <f t="shared" si="6"/>
        <v>0</v>
      </c>
      <c r="J15" t="s">
        <v>69</v>
      </c>
    </row>
    <row r="16" spans="1:10" x14ac:dyDescent="0.3">
      <c r="A16" s="2" t="s">
        <v>5</v>
      </c>
      <c r="B16">
        <v>17.035</v>
      </c>
      <c r="C16">
        <f t="shared" si="0"/>
        <v>8.9317956124717329E-15</v>
      </c>
      <c r="D16">
        <f t="shared" si="1"/>
        <v>0</v>
      </c>
      <c r="E16">
        <f t="shared" si="2"/>
        <v>-8.3117096943430465E-15</v>
      </c>
      <c r="F16">
        <f t="shared" si="3"/>
        <v>1.8552343838789958E-14</v>
      </c>
      <c r="G16">
        <f t="shared" si="4"/>
        <v>-2.5803845431396351E-15</v>
      </c>
      <c r="H16">
        <f t="shared" si="5"/>
        <v>0</v>
      </c>
      <c r="I16">
        <f t="shared" si="6"/>
        <v>0</v>
      </c>
      <c r="J16" t="s">
        <v>72</v>
      </c>
    </row>
    <row r="17" spans="1:16" x14ac:dyDescent="0.3">
      <c r="A17" s="2" t="s">
        <v>3</v>
      </c>
      <c r="B17">
        <v>12.811999999999999</v>
      </c>
      <c r="C17">
        <f t="shared" si="0"/>
        <v>3.5007404846931804E-14</v>
      </c>
      <c r="D17">
        <f>1000000*1E-23*J43*F43/B43*H43</f>
        <v>3.3099932859158653E-14</v>
      </c>
      <c r="E17">
        <f t="shared" si="2"/>
        <v>5.8232919527638079E-14</v>
      </c>
      <c r="F17">
        <f t="shared" si="3"/>
        <v>3.4002510178304801E-14</v>
      </c>
      <c r="G17">
        <f t="shared" si="4"/>
        <v>7.4177704989356041E-14</v>
      </c>
      <c r="H17">
        <f t="shared" si="5"/>
        <v>-6.4861378704598137E-16</v>
      </c>
      <c r="I17">
        <f t="shared" si="6"/>
        <v>-1.4394780557916567E-15</v>
      </c>
    </row>
    <row r="18" spans="1:16" x14ac:dyDescent="0.3">
      <c r="A18" s="2" t="s">
        <v>6</v>
      </c>
      <c r="B18">
        <v>12.279</v>
      </c>
      <c r="C18">
        <f t="shared" si="0"/>
        <v>9.3775028554310045E-15</v>
      </c>
      <c r="D18">
        <f t="shared" si="1"/>
        <v>6.5499867556003109E-15</v>
      </c>
      <c r="E18">
        <f t="shared" si="2"/>
        <v>5.9653297081430943E-15</v>
      </c>
      <c r="F18">
        <f t="shared" si="3"/>
        <v>2.3680893728064926E-14</v>
      </c>
      <c r="G18">
        <f t="shared" si="4"/>
        <v>2.7313249905152396E-15</v>
      </c>
      <c r="H18">
        <f t="shared" si="5"/>
        <v>1.2331434020162583E-14</v>
      </c>
      <c r="I18">
        <f t="shared" si="6"/>
        <v>1.0766360634797617E-14</v>
      </c>
      <c r="J18" t="s">
        <v>71</v>
      </c>
    </row>
    <row r="19" spans="1:16" x14ac:dyDescent="0.3">
      <c r="A19" s="2" t="s">
        <v>7</v>
      </c>
      <c r="B19">
        <v>9.6649999999999991</v>
      </c>
      <c r="C19">
        <f t="shared" si="0"/>
        <v>2.2932062862043504E-14</v>
      </c>
      <c r="D19">
        <f t="shared" si="1"/>
        <v>2.1321009068609059E-14</v>
      </c>
      <c r="E19">
        <f t="shared" si="2"/>
        <v>2.8348304449928675E-14</v>
      </c>
      <c r="F19">
        <f t="shared" si="3"/>
        <v>6.330421452618285E-14</v>
      </c>
      <c r="G19">
        <f t="shared" si="4"/>
        <v>3.0536003520488679E-15</v>
      </c>
      <c r="H19">
        <f t="shared" si="5"/>
        <v>2.1666708234853803E-14</v>
      </c>
      <c r="I19">
        <f t="shared" si="6"/>
        <v>2.303988583864127E-14</v>
      </c>
      <c r="J19" t="s">
        <v>71</v>
      </c>
    </row>
    <row r="20" spans="1:16" x14ac:dyDescent="0.3">
      <c r="A20" s="2" t="s">
        <v>8</v>
      </c>
      <c r="B20">
        <v>8.0250000000000004</v>
      </c>
      <c r="C20">
        <f t="shared" si="0"/>
        <v>1.2903177264825916E-14</v>
      </c>
      <c r="D20">
        <f t="shared" si="1"/>
        <v>8.1936630779340799E-15</v>
      </c>
      <c r="E20">
        <f t="shared" si="2"/>
        <v>1.6849028208562035E-14</v>
      </c>
      <c r="F20">
        <f t="shared" si="3"/>
        <v>2.850397666405386E-14</v>
      </c>
      <c r="G20">
        <f t="shared" si="4"/>
        <v>4.7455864406138747E-15</v>
      </c>
      <c r="H20">
        <f t="shared" si="5"/>
        <v>7.9895689001235589E-15</v>
      </c>
      <c r="I20">
        <f t="shared" si="6"/>
        <v>1.0899166610786699E-14</v>
      </c>
      <c r="J20" t="s">
        <v>71</v>
      </c>
    </row>
    <row r="21" spans="1:16" x14ac:dyDescent="0.3">
      <c r="A21" s="2" t="s">
        <v>9</v>
      </c>
      <c r="B21">
        <v>6.91</v>
      </c>
      <c r="C21">
        <f t="shared" si="0"/>
        <v>4.9987221539724683E-14</v>
      </c>
      <c r="D21">
        <f t="shared" si="1"/>
        <v>3.6511243176844361E-14</v>
      </c>
      <c r="E21">
        <f t="shared" si="2"/>
        <v>5.7652179557406003E-14</v>
      </c>
      <c r="F21">
        <f t="shared" si="3"/>
        <v>1.3768120388453044E-13</v>
      </c>
      <c r="G21">
        <f t="shared" si="4"/>
        <v>6.535982989341737E-15</v>
      </c>
      <c r="H21">
        <f t="shared" si="5"/>
        <v>5.7733893576709699E-14</v>
      </c>
      <c r="I21">
        <f t="shared" si="6"/>
        <v>3.1097590734852092E-14</v>
      </c>
      <c r="J21" t="s">
        <v>71</v>
      </c>
    </row>
    <row r="22" spans="1:16" x14ac:dyDescent="0.3">
      <c r="A22" s="2" t="s">
        <v>10</v>
      </c>
      <c r="B22">
        <v>6.109</v>
      </c>
      <c r="C22">
        <f t="shared" si="0"/>
        <v>1.3317990666030959E-14</v>
      </c>
      <c r="D22">
        <f t="shared" si="1"/>
        <v>1.0554257123869379E-14</v>
      </c>
      <c r="E22">
        <f t="shared" si="2"/>
        <v>2.9620042575965809E-14</v>
      </c>
      <c r="F22">
        <f t="shared" si="3"/>
        <v>3.0491392374851505E-14</v>
      </c>
      <c r="G22">
        <f t="shared" si="4"/>
        <v>-2.2594379434308601E-15</v>
      </c>
      <c r="H22">
        <f t="shared" si="5"/>
        <v>-1.3932705945449802E-15</v>
      </c>
      <c r="I22">
        <f t="shared" si="6"/>
        <v>1.1734093200183891E-15</v>
      </c>
      <c r="J22" t="s">
        <v>71</v>
      </c>
    </row>
    <row r="23" spans="1:16" x14ac:dyDescent="0.3">
      <c r="A23" s="2" t="s">
        <v>11</v>
      </c>
      <c r="B23">
        <v>5.5110000000000001</v>
      </c>
      <c r="C23">
        <f t="shared" si="0"/>
        <v>3.0024100235277848E-14</v>
      </c>
      <c r="D23">
        <f t="shared" si="1"/>
        <v>1.7698195661503622E-14</v>
      </c>
      <c r="E23">
        <f t="shared" si="2"/>
        <v>1.2569682037018189E-14</v>
      </c>
      <c r="F23">
        <f t="shared" si="3"/>
        <v>7.3393098650499424E-14</v>
      </c>
      <c r="G23">
        <f t="shared" si="4"/>
        <v>-5.8058399906860791E-15</v>
      </c>
      <c r="H23">
        <f t="shared" si="5"/>
        <v>2.669363726116934E-14</v>
      </c>
      <c r="I23">
        <f t="shared" si="6"/>
        <v>1.7706997197801062E-15</v>
      </c>
      <c r="J23" t="s">
        <v>71</v>
      </c>
    </row>
    <row r="24" spans="1:16" x14ac:dyDescent="0.3">
      <c r="A24" s="2" t="s">
        <v>1</v>
      </c>
      <c r="B24">
        <v>1.25162</v>
      </c>
      <c r="C24">
        <f t="shared" ref="C24:I24" si="7">4.9291532E-19*I50*149.7</f>
        <v>1.1645770737188024E-13</v>
      </c>
      <c r="D24">
        <f t="shared" si="7"/>
        <v>2.7897036760396002E-13</v>
      </c>
      <c r="E24">
        <f t="shared" si="7"/>
        <v>2.9020385543365717E-13</v>
      </c>
      <c r="F24">
        <f t="shared" si="7"/>
        <v>9.4744911272271316E-14</v>
      </c>
      <c r="G24">
        <f t="shared" si="7"/>
        <v>2.1771730236293221E-13</v>
      </c>
      <c r="H24">
        <f t="shared" si="7"/>
        <v>3.5527126568611162E-14</v>
      </c>
      <c r="I24">
        <f t="shared" si="7"/>
        <v>2.7253620290399786E-14</v>
      </c>
    </row>
    <row r="25" spans="1:16" x14ac:dyDescent="0.3">
      <c r="A25" s="2" t="s">
        <v>65</v>
      </c>
      <c r="B25">
        <v>1.28366</v>
      </c>
      <c r="C25">
        <f t="shared" ref="C25:I25" si="8">4.2779222E-19*I51*156.4</f>
        <v>3.6113456410959007E-14</v>
      </c>
      <c r="D25">
        <f t="shared" si="8"/>
        <v>6.6568990954490588E-14</v>
      </c>
      <c r="E25">
        <f t="shared" si="8"/>
        <v>6.1839147355803052E-14</v>
      </c>
      <c r="F25">
        <f t="shared" si="8"/>
        <v>2.6782673006118552E-14</v>
      </c>
      <c r="G25">
        <f t="shared" si="8"/>
        <v>4.771257108398998E-14</v>
      </c>
      <c r="H25">
        <f t="shared" si="8"/>
        <v>1.676606310911152E-14</v>
      </c>
      <c r="I25">
        <f t="shared" si="8"/>
        <v>1.6186953477628739E-14</v>
      </c>
    </row>
    <row r="26" spans="1:16" x14ac:dyDescent="0.3">
      <c r="A26" s="2" t="s">
        <v>1</v>
      </c>
      <c r="B26">
        <v>1.6450100000000001</v>
      </c>
      <c r="C26">
        <f t="shared" ref="C26:I26" si="9">2.7760207E-19*I52*206.5</f>
        <v>1.3217551135050696E-13</v>
      </c>
      <c r="D26">
        <f t="shared" si="9"/>
        <v>3.394425167316938E-13</v>
      </c>
      <c r="E26">
        <f t="shared" si="9"/>
        <v>3.5130235283165211E-13</v>
      </c>
      <c r="F26">
        <f t="shared" si="9"/>
        <v>1.0983978659997448E-13</v>
      </c>
      <c r="G26">
        <f t="shared" si="9"/>
        <v>2.5478603129118243E-13</v>
      </c>
      <c r="H26">
        <f t="shared" si="9"/>
        <v>4.0448935385881248E-14</v>
      </c>
      <c r="I26">
        <f t="shared" si="9"/>
        <v>3.133288106927051E-14</v>
      </c>
    </row>
    <row r="27" spans="1:16" x14ac:dyDescent="0.3">
      <c r="A27" s="4" t="s">
        <v>68</v>
      </c>
    </row>
    <row r="28" spans="1:16" x14ac:dyDescent="0.3">
      <c r="A28" s="4" t="s">
        <v>61</v>
      </c>
      <c r="C28">
        <f>I52*0.0000000001114*B26*10000/16400</f>
        <v>2.576428699351797E-7</v>
      </c>
    </row>
    <row r="29" spans="1:16" ht="28.8" x14ac:dyDescent="0.3">
      <c r="A29" t="s">
        <v>18</v>
      </c>
      <c r="B29" t="s">
        <v>59</v>
      </c>
      <c r="C29" t="s">
        <v>47</v>
      </c>
      <c r="D29" t="s">
        <v>13</v>
      </c>
      <c r="E29" s="1" t="s">
        <v>46</v>
      </c>
      <c r="F29" s="1" t="s">
        <v>66</v>
      </c>
      <c r="G29" t="s">
        <v>74</v>
      </c>
      <c r="H29" s="1" t="s">
        <v>58</v>
      </c>
      <c r="I29" t="s">
        <v>19</v>
      </c>
      <c r="J29" t="s">
        <v>20</v>
      </c>
      <c r="K29" t="s">
        <v>73</v>
      </c>
      <c r="L29" t="s">
        <v>21</v>
      </c>
      <c r="M29" t="s">
        <v>22</v>
      </c>
      <c r="N29" t="s">
        <v>43</v>
      </c>
      <c r="O29" t="s">
        <v>44</v>
      </c>
      <c r="P29" t="s">
        <v>70</v>
      </c>
    </row>
    <row r="30" spans="1:16" x14ac:dyDescent="0.3">
      <c r="A30" t="s">
        <v>23</v>
      </c>
      <c r="B30" t="s">
        <v>16</v>
      </c>
      <c r="C30">
        <v>4.5</v>
      </c>
      <c r="D30" t="s">
        <v>45</v>
      </c>
      <c r="E30">
        <v>4.5</v>
      </c>
      <c r="F30">
        <f>30000000000/(E30*0.0001)</f>
        <v>66666666666666.664</v>
      </c>
      <c r="I30" s="5">
        <v>3870.145</v>
      </c>
      <c r="J30" s="5">
        <v>769.33321999999998</v>
      </c>
      <c r="K30" s="5">
        <v>153.07220000000001</v>
      </c>
      <c r="L30" s="5">
        <v>754.07446000000004</v>
      </c>
      <c r="M30" s="5">
        <v>-1209.3297</v>
      </c>
      <c r="N30" s="5">
        <v>547.79726000000005</v>
      </c>
      <c r="O30" s="5">
        <v>373.17180999999999</v>
      </c>
      <c r="P30" t="s">
        <v>71</v>
      </c>
    </row>
    <row r="31" spans="1:16" x14ac:dyDescent="0.3">
      <c r="A31" t="s">
        <v>24</v>
      </c>
      <c r="B31">
        <v>600</v>
      </c>
      <c r="C31" t="s">
        <v>49</v>
      </c>
      <c r="D31" t="s">
        <v>15</v>
      </c>
      <c r="E31">
        <v>26</v>
      </c>
      <c r="F31">
        <f t="shared" ref="F31:F52" si="10">30000000000/(E31*0.0001)</f>
        <v>11538461538461.537</v>
      </c>
      <c r="G31">
        <f>4.46*4.46</f>
        <v>19.8916</v>
      </c>
      <c r="H31">
        <f>G32/(180/PI()*60*60)^2</f>
        <v>4.6754073051151956E-10</v>
      </c>
      <c r="I31" s="5">
        <v>371.04498000000001</v>
      </c>
      <c r="J31" s="5">
        <v>1643.6006</v>
      </c>
      <c r="K31" s="5">
        <v>2009.7606000000001</v>
      </c>
      <c r="L31" s="5">
        <v>587.25674000000004</v>
      </c>
      <c r="M31" s="5">
        <v>1047.2263</v>
      </c>
      <c r="N31" s="5">
        <v>189.15649999999999</v>
      </c>
      <c r="O31" s="5">
        <v>100.95139</v>
      </c>
    </row>
    <row r="32" spans="1:16" x14ac:dyDescent="0.3">
      <c r="A32" t="s">
        <v>25</v>
      </c>
      <c r="B32">
        <v>600</v>
      </c>
      <c r="C32" t="s">
        <v>50</v>
      </c>
      <c r="D32" t="s">
        <v>4</v>
      </c>
      <c r="E32">
        <v>28.219000000000001</v>
      </c>
      <c r="F32">
        <f t="shared" si="10"/>
        <v>10631135050852.262</v>
      </c>
      <c r="G32">
        <f t="shared" ref="G32:G34" si="11">4.46*4.46</f>
        <v>19.8916</v>
      </c>
      <c r="H32">
        <f t="shared" ref="H32:H49" si="12">G32/(180/PI()*60*60)^2</f>
        <v>4.6754073051151956E-10</v>
      </c>
      <c r="I32" s="5">
        <v>0</v>
      </c>
      <c r="J32" s="5">
        <v>17.831469999999999</v>
      </c>
      <c r="K32" s="5">
        <v>28.788340000000002</v>
      </c>
      <c r="L32" s="5">
        <v>35.229075999999999</v>
      </c>
      <c r="M32" s="5">
        <v>6.4608211999999998</v>
      </c>
      <c r="N32" s="5">
        <v>14.765703</v>
      </c>
      <c r="O32" s="5">
        <v>15.712553</v>
      </c>
      <c r="P32" t="s">
        <v>71</v>
      </c>
    </row>
    <row r="33" spans="1:16" x14ac:dyDescent="0.3">
      <c r="A33" t="s">
        <v>26</v>
      </c>
      <c r="B33">
        <v>600</v>
      </c>
      <c r="C33" t="s">
        <v>50</v>
      </c>
      <c r="D33" t="s">
        <v>2</v>
      </c>
      <c r="E33">
        <v>25.248999999999999</v>
      </c>
      <c r="F33">
        <f t="shared" si="10"/>
        <v>11881658679551.666</v>
      </c>
      <c r="G33">
        <f t="shared" si="11"/>
        <v>19.8916</v>
      </c>
      <c r="H33">
        <f t="shared" si="12"/>
        <v>4.6754073051151956E-10</v>
      </c>
      <c r="I33" s="5">
        <v>-3.4182396000000002</v>
      </c>
      <c r="J33" s="5">
        <v>74.254357999999996</v>
      </c>
      <c r="K33" s="5">
        <v>61.933731999999999</v>
      </c>
      <c r="L33" s="5">
        <v>52.790765</v>
      </c>
      <c r="M33" s="5">
        <v>-52.556395000000002</v>
      </c>
      <c r="N33" s="5">
        <v>12.790896999999999</v>
      </c>
      <c r="O33" s="5">
        <v>-9.7196373999999999</v>
      </c>
    </row>
    <row r="34" spans="1:16" x14ac:dyDescent="0.3">
      <c r="A34" t="s">
        <v>27</v>
      </c>
      <c r="B34">
        <v>600</v>
      </c>
      <c r="C34" t="s">
        <v>50</v>
      </c>
      <c r="D34" t="s">
        <v>0</v>
      </c>
      <c r="E34">
        <v>34.814</v>
      </c>
      <c r="F34">
        <f t="shared" si="10"/>
        <v>8617222956281.9551</v>
      </c>
      <c r="G34">
        <f t="shared" si="11"/>
        <v>19.8916</v>
      </c>
      <c r="H34">
        <f t="shared" si="12"/>
        <v>4.6754073051151956E-10</v>
      </c>
      <c r="I34" s="5">
        <v>680.88981999999999</v>
      </c>
      <c r="J34" s="5">
        <v>3134.4632999999999</v>
      </c>
      <c r="K34" s="5">
        <v>3604.1241</v>
      </c>
      <c r="L34" s="5">
        <v>1504.8788</v>
      </c>
      <c r="M34" s="5">
        <v>1867.9865</v>
      </c>
      <c r="N34" s="5">
        <v>429.84307999999999</v>
      </c>
      <c r="O34" s="5">
        <v>214.75937999999999</v>
      </c>
    </row>
    <row r="35" spans="1:16" x14ac:dyDescent="0.3">
      <c r="A35" t="s">
        <v>28</v>
      </c>
      <c r="B35">
        <v>80</v>
      </c>
      <c r="C35" t="s">
        <v>51</v>
      </c>
      <c r="D35" t="s">
        <v>1</v>
      </c>
      <c r="E35">
        <v>26</v>
      </c>
      <c r="F35">
        <f t="shared" si="10"/>
        <v>11538461538461.537</v>
      </c>
      <c r="G35">
        <f>5.05*5.05</f>
        <v>25.502499999999998</v>
      </c>
      <c r="H35">
        <f t="shared" si="12"/>
        <v>5.9942173982334388E-10</v>
      </c>
      <c r="I35" s="5">
        <v>22.216294000000001</v>
      </c>
      <c r="J35" s="5">
        <v>103.30483</v>
      </c>
      <c r="K35" s="5">
        <v>99.725590999999994</v>
      </c>
      <c r="L35" s="5">
        <v>39.385114000000002</v>
      </c>
      <c r="M35" s="5">
        <v>55.644162000000001</v>
      </c>
      <c r="N35" s="5">
        <v>7.4068227000000002</v>
      </c>
      <c r="O35" s="5">
        <v>2.3409488000000001</v>
      </c>
    </row>
    <row r="36" spans="1:16" x14ac:dyDescent="0.3">
      <c r="A36" t="s">
        <v>29</v>
      </c>
      <c r="B36">
        <v>80</v>
      </c>
      <c r="C36" t="s">
        <v>52</v>
      </c>
      <c r="D36" s="2" t="s">
        <v>4</v>
      </c>
      <c r="E36">
        <v>28.219000000000001</v>
      </c>
      <c r="F36">
        <f t="shared" si="10"/>
        <v>10631135050852.262</v>
      </c>
      <c r="G36">
        <f t="shared" ref="G36:G38" si="13">5.05*5.05</f>
        <v>25.502499999999998</v>
      </c>
      <c r="H36">
        <f t="shared" si="12"/>
        <v>5.9942173982334388E-10</v>
      </c>
      <c r="I36" s="5">
        <v>0.93623095999999995</v>
      </c>
      <c r="J36" s="5">
        <v>1.1640412</v>
      </c>
      <c r="K36" s="5">
        <v>1.0756768999999999</v>
      </c>
      <c r="L36" s="5">
        <v>2.4854164000000001</v>
      </c>
      <c r="M36" s="5">
        <v>1.5886855</v>
      </c>
      <c r="N36" s="5">
        <v>0</v>
      </c>
      <c r="O36" s="5">
        <v>0</v>
      </c>
      <c r="P36" t="s">
        <v>71</v>
      </c>
    </row>
    <row r="37" spans="1:16" x14ac:dyDescent="0.3">
      <c r="A37" t="s">
        <v>30</v>
      </c>
      <c r="B37">
        <v>80</v>
      </c>
      <c r="C37" t="s">
        <v>53</v>
      </c>
      <c r="D37" s="2" t="s">
        <v>0</v>
      </c>
      <c r="E37">
        <v>34.814</v>
      </c>
      <c r="F37">
        <f t="shared" si="10"/>
        <v>8617222956281.9551</v>
      </c>
      <c r="G37">
        <f t="shared" si="13"/>
        <v>25.502499999999998</v>
      </c>
      <c r="H37">
        <f t="shared" si="12"/>
        <v>5.9942173982334388E-10</v>
      </c>
      <c r="I37" s="5">
        <v>192.30091999999999</v>
      </c>
      <c r="J37" s="5">
        <v>964.60798999999997</v>
      </c>
      <c r="K37" s="5">
        <v>850.71765000000005</v>
      </c>
      <c r="L37" s="5">
        <v>325.87842000000001</v>
      </c>
      <c r="M37" s="5">
        <v>450.04770000000002</v>
      </c>
      <c r="N37" s="5">
        <v>74.238163</v>
      </c>
      <c r="O37" s="5">
        <v>55.193466000000001</v>
      </c>
    </row>
    <row r="38" spans="1:16" x14ac:dyDescent="0.3">
      <c r="A38" s="1" t="s">
        <v>31</v>
      </c>
      <c r="B38">
        <v>80</v>
      </c>
      <c r="C38" t="s">
        <v>54</v>
      </c>
      <c r="D38" s="2" t="s">
        <v>5</v>
      </c>
      <c r="E38">
        <v>17.035</v>
      </c>
      <c r="F38">
        <f t="shared" si="10"/>
        <v>17610801291458.762</v>
      </c>
      <c r="G38">
        <f t="shared" si="13"/>
        <v>25.502499999999998</v>
      </c>
      <c r="H38">
        <f t="shared" si="12"/>
        <v>5.9942173982334388E-10</v>
      </c>
      <c r="I38" s="5">
        <v>8.5837392999999995</v>
      </c>
      <c r="J38" s="5">
        <v>8.1315670000000004</v>
      </c>
      <c r="K38" s="5">
        <v>7.2870226000000002</v>
      </c>
      <c r="L38" s="5">
        <v>0</v>
      </c>
      <c r="M38" s="5">
        <v>0</v>
      </c>
      <c r="N38" s="5">
        <v>0</v>
      </c>
      <c r="O38" s="5">
        <v>10.724081</v>
      </c>
      <c r="P38" t="s">
        <v>71</v>
      </c>
    </row>
    <row r="39" spans="1:16" x14ac:dyDescent="0.3">
      <c r="A39" s="1" t="s">
        <v>32</v>
      </c>
      <c r="B39">
        <v>80</v>
      </c>
      <c r="C39" t="s">
        <v>55</v>
      </c>
      <c r="D39" s="2" t="s">
        <v>1</v>
      </c>
      <c r="E39">
        <v>17.936</v>
      </c>
      <c r="F39">
        <f t="shared" si="10"/>
        <v>16726137377341.658</v>
      </c>
      <c r="G39">
        <f>5.05*5.05</f>
        <v>25.502499999999998</v>
      </c>
      <c r="H39">
        <f t="shared" si="12"/>
        <v>5.9942173982334388E-10</v>
      </c>
      <c r="I39" s="5">
        <v>26.976023000000001</v>
      </c>
      <c r="J39" s="5">
        <v>54.334001000000001</v>
      </c>
      <c r="K39" s="5">
        <v>55.670426999999997</v>
      </c>
      <c r="L39" s="5">
        <v>21.211646000000002</v>
      </c>
      <c r="M39" s="5">
        <v>47.208807999999998</v>
      </c>
      <c r="N39" s="5">
        <v>1.5756938</v>
      </c>
      <c r="O39" s="5">
        <v>2.7173696000000001</v>
      </c>
    </row>
    <row r="40" spans="1:16" x14ac:dyDescent="0.3">
      <c r="A40" t="s">
        <v>33</v>
      </c>
      <c r="B40">
        <v>600</v>
      </c>
      <c r="C40" t="s">
        <v>48</v>
      </c>
      <c r="D40" s="2" t="s">
        <v>17</v>
      </c>
      <c r="E40">
        <v>17.035</v>
      </c>
      <c r="F40">
        <f t="shared" si="10"/>
        <v>17610801291458.762</v>
      </c>
      <c r="G40">
        <f>2.26*2.26</f>
        <v>5.1075999999999988</v>
      </c>
      <c r="H40">
        <f t="shared" si="12"/>
        <v>1.2005122942149636E-10</v>
      </c>
      <c r="I40">
        <v>260.92658999999998</v>
      </c>
      <c r="J40">
        <v>0</v>
      </c>
      <c r="K40">
        <v>477.86545999999998</v>
      </c>
      <c r="L40">
        <v>452.61189000000002</v>
      </c>
      <c r="M40">
        <v>-8.8280496999999993</v>
      </c>
      <c r="N40">
        <v>0</v>
      </c>
      <c r="O40">
        <v>0</v>
      </c>
      <c r="P40" t="s">
        <v>72</v>
      </c>
    </row>
    <row r="41" spans="1:16" x14ac:dyDescent="0.3">
      <c r="A41" t="s">
        <v>34</v>
      </c>
      <c r="B41">
        <v>600</v>
      </c>
      <c r="C41" t="s">
        <v>48</v>
      </c>
      <c r="D41" s="2" t="s">
        <v>3</v>
      </c>
      <c r="E41">
        <v>12.811999999999999</v>
      </c>
      <c r="F41">
        <f t="shared" si="10"/>
        <v>23415547923821.418</v>
      </c>
      <c r="G41">
        <f t="shared" ref="G41:G42" si="14">2.26*2.26</f>
        <v>5.1075999999999988</v>
      </c>
      <c r="H41">
        <f t="shared" si="12"/>
        <v>1.2005122942149636E-10</v>
      </c>
      <c r="I41">
        <v>1399.7927</v>
      </c>
      <c r="J41" s="3">
        <v>740.35316</v>
      </c>
      <c r="K41" s="3">
        <v>1004.138</v>
      </c>
      <c r="L41">
        <v>982.10891000000004</v>
      </c>
      <c r="M41">
        <v>2436.4665</v>
      </c>
      <c r="N41" s="3">
        <v>0</v>
      </c>
      <c r="O41" s="3">
        <v>0</v>
      </c>
      <c r="P41" t="s">
        <v>69</v>
      </c>
    </row>
    <row r="42" spans="1:16" x14ac:dyDescent="0.3">
      <c r="A42" t="s">
        <v>35</v>
      </c>
      <c r="B42">
        <v>600</v>
      </c>
      <c r="C42" t="s">
        <v>48</v>
      </c>
      <c r="D42" s="2" t="s">
        <v>5</v>
      </c>
      <c r="E42">
        <v>17.035</v>
      </c>
      <c r="F42">
        <f t="shared" si="10"/>
        <v>17610801291458.762</v>
      </c>
      <c r="G42">
        <f t="shared" si="14"/>
        <v>5.1075999999999988</v>
      </c>
      <c r="H42">
        <f t="shared" si="12"/>
        <v>1.2005122942149636E-10</v>
      </c>
      <c r="I42">
        <v>253.48034999999999</v>
      </c>
      <c r="J42">
        <v>0</v>
      </c>
      <c r="K42">
        <v>-235.88258999999999</v>
      </c>
      <c r="L42">
        <v>526.50719000000004</v>
      </c>
      <c r="M42">
        <v>-73.230154999999996</v>
      </c>
      <c r="N42">
        <v>0</v>
      </c>
      <c r="O42">
        <v>0</v>
      </c>
      <c r="P42" t="s">
        <v>72</v>
      </c>
    </row>
    <row r="43" spans="1:16" x14ac:dyDescent="0.3">
      <c r="A43" t="s">
        <v>36</v>
      </c>
      <c r="B43">
        <v>100</v>
      </c>
      <c r="C43" t="s">
        <v>56</v>
      </c>
      <c r="D43" s="2" t="s">
        <v>3</v>
      </c>
      <c r="E43">
        <v>12.811999999999999</v>
      </c>
      <c r="F43">
        <f t="shared" si="10"/>
        <v>23415547923821.418</v>
      </c>
      <c r="G43">
        <f>1.85*1.85</f>
        <v>3.4225000000000003</v>
      </c>
      <c r="H43">
        <f t="shared" si="12"/>
        <v>8.0443913520062538E-11</v>
      </c>
      <c r="I43">
        <v>185.84993</v>
      </c>
      <c r="J43" s="5">
        <v>175.7234</v>
      </c>
      <c r="K43">
        <v>309.15127999999999</v>
      </c>
      <c r="L43">
        <v>180.51507000000001</v>
      </c>
      <c r="M43">
        <v>393.80014999999997</v>
      </c>
      <c r="N43" s="3">
        <v>-3.4434094000000002</v>
      </c>
      <c r="O43" s="3">
        <v>-7.6420088000000002</v>
      </c>
    </row>
    <row r="44" spans="1:16" x14ac:dyDescent="0.3">
      <c r="A44" t="s">
        <v>37</v>
      </c>
      <c r="B44">
        <v>100</v>
      </c>
      <c r="C44" t="s">
        <v>56</v>
      </c>
      <c r="D44" s="2" t="s">
        <v>6</v>
      </c>
      <c r="E44">
        <v>12.279</v>
      </c>
      <c r="F44">
        <f t="shared" si="10"/>
        <v>24431956999755.68</v>
      </c>
      <c r="G44">
        <f t="shared" ref="G44:G49" si="15">1.85*1.85</f>
        <v>3.4225000000000003</v>
      </c>
      <c r="H44">
        <f t="shared" si="12"/>
        <v>8.0443913520062538E-11</v>
      </c>
      <c r="I44">
        <v>47.712893999999999</v>
      </c>
      <c r="J44">
        <v>33.326444000000002</v>
      </c>
      <c r="K44">
        <v>30.351699</v>
      </c>
      <c r="L44">
        <v>120.48878999999999</v>
      </c>
      <c r="M44">
        <v>13.897028000000001</v>
      </c>
      <c r="N44">
        <v>62.742545999999997</v>
      </c>
      <c r="O44">
        <v>54.779426000000001</v>
      </c>
      <c r="P44" t="s">
        <v>71</v>
      </c>
    </row>
    <row r="45" spans="1:16" x14ac:dyDescent="0.3">
      <c r="A45" t="s">
        <v>38</v>
      </c>
      <c r="B45">
        <v>100</v>
      </c>
      <c r="C45" t="s">
        <v>56</v>
      </c>
      <c r="D45" s="2" t="s">
        <v>7</v>
      </c>
      <c r="E45">
        <v>9.6649999999999991</v>
      </c>
      <c r="F45">
        <f t="shared" si="10"/>
        <v>31039834454216.246</v>
      </c>
      <c r="G45">
        <f t="shared" si="15"/>
        <v>3.4225000000000003</v>
      </c>
      <c r="H45">
        <f t="shared" si="12"/>
        <v>8.0443913520062538E-11</v>
      </c>
      <c r="I45">
        <v>91.839716999999993</v>
      </c>
      <c r="J45">
        <v>85.387670999999997</v>
      </c>
      <c r="K45">
        <v>113.53100999999999</v>
      </c>
      <c r="L45">
        <v>253.52456000000001</v>
      </c>
      <c r="M45">
        <v>12.229244</v>
      </c>
      <c r="N45">
        <v>86.772148000000001</v>
      </c>
      <c r="O45">
        <v>92.271533000000005</v>
      </c>
      <c r="P45" t="s">
        <v>71</v>
      </c>
    </row>
    <row r="46" spans="1:16" x14ac:dyDescent="0.3">
      <c r="A46" t="s">
        <v>39</v>
      </c>
      <c r="B46">
        <v>100</v>
      </c>
      <c r="C46" t="s">
        <v>56</v>
      </c>
      <c r="D46" s="2" t="s">
        <v>8</v>
      </c>
      <c r="E46">
        <v>8.0250000000000004</v>
      </c>
      <c r="F46">
        <f t="shared" si="10"/>
        <v>37383177570093.453</v>
      </c>
      <c r="G46">
        <f t="shared" si="15"/>
        <v>3.4225000000000003</v>
      </c>
      <c r="H46">
        <f t="shared" si="12"/>
        <v>8.0443913520062538E-11</v>
      </c>
      <c r="I46">
        <v>42.906911999999998</v>
      </c>
      <c r="J46">
        <v>27.246372999999998</v>
      </c>
      <c r="K46">
        <v>56.028042999999997</v>
      </c>
      <c r="L46">
        <v>94.784222</v>
      </c>
      <c r="M46">
        <v>15.78049</v>
      </c>
      <c r="N46">
        <v>26.567699000000001</v>
      </c>
      <c r="O46">
        <v>36.242978999999998</v>
      </c>
      <c r="P46" t="s">
        <v>71</v>
      </c>
    </row>
    <row r="47" spans="1:16" x14ac:dyDescent="0.3">
      <c r="A47" t="s">
        <v>40</v>
      </c>
      <c r="B47">
        <v>100</v>
      </c>
      <c r="C47" t="s">
        <v>56</v>
      </c>
      <c r="D47" s="2" t="s">
        <v>9</v>
      </c>
      <c r="E47">
        <v>6.91</v>
      </c>
      <c r="F47">
        <f t="shared" si="10"/>
        <v>43415340086830.672</v>
      </c>
      <c r="G47">
        <f t="shared" si="15"/>
        <v>3.4225000000000003</v>
      </c>
      <c r="H47">
        <f t="shared" si="12"/>
        <v>8.0443913520062538E-11</v>
      </c>
      <c r="I47">
        <v>143.12734</v>
      </c>
      <c r="J47">
        <v>104.54186</v>
      </c>
      <c r="K47">
        <v>165.07425000000001</v>
      </c>
      <c r="L47">
        <v>394.21964000000003</v>
      </c>
      <c r="M47">
        <v>18.71434</v>
      </c>
      <c r="N47">
        <v>165.30822000000001</v>
      </c>
      <c r="O47">
        <v>89.041065000000003</v>
      </c>
      <c r="P47" t="s">
        <v>71</v>
      </c>
    </row>
    <row r="48" spans="1:16" x14ac:dyDescent="0.3">
      <c r="A48" t="s">
        <v>41</v>
      </c>
      <c r="B48">
        <v>100</v>
      </c>
      <c r="C48" t="s">
        <v>56</v>
      </c>
      <c r="D48" s="2" t="s">
        <v>10</v>
      </c>
      <c r="E48">
        <v>6.109</v>
      </c>
      <c r="F48">
        <f t="shared" si="10"/>
        <v>49107873629071.859</v>
      </c>
      <c r="G48">
        <f t="shared" si="15"/>
        <v>3.4225000000000003</v>
      </c>
      <c r="H48">
        <f t="shared" si="12"/>
        <v>8.0443913520062538E-11</v>
      </c>
      <c r="I48">
        <v>33.712766000000002</v>
      </c>
      <c r="J48">
        <v>26.716733000000001</v>
      </c>
      <c r="K48">
        <v>74.979296000000005</v>
      </c>
      <c r="L48">
        <v>77.185005000000004</v>
      </c>
      <c r="M48">
        <v>-5.7194741000000002</v>
      </c>
      <c r="N48">
        <v>-3.5268837999999998</v>
      </c>
      <c r="O48">
        <v>2.9703335000000002</v>
      </c>
      <c r="P48" t="s">
        <v>71</v>
      </c>
    </row>
    <row r="49" spans="1:16" x14ac:dyDescent="0.3">
      <c r="A49" t="s">
        <v>42</v>
      </c>
      <c r="B49">
        <v>100</v>
      </c>
      <c r="C49" t="s">
        <v>56</v>
      </c>
      <c r="D49" s="2" t="s">
        <v>11</v>
      </c>
      <c r="E49">
        <v>5.5110000000000001</v>
      </c>
      <c r="F49">
        <f t="shared" si="10"/>
        <v>54436581382689.164</v>
      </c>
      <c r="G49">
        <f t="shared" si="15"/>
        <v>3.4225000000000003</v>
      </c>
      <c r="H49">
        <f t="shared" si="12"/>
        <v>8.0443913520062538E-11</v>
      </c>
      <c r="I49">
        <v>68.562393</v>
      </c>
      <c r="J49">
        <v>40.415221000000003</v>
      </c>
      <c r="K49">
        <v>28.703856999999999</v>
      </c>
      <c r="L49">
        <v>167.59890999999999</v>
      </c>
      <c r="M49">
        <v>-13.258092</v>
      </c>
      <c r="N49">
        <v>60.957019000000003</v>
      </c>
      <c r="O49">
        <v>4.0435319999999999</v>
      </c>
      <c r="P49" t="s">
        <v>71</v>
      </c>
    </row>
    <row r="50" spans="1:16" x14ac:dyDescent="0.3">
      <c r="A50" t="s">
        <v>62</v>
      </c>
      <c r="B50">
        <f>E50/C50</f>
        <v>59.600952380952378</v>
      </c>
      <c r="C50">
        <f>(12692-12482)/10000</f>
        <v>2.1000000000000001E-2</v>
      </c>
      <c r="D50" s="2" t="s">
        <v>1</v>
      </c>
      <c r="E50">
        <v>1.25162</v>
      </c>
      <c r="F50">
        <f t="shared" si="10"/>
        <v>239689362586088.41</v>
      </c>
      <c r="I50">
        <v>1578.2438999999999</v>
      </c>
      <c r="J50">
        <v>3780.6280999999999</v>
      </c>
      <c r="K50">
        <v>3932.8652000000002</v>
      </c>
      <c r="L50">
        <v>1283.9903999999999</v>
      </c>
      <c r="M50">
        <v>2950.5218</v>
      </c>
      <c r="N50">
        <v>481.46638000000002</v>
      </c>
      <c r="O50">
        <v>369.34318000000002</v>
      </c>
      <c r="P50" s="5"/>
    </row>
    <row r="51" spans="1:16" x14ac:dyDescent="0.3">
      <c r="A51" t="s">
        <v>63</v>
      </c>
      <c r="B51">
        <f>E51/C51</f>
        <v>58.614611872146121</v>
      </c>
      <c r="C51">
        <f>(12948-12729)/10000</f>
        <v>2.1899999999999999E-2</v>
      </c>
      <c r="D51" s="2" t="s">
        <v>65</v>
      </c>
      <c r="E51">
        <v>1.28366</v>
      </c>
      <c r="F51">
        <f t="shared" si="10"/>
        <v>233706744776654.25</v>
      </c>
      <c r="I51">
        <v>539.75842</v>
      </c>
      <c r="J51">
        <v>994.95249000000001</v>
      </c>
      <c r="K51">
        <v>924.25936999999999</v>
      </c>
      <c r="L51">
        <v>400.29880000000003</v>
      </c>
      <c r="M51">
        <v>713.12094000000002</v>
      </c>
      <c r="N51">
        <v>250.58869000000001</v>
      </c>
      <c r="O51">
        <v>241.93321</v>
      </c>
      <c r="P51" s="5"/>
    </row>
    <row r="52" spans="1:16" x14ac:dyDescent="0.3">
      <c r="A52" t="s">
        <v>64</v>
      </c>
      <c r="B52">
        <f>E52/C52</f>
        <v>58.127561837455836</v>
      </c>
      <c r="C52">
        <f>(16592-16309)/10000</f>
        <v>2.8299999999999999E-2</v>
      </c>
      <c r="D52" s="2" t="s">
        <v>1</v>
      </c>
      <c r="E52">
        <v>1.6450100000000001</v>
      </c>
      <c r="F52">
        <f t="shared" si="10"/>
        <v>182369712038224.69</v>
      </c>
      <c r="I52">
        <v>2305.7289000000001</v>
      </c>
      <c r="J52">
        <v>5921.3874999999998</v>
      </c>
      <c r="K52">
        <v>6128.2758000000003</v>
      </c>
      <c r="L52">
        <v>1916.0944999999999</v>
      </c>
      <c r="M52">
        <v>4444.6018000000004</v>
      </c>
      <c r="N52">
        <v>705.60937000000001</v>
      </c>
      <c r="O52">
        <v>546.58483000000001</v>
      </c>
      <c r="P52" s="5"/>
    </row>
    <row r="53" spans="1:16" x14ac:dyDescent="0.3">
      <c r="G53" t="s">
        <v>19</v>
      </c>
      <c r="H53" t="s">
        <v>20</v>
      </c>
      <c r="I53" t="s">
        <v>73</v>
      </c>
      <c r="J53" t="s">
        <v>21</v>
      </c>
      <c r="K53" t="s">
        <v>22</v>
      </c>
      <c r="L53" t="s">
        <v>43</v>
      </c>
      <c r="M53" t="s">
        <v>44</v>
      </c>
    </row>
    <row r="54" spans="1:16" ht="43.2" x14ac:dyDescent="0.3">
      <c r="A54" t="s">
        <v>13</v>
      </c>
      <c r="C54" t="s">
        <v>46</v>
      </c>
      <c r="F54" s="1" t="s">
        <v>57</v>
      </c>
      <c r="G54">
        <f>10.299*8.837</f>
        <v>91.01226299999999</v>
      </c>
      <c r="H54">
        <f>25.088*9.362</f>
        <v>234.87385600000002</v>
      </c>
      <c r="I54">
        <f>10.06*19.467</f>
        <v>195.83802</v>
      </c>
      <c r="J54">
        <f>8.337*11.902</f>
        <v>99.226973999999984</v>
      </c>
      <c r="K54">
        <f>15.782*11.68</f>
        <v>184.33375999999998</v>
      </c>
      <c r="L54">
        <f>9.626*9.095</f>
        <v>87.548469999999995</v>
      </c>
      <c r="M54">
        <f>9.832*9.774</f>
        <v>96.097967999999995</v>
      </c>
    </row>
    <row r="55" spans="1:16" ht="28.8" x14ac:dyDescent="0.3">
      <c r="A55" t="s">
        <v>0</v>
      </c>
      <c r="C55">
        <v>34.814</v>
      </c>
      <c r="F55" s="1" t="s">
        <v>58</v>
      </c>
      <c r="G55">
        <f>G54/(180/PI()*60*60)^2</f>
        <v>2.1391914138896086E-9</v>
      </c>
      <c r="H55">
        <f>H54/(180/PI()*60*60)^2</f>
        <v>5.5205762338020806E-9</v>
      </c>
      <c r="I55">
        <f t="shared" ref="I55" si="16">I54/(180/PI()*60*60)^2</f>
        <v>4.6030611380044637E-9</v>
      </c>
      <c r="J55">
        <f>J54/(180/PI()*60*60)^2</f>
        <v>2.3322735179878718E-9</v>
      </c>
      <c r="K55">
        <f>K54/(180/PI()*60*60)^2</f>
        <v>4.3326600579307412E-9</v>
      </c>
      <c r="L55">
        <f>L54/(180/PI()*60*60)^2</f>
        <v>2.0577769319192953E-9</v>
      </c>
      <c r="M55">
        <f>M54/(180/PI()*60*60)^2</f>
        <v>2.2587280138044515E-9</v>
      </c>
    </row>
    <row r="56" spans="1:16" x14ac:dyDescent="0.3">
      <c r="A56" t="s">
        <v>1</v>
      </c>
      <c r="C56">
        <v>25.988</v>
      </c>
    </row>
    <row r="57" spans="1:16" x14ac:dyDescent="0.3">
      <c r="A57" t="s">
        <v>2</v>
      </c>
      <c r="C57">
        <v>25.248999999999999</v>
      </c>
    </row>
    <row r="58" spans="1:16" x14ac:dyDescent="0.3">
      <c r="A58" t="s">
        <v>1</v>
      </c>
      <c r="C58">
        <v>17.936</v>
      </c>
    </row>
    <row r="59" spans="1:16" x14ac:dyDescent="0.3">
      <c r="A59" t="s">
        <v>3</v>
      </c>
      <c r="C59">
        <v>12.811999999999999</v>
      </c>
    </row>
    <row r="60" spans="1:16" x14ac:dyDescent="0.3">
      <c r="A60" t="s">
        <v>4</v>
      </c>
      <c r="C60">
        <v>28.219000000000001</v>
      </c>
    </row>
    <row r="61" spans="1:16" x14ac:dyDescent="0.3">
      <c r="A61" t="s">
        <v>5</v>
      </c>
      <c r="C61">
        <v>17.035</v>
      </c>
    </row>
    <row r="62" spans="1:16" x14ac:dyDescent="0.3">
      <c r="A62" t="s">
        <v>6</v>
      </c>
      <c r="C62">
        <v>12.279</v>
      </c>
    </row>
    <row r="63" spans="1:16" x14ac:dyDescent="0.3">
      <c r="A63" t="s">
        <v>7</v>
      </c>
      <c r="C63">
        <v>9.6649999999999991</v>
      </c>
    </row>
    <row r="64" spans="1:16" x14ac:dyDescent="0.3">
      <c r="A64" t="s">
        <v>8</v>
      </c>
      <c r="C64">
        <v>8.0250000000000004</v>
      </c>
    </row>
    <row r="65" spans="1:3" x14ac:dyDescent="0.3">
      <c r="A65" t="s">
        <v>9</v>
      </c>
      <c r="C65">
        <v>6.91</v>
      </c>
    </row>
    <row r="66" spans="1:3" x14ac:dyDescent="0.3">
      <c r="A66" t="s">
        <v>10</v>
      </c>
      <c r="C66">
        <v>6.109</v>
      </c>
    </row>
    <row r="67" spans="1:3" x14ac:dyDescent="0.3">
      <c r="A67" t="s">
        <v>11</v>
      </c>
      <c r="C67">
        <v>5.5110000000000001</v>
      </c>
    </row>
    <row r="68" spans="1:3" x14ac:dyDescent="0.3">
      <c r="A68" t="s">
        <v>1</v>
      </c>
      <c r="C68">
        <v>1.6439999999999999</v>
      </c>
    </row>
    <row r="69" spans="1:3" x14ac:dyDescent="0.3">
      <c r="A69" t="s">
        <v>12</v>
      </c>
      <c r="C69">
        <v>1.282</v>
      </c>
    </row>
    <row r="70" spans="1:3" x14ac:dyDescent="0.3">
      <c r="A70" t="s">
        <v>1</v>
      </c>
      <c r="C70">
        <v>1.2569999999999999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Flux conversions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Adam2</cp:lastModifiedBy>
  <dcterms:created xsi:type="dcterms:W3CDTF">2018-09-20T18:07:05Z</dcterms:created>
  <dcterms:modified xsi:type="dcterms:W3CDTF">2020-11-18T19:52:10Z</dcterms:modified>
</cp:coreProperties>
</file>