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x sr" sheetId="3" r:id="rId1"/>
    <sheet name="raw data" sheetId="1" r:id="rId2"/>
    <sheet name="Apertures" sheetId="2" r:id="rId3"/>
    <sheet name="SIII line ratio" sheetId="4" r:id="rId4"/>
  </sheets>
  <calcPr calcId="152511"/>
</workbook>
</file>

<file path=xl/calcChain.xml><?xml version="1.0" encoding="utf-8"?>
<calcChain xmlns="http://schemas.openxmlformats.org/spreadsheetml/2006/main">
  <c r="C1" i="4" l="1"/>
  <c r="B1" i="4"/>
  <c r="A1" i="4"/>
  <c r="C10" i="2" l="1"/>
  <c r="D10" i="2" s="1"/>
  <c r="E10" i="2" s="1"/>
  <c r="F8" i="3"/>
  <c r="F7" i="3"/>
  <c r="F6" i="3"/>
  <c r="F25" i="3"/>
  <c r="F29" i="3"/>
  <c r="E28" i="3"/>
  <c r="E29" i="3"/>
  <c r="E24" i="3"/>
  <c r="E25" i="3"/>
  <c r="E21" i="3"/>
  <c r="E17" i="3"/>
  <c r="E15" i="3"/>
  <c r="E14" i="3"/>
  <c r="D2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2" i="3"/>
  <c r="B8" i="2"/>
  <c r="C8" i="2"/>
  <c r="D9" i="2"/>
  <c r="E9" i="2" s="1"/>
  <c r="D18" i="3" s="1"/>
  <c r="D11" i="2"/>
  <c r="E11" i="2" s="1"/>
  <c r="F27" i="3" l="1"/>
  <c r="F16" i="3"/>
  <c r="F24" i="3"/>
  <c r="F26" i="3"/>
  <c r="F17" i="3"/>
  <c r="F9" i="3"/>
  <c r="F10" i="3"/>
  <c r="F18" i="3"/>
  <c r="F28" i="3"/>
  <c r="F3" i="3"/>
  <c r="F11" i="3"/>
  <c r="F19" i="3"/>
  <c r="F4" i="3"/>
  <c r="F22" i="3"/>
  <c r="F23" i="3"/>
  <c r="F12" i="3"/>
  <c r="F20" i="3"/>
  <c r="F5" i="3"/>
  <c r="F13" i="3"/>
  <c r="F21" i="3"/>
  <c r="F2" i="3"/>
  <c r="F14" i="3"/>
  <c r="F15" i="3"/>
  <c r="E26" i="3"/>
  <c r="E4" i="3"/>
  <c r="E12" i="3"/>
  <c r="E10" i="3"/>
  <c r="E11" i="3"/>
  <c r="E23" i="3"/>
  <c r="E5" i="3"/>
  <c r="E13" i="3"/>
  <c r="E22" i="3"/>
  <c r="E6" i="3"/>
  <c r="E2" i="3"/>
  <c r="E20" i="3"/>
  <c r="E7" i="3"/>
  <c r="E16" i="3"/>
  <c r="E3" i="3"/>
  <c r="E19" i="3"/>
  <c r="E8" i="3"/>
  <c r="E18" i="3"/>
  <c r="E9" i="3"/>
  <c r="E27" i="3"/>
  <c r="D2" i="3"/>
  <c r="D27" i="3"/>
  <c r="D22" i="3"/>
  <c r="D5" i="3"/>
  <c r="D21" i="3"/>
  <c r="D19" i="3"/>
  <c r="D14" i="3"/>
  <c r="D13" i="3"/>
  <c r="D3" i="3"/>
  <c r="D26" i="3"/>
  <c r="D10" i="3"/>
  <c r="D25" i="3"/>
  <c r="D17" i="3"/>
  <c r="D9" i="3"/>
  <c r="D24" i="3"/>
  <c r="D16" i="3"/>
  <c r="D8" i="3"/>
  <c r="D11" i="3"/>
  <c r="D23" i="3"/>
  <c r="D15" i="3"/>
  <c r="D7" i="3"/>
  <c r="D6" i="3"/>
  <c r="D28" i="3"/>
  <c r="D20" i="3"/>
  <c r="D12" i="3"/>
  <c r="D4" i="3"/>
  <c r="D8" i="2"/>
  <c r="E8" i="2" s="1"/>
</calcChain>
</file>

<file path=xl/sharedStrings.xml><?xml version="1.0" encoding="utf-8"?>
<sst xmlns="http://schemas.openxmlformats.org/spreadsheetml/2006/main" count="98" uniqueCount="38">
  <si>
    <t>[Fe II]</t>
  </si>
  <si>
    <t>[Ne II]</t>
  </si>
  <si>
    <t>[S I]</t>
  </si>
  <si>
    <t>[Si II]</t>
  </si>
  <si>
    <t>PAH</t>
  </si>
  <si>
    <t>[Fe III]</t>
  </si>
  <si>
    <t>[O IV]</t>
  </si>
  <si>
    <t>[Ne V]</t>
  </si>
  <si>
    <t>[S III]</t>
  </si>
  <si>
    <t>[Ne III]</t>
  </si>
  <si>
    <t>[Ar III]</t>
  </si>
  <si>
    <t>W123</t>
  </si>
  <si>
    <t>Jethead</t>
  </si>
  <si>
    <t>Westclump</t>
  </si>
  <si>
    <t>Continuum</t>
  </si>
  <si>
    <t>H2 S(0)</t>
  </si>
  <si>
    <t>H2 S(1)</t>
  </si>
  <si>
    <t>H2 S(3)</t>
  </si>
  <si>
    <t>H2 S(4)</t>
  </si>
  <si>
    <t>H2 S(5)</t>
  </si>
  <si>
    <t>H2 S(6)</t>
  </si>
  <si>
    <t>H2 S(7)</t>
  </si>
  <si>
    <t>H2 S(2)</t>
  </si>
  <si>
    <t>HD R(3)</t>
  </si>
  <si>
    <t>http://www.pas.rochester.edu/~joel/papers/Green_thesis.pdf</t>
  </si>
  <si>
    <t>nan</t>
  </si>
  <si>
    <t>Lambda</t>
  </si>
  <si>
    <t>"FeII 18"</t>
  </si>
  <si>
    <t>From NIST database?</t>
  </si>
  <si>
    <t>Lines</t>
  </si>
  <si>
    <t>Apertures of interest taken from page 98</t>
  </si>
  <si>
    <t>Ellipses in arcsecs…</t>
  </si>
  <si>
    <t>Area of an ellipse is pi * semi major axis * semi minor axis (the semi axes can be the full axes divided by 2)</t>
  </si>
  <si>
    <t>So…</t>
  </si>
  <si>
    <t>Majors Axis (")</t>
  </si>
  <si>
    <t>Minor Axis (")</t>
  </si>
  <si>
    <t>Area (sq ")</t>
  </si>
  <si>
    <t>Area (sr)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</si>
</sst>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as.rochester.edu/~joel/papers/Green_thesi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25" sqref="G25"/>
    </sheetView>
  </sheetViews>
  <sheetFormatPr defaultRowHeight="14.4" x14ac:dyDescent="0.3"/>
  <cols>
    <col min="2" max="2" width="11" bestFit="1" customWidth="1"/>
  </cols>
  <sheetData>
    <row r="1" spans="1:7" x14ac:dyDescent="0.3">
      <c r="A1" t="s">
        <v>29</v>
      </c>
      <c r="B1" t="s">
        <v>26</v>
      </c>
      <c r="C1" t="s">
        <v>11</v>
      </c>
      <c r="D1" t="s">
        <v>12</v>
      </c>
      <c r="E1" t="s">
        <v>13</v>
      </c>
      <c r="F1" t="s">
        <v>14</v>
      </c>
    </row>
    <row r="2" spans="1:7" x14ac:dyDescent="0.3">
      <c r="A2" t="s">
        <v>15</v>
      </c>
      <c r="B2">
        <v>28.23</v>
      </c>
      <c r="C2" s="2">
        <f>'raw data'!C2*Apertures!$E$8</f>
        <v>1.5634043440805677E-13</v>
      </c>
      <c r="D2" s="2">
        <f>'raw data'!D2*Apertures!$E$9</f>
        <v>3.4834718541275065E-14</v>
      </c>
      <c r="E2" s="2">
        <f>'raw data'!E2*Apertures!$E$11</f>
        <v>3.1046327400181485E-14</v>
      </c>
      <c r="F2" s="2">
        <f>'raw data'!F2*Apertures!$E$10</f>
        <v>2.2175948142986776E-14</v>
      </c>
    </row>
    <row r="3" spans="1:7" x14ac:dyDescent="0.3">
      <c r="A3" t="s">
        <v>16</v>
      </c>
      <c r="B3">
        <v>17.04</v>
      </c>
      <c r="C3" s="2">
        <f>'raw data'!C3*Apertures!$E$8</f>
        <v>7.9833413314752401E-13</v>
      </c>
      <c r="D3" s="2">
        <f>'raw data'!D3*Apertures!$E$9</f>
        <v>5.1531359497265525E-13</v>
      </c>
      <c r="E3" s="2">
        <f>'raw data'!E3*Apertures!$E$11</f>
        <v>3.027016921517695E-13</v>
      </c>
      <c r="F3" s="2">
        <f>'raw data'!F3*Apertures!$E$10</f>
        <v>8.5931799054073756E-14</v>
      </c>
    </row>
    <row r="4" spans="1:7" x14ac:dyDescent="0.3">
      <c r="A4" t="s">
        <v>22</v>
      </c>
      <c r="B4">
        <v>12.29</v>
      </c>
      <c r="C4" s="2">
        <f>'raw data'!C4*Apertures!$E$8</f>
        <v>1.3737999874580309E-12</v>
      </c>
      <c r="D4" s="2">
        <f>'raw data'!D4*Apertures!$E$9</f>
        <v>1.3333288820970799E-12</v>
      </c>
      <c r="E4" s="2">
        <f>'raw data'!E4*Apertures!$E$11</f>
        <v>1.4565901938585148E-12</v>
      </c>
      <c r="F4" s="2">
        <f>'raw data'!F4*Apertures!$E$10</f>
        <v>1.4414366292941405E-13</v>
      </c>
    </row>
    <row r="5" spans="1:7" x14ac:dyDescent="0.3">
      <c r="A5" t="s">
        <v>17</v>
      </c>
      <c r="B5">
        <v>9.7100000000000009</v>
      </c>
      <c r="C5" s="2">
        <f>'raw data'!C5*Apertures!$E$8</f>
        <v>4.7234769544561834E-12</v>
      </c>
      <c r="D5" s="2">
        <f>'raw data'!D5*Apertures!$E$9</f>
        <v>2.5513428338506289E-12</v>
      </c>
      <c r="E5" s="2">
        <f>'raw data'!E5*Apertures!$E$11</f>
        <v>1.9895521475616301E-12</v>
      </c>
      <c r="F5" s="2">
        <f>'raw data'!F5*Apertures!$E$10</f>
        <v>2.3700544577817114E-13</v>
      </c>
    </row>
    <row r="6" spans="1:7" x14ac:dyDescent="0.3">
      <c r="A6" t="s">
        <v>18</v>
      </c>
      <c r="B6">
        <v>8.07</v>
      </c>
      <c r="C6" s="2">
        <f>'raw data'!C6*Apertures!$E$8</f>
        <v>3.0802391970608635E-12</v>
      </c>
      <c r="D6" s="2">
        <f>'raw data'!D6*Apertures!$E$9</f>
        <v>4.9357192581413526E-12</v>
      </c>
      <c r="E6" s="2">
        <f>'raw data'!E6*Apertures!$E$11</f>
        <v>4.1162255744740618E-12</v>
      </c>
      <c r="F6" s="2" t="str">
        <f>'raw data'!F6</f>
        <v>nan</v>
      </c>
    </row>
    <row r="7" spans="1:7" x14ac:dyDescent="0.3">
      <c r="A7" t="s">
        <v>19</v>
      </c>
      <c r="B7">
        <v>6.94</v>
      </c>
      <c r="C7" s="2">
        <f>'raw data'!C7*Apertures!$E$8</f>
        <v>1.0245288042059891E-11</v>
      </c>
      <c r="D7" s="2">
        <f>'raw data'!D7*Apertures!$E$9</f>
        <v>3.0390288934284798E-12</v>
      </c>
      <c r="E7" s="2">
        <f>'raw data'!E7*Apertures!$E$11</f>
        <v>4.8768605957785086E-12</v>
      </c>
      <c r="F7" s="2" t="str">
        <f>'raw data'!F7</f>
        <v>nan</v>
      </c>
    </row>
    <row r="8" spans="1:7" x14ac:dyDescent="0.3">
      <c r="A8" t="s">
        <v>20</v>
      </c>
      <c r="B8">
        <v>6.11</v>
      </c>
      <c r="C8" s="2">
        <f>'raw data'!C8*Apertures!$E$8</f>
        <v>3.4760798714131774E-12</v>
      </c>
      <c r="D8" s="2">
        <f>'raw data'!D8*Apertures!$E$9</f>
        <v>5.1531359497265527E-12</v>
      </c>
      <c r="E8" s="2">
        <f>'raw data'!E8*Apertures!$E$11</f>
        <v>1.7851638255104355E-12</v>
      </c>
      <c r="F8" s="2" t="str">
        <f>'raw data'!F8</f>
        <v>nan</v>
      </c>
    </row>
    <row r="9" spans="1:7" x14ac:dyDescent="0.3">
      <c r="A9" t="s">
        <v>21</v>
      </c>
      <c r="B9">
        <v>5.52</v>
      </c>
      <c r="C9" s="2">
        <f>'raw data'!C9*Apertures!$E$8</f>
        <v>2.8274333882308142E-12</v>
      </c>
      <c r="D9" s="2">
        <f>'raw data'!D9*Apertures!$E$9</f>
        <v>1.4654605731157095E-12</v>
      </c>
      <c r="E9" s="2">
        <f>'raw data'!E9*Apertures!$E$11</f>
        <v>3.854918985522534E-12</v>
      </c>
      <c r="F9" s="2">
        <f>'raw data'!F9*Apertures!$E$10</f>
        <v>3.3818320918054835E-13</v>
      </c>
    </row>
    <row r="10" spans="1:7" x14ac:dyDescent="0.3">
      <c r="A10" t="s">
        <v>22</v>
      </c>
      <c r="B10">
        <v>12.29</v>
      </c>
      <c r="C10" s="2">
        <f>'raw data'!C10*Apertures!$E$8</f>
        <v>1.3721367913473067E-12</v>
      </c>
      <c r="D10" s="2">
        <f>'raw data'!D10*Apertures!$E$9</f>
        <v>1.6576521236882615E-12</v>
      </c>
      <c r="E10" s="2">
        <f>'raw data'!E10*Apertures!$E$11</f>
        <v>1.6169962187594525E-12</v>
      </c>
      <c r="F10" s="2">
        <f>'raw data'!F10*Apertures!$E$10</f>
        <v>1.3028369534004731E-13</v>
      </c>
    </row>
    <row r="11" spans="1:7" x14ac:dyDescent="0.3">
      <c r="A11" t="s">
        <v>23</v>
      </c>
      <c r="B11">
        <v>28.5</v>
      </c>
      <c r="C11" s="2">
        <f>'raw data'!C11*Apertures!$E$8</f>
        <v>4.1579902768100203E-15</v>
      </c>
      <c r="D11" s="2">
        <f>'raw data'!D11*Apertures!$E$9</f>
        <v>5.7657465171765612E-15</v>
      </c>
      <c r="E11" s="2">
        <f>'raw data'!E11*Apertures!$E$11</f>
        <v>4.010150622523442E-15</v>
      </c>
      <c r="F11" s="2">
        <f>'raw data'!F11*Apertures!$E$10</f>
        <v>8.3159805536200403E-16</v>
      </c>
    </row>
    <row r="12" spans="1:7" x14ac:dyDescent="0.3">
      <c r="A12" t="s">
        <v>4</v>
      </c>
      <c r="B12">
        <v>11.2</v>
      </c>
      <c r="C12" s="2">
        <f>'raw data'!C12*Apertures!$E$8</f>
        <v>2.1288910217267304E-12</v>
      </c>
      <c r="D12" s="2">
        <f>'raw data'!D12*Apertures!$E$9</f>
        <v>4.5885732699196804E-12</v>
      </c>
      <c r="E12" s="2">
        <f>'raw data'!E12*Apertures!$E$11</f>
        <v>1.3440472570328569E-12</v>
      </c>
      <c r="F12" s="2">
        <f>'raw data'!F12*Apertures!$E$10</f>
        <v>1.7879358190283087E-12</v>
      </c>
    </row>
    <row r="13" spans="1:7" x14ac:dyDescent="0.3">
      <c r="A13" t="s">
        <v>4</v>
      </c>
      <c r="B13">
        <v>6.2</v>
      </c>
      <c r="C13" s="2">
        <f>'raw data'!C13*Apertures!$E$8</f>
        <v>6.9854236650408347E-12</v>
      </c>
      <c r="D13" s="2">
        <f>'raw data'!D13*Apertures!$E$9</f>
        <v>7.0029796239873656E-12</v>
      </c>
      <c r="E13" s="2">
        <f>'raw data'!E13*Apertures!$E$11</f>
        <v>2.1732429180127038E-12</v>
      </c>
      <c r="F13" s="2">
        <f>'raw data'!F13*Apertures!$E$10</f>
        <v>3.035332902071315E-12</v>
      </c>
    </row>
    <row r="14" spans="1:7" x14ac:dyDescent="0.3">
      <c r="A14" t="s">
        <v>1</v>
      </c>
      <c r="B14">
        <v>12.8135475</v>
      </c>
      <c r="C14" s="2">
        <f>'raw data'!C14*Apertures!$E$8</f>
        <v>9.0976827256603248E-12</v>
      </c>
      <c r="D14" s="2">
        <f>'raw data'!D14*Apertures!$E$9</f>
        <v>1.8738676180823825E-12</v>
      </c>
      <c r="E14" s="2" t="str">
        <f>'raw data'!E14</f>
        <v>nan</v>
      </c>
      <c r="F14" s="2">
        <f>'raw data'!F14*Apertures!$E$10</f>
        <v>7.7615818500453711E-13</v>
      </c>
    </row>
    <row r="15" spans="1:7" x14ac:dyDescent="0.3">
      <c r="A15" t="s">
        <v>1</v>
      </c>
      <c r="B15">
        <v>12.8135475</v>
      </c>
      <c r="C15" s="2">
        <f>'raw data'!C15*Apertures!$E$8</f>
        <v>6.2868812985367517E-12</v>
      </c>
      <c r="D15" s="2">
        <f>'raw data'!D15*Apertures!$E$9</f>
        <v>7.7717458262775739E-13</v>
      </c>
      <c r="E15" s="2" t="str">
        <f>'raw data'!E15</f>
        <v>nan</v>
      </c>
      <c r="F15" s="2">
        <f>'raw data'!F15*Apertures!$E$10</f>
        <v>6.3755850911086976E-14</v>
      </c>
    </row>
    <row r="16" spans="1:7" x14ac:dyDescent="0.3">
      <c r="A16" t="s">
        <v>0</v>
      </c>
      <c r="B16">
        <v>17.936029399999999</v>
      </c>
      <c r="C16" s="2">
        <f>'raw data'!C16*Apertures!$E$8</f>
        <v>1.0278551964274371E-12</v>
      </c>
      <c r="D16" s="2">
        <f>'raw data'!D16*Apertures!$E$9</f>
        <v>1.57356832031277E-13</v>
      </c>
      <c r="E16" s="2">
        <f>'raw data'!E16*Apertures!$E$11</f>
        <v>4.1395103200241982E-14</v>
      </c>
      <c r="F16" s="2">
        <f>'raw data'!F16*Apertures!$E$10</f>
        <v>3.049192869660682E-14</v>
      </c>
      <c r="G16" t="s">
        <v>27</v>
      </c>
    </row>
    <row r="17" spans="1:6" x14ac:dyDescent="0.3">
      <c r="A17" t="s">
        <v>5</v>
      </c>
      <c r="B17">
        <v>22.925263600000001</v>
      </c>
      <c r="C17" s="2">
        <f>'raw data'!C17*Apertures!$E$8</f>
        <v>1.9958353328688098E-14</v>
      </c>
      <c r="D17" s="2">
        <f>'raw data'!D17*Apertures!$E$9</f>
        <v>1.2011971910784504E-14</v>
      </c>
      <c r="E17" s="2" t="str">
        <f>'raw data'!E17</f>
        <v>nan</v>
      </c>
      <c r="F17" s="2">
        <f>'raw data'!F17*Apertures!$E$10</f>
        <v>1.4248046681869004E-12</v>
      </c>
    </row>
    <row r="18" spans="1:6" x14ac:dyDescent="0.3">
      <c r="A18" t="s">
        <v>0</v>
      </c>
      <c r="B18">
        <v>25.988403999999999</v>
      </c>
      <c r="C18" s="2">
        <f>'raw data'!C18*Apertures!$E$8</f>
        <v>1.7629878773674488E-13</v>
      </c>
      <c r="D18" s="2">
        <f>'raw data'!D18*Apertures!$E$9</f>
        <v>1.7057000113313995E-13</v>
      </c>
      <c r="E18" s="2">
        <f>'raw data'!E18*Apertures!$E$11</f>
        <v>5.562466992532517E-14</v>
      </c>
      <c r="F18" s="2">
        <f>'raw data'!F18*Apertures!$E$10</f>
        <v>5.9597860634276958E-15</v>
      </c>
    </row>
    <row r="19" spans="1:6" x14ac:dyDescent="0.3">
      <c r="A19" t="s">
        <v>2</v>
      </c>
      <c r="B19">
        <v>25.249018400000001</v>
      </c>
      <c r="C19" s="2">
        <f>'raw data'!C19*Apertures!$E$8</f>
        <v>2.3284745550136116E-13</v>
      </c>
      <c r="D19" s="2">
        <f>'raw data'!D19*Apertures!$E$9</f>
        <v>4.324309887882421E-14</v>
      </c>
      <c r="E19" s="2">
        <f>'raw data'!E19*Apertures!$E$11</f>
        <v>7.373502757543103E-14</v>
      </c>
      <c r="F19" s="2">
        <f>'raw data'!F19*Apertures!$E$10</f>
        <v>4.0193906009163526E-15</v>
      </c>
    </row>
    <row r="20" spans="1:6" x14ac:dyDescent="0.3">
      <c r="A20" t="s">
        <v>3</v>
      </c>
      <c r="B20">
        <v>34.814092700000003</v>
      </c>
      <c r="C20" s="2">
        <f>'raw data'!C20*Apertures!$E$8</f>
        <v>2.8939612326597743E-12</v>
      </c>
      <c r="D20" s="2">
        <f>'raw data'!D20*Apertures!$E$9</f>
        <v>4.1561422811314386E-13</v>
      </c>
      <c r="E20" s="2">
        <f>'raw data'!E20*Apertures!$E$11</f>
        <v>2.0050753112617212E-13</v>
      </c>
      <c r="F20" s="2">
        <f>'raw data'!F20*Apertures!$E$10</f>
        <v>4.1579902768100203E-14</v>
      </c>
    </row>
    <row r="21" spans="1:6" x14ac:dyDescent="0.3">
      <c r="A21" t="s">
        <v>0</v>
      </c>
      <c r="B21">
        <v>5.3401687000000004</v>
      </c>
      <c r="C21" s="2">
        <f>'raw data'!C21*Apertures!$E$8</f>
        <v>6.10392972635711E-13</v>
      </c>
      <c r="D21" s="2">
        <f>'raw data'!D21*Apertures!$E$9</f>
        <v>6.1140937025893128E-13</v>
      </c>
      <c r="E21" s="2" t="str">
        <f>'raw data'!E21</f>
        <v>nan</v>
      </c>
      <c r="F21" s="2">
        <f>'raw data'!F21*Apertures!$E$10</f>
        <v>1.4968764996516073E-12</v>
      </c>
    </row>
    <row r="22" spans="1:6" x14ac:dyDescent="0.3">
      <c r="A22" t="s">
        <v>0</v>
      </c>
      <c r="B22">
        <v>24.5191789</v>
      </c>
      <c r="C22" s="2">
        <f>'raw data'!C22*Apertures!$E$8</f>
        <v>4.157990276810021E-14</v>
      </c>
      <c r="D22" s="2">
        <f>'raw data'!D22*Apertures!$E$9</f>
        <v>2.762753539480436E-14</v>
      </c>
      <c r="E22" s="2">
        <f>'raw data'!E22*Apertures!$E$11</f>
        <v>4.7863088075279794E-15</v>
      </c>
      <c r="F22" s="2">
        <f>'raw data'!F22*Apertures!$E$10</f>
        <v>1.6631961107240082E-16</v>
      </c>
    </row>
    <row r="23" spans="1:6" x14ac:dyDescent="0.3">
      <c r="A23" t="s">
        <v>0</v>
      </c>
      <c r="B23">
        <v>35.348679400000002</v>
      </c>
      <c r="C23" s="2">
        <f>'raw data'!C23*Apertures!$E$8</f>
        <v>2.8274333882308142E-14</v>
      </c>
      <c r="D23" s="2">
        <f>'raw data'!D23*Apertures!$E$9</f>
        <v>3.9639507305588864E-14</v>
      </c>
      <c r="E23" s="2">
        <f>'raw data'!E23*Apertures!$E$11</f>
        <v>1.8110357650105867E-14</v>
      </c>
      <c r="F23" s="2">
        <f>'raw data'!F23*Apertures!$E$10</f>
        <v>2.6333938419796795E-20</v>
      </c>
    </row>
    <row r="24" spans="1:6" x14ac:dyDescent="0.3">
      <c r="A24" t="s">
        <v>6</v>
      </c>
      <c r="B24">
        <v>25.8933195</v>
      </c>
      <c r="C24" s="2">
        <f>'raw data'!C24*Apertures!$E$8</f>
        <v>1.2307651219357661E-14</v>
      </c>
      <c r="D24" s="2">
        <f>'raw data'!D24*Apertures!$E$9</f>
        <v>4.0840704496667308E-15</v>
      </c>
      <c r="E24" s="2" t="str">
        <f>'raw data'!E24</f>
        <v>nan</v>
      </c>
      <c r="F24" s="2">
        <f>'raw data'!F24*Apertures!$E$10</f>
        <v>4.9895883321720243E-17</v>
      </c>
    </row>
    <row r="25" spans="1:6" x14ac:dyDescent="0.3">
      <c r="A25" t="s">
        <v>7</v>
      </c>
      <c r="B25">
        <v>24.3174694</v>
      </c>
      <c r="C25" s="2">
        <f>'raw data'!C25*Apertures!$E$8</f>
        <v>1.9958353328688096E-15</v>
      </c>
      <c r="D25" s="2">
        <f>'raw data'!D25*Apertures!$E$9</f>
        <v>1.5615563484019855E-15</v>
      </c>
      <c r="E25" s="2" t="str">
        <f>'raw data'!E25</f>
        <v>nan</v>
      </c>
      <c r="F25" s="2" t="str">
        <f>'raw data'!F25</f>
        <v>nan</v>
      </c>
    </row>
    <row r="26" spans="1:6" x14ac:dyDescent="0.3">
      <c r="A26" t="s">
        <v>8</v>
      </c>
      <c r="B26">
        <v>18.712924999999998</v>
      </c>
      <c r="C26" s="2">
        <f>'raw data'!C26*Apertures!$E$8</f>
        <v>2.5446900494077323E-13</v>
      </c>
      <c r="D26" s="2">
        <f>'raw data'!D26*Apertures!$E$9</f>
        <v>5.1651479216373374E-14</v>
      </c>
      <c r="E26" s="2">
        <f>'raw data'!E26*Apertures!$E$11</f>
        <v>8.2790206400483967E-15</v>
      </c>
      <c r="F26" s="2">
        <f>'raw data'!F26*Apertures!$E$10</f>
        <v>2.0789951384050102E-14</v>
      </c>
    </row>
    <row r="27" spans="1:6" x14ac:dyDescent="0.3">
      <c r="A27" t="s">
        <v>8</v>
      </c>
      <c r="B27">
        <v>33.479527300000001</v>
      </c>
      <c r="C27" s="2">
        <f>'raw data'!C27*Apertures!$E$8</f>
        <v>3.0270169215176945E-13</v>
      </c>
      <c r="D27" s="2">
        <f>'raw data'!D27*Apertures!$E$9</f>
        <v>2.8828732585882807E-14</v>
      </c>
      <c r="E27" s="2">
        <f>'raw data'!E27*Apertures!$E$11</f>
        <v>1.6816760675098306E-14</v>
      </c>
      <c r="F27" s="2">
        <f>'raw data'!F27*Apertures!$E$10</f>
        <v>2.0789951384050102E-14</v>
      </c>
    </row>
    <row r="28" spans="1:6" x14ac:dyDescent="0.3">
      <c r="A28" t="s">
        <v>9</v>
      </c>
      <c r="B28">
        <v>15.5550993</v>
      </c>
      <c r="C28" s="2">
        <f>'raw data'!C28*Apertures!$E$8</f>
        <v>1.3122617313612424E-12</v>
      </c>
      <c r="D28" s="2">
        <f>'raw data'!D28*Apertures!$E$9</f>
        <v>1.1771732472568812E-13</v>
      </c>
      <c r="E28" s="2" t="str">
        <f>'raw data'!E28</f>
        <v>nan</v>
      </c>
      <c r="F28" s="2">
        <f>'raw data'!F28*Apertures!$E$10</f>
        <v>4.989588332172024E-19</v>
      </c>
    </row>
    <row r="29" spans="1:6" x14ac:dyDescent="0.3">
      <c r="A29" t="s">
        <v>10</v>
      </c>
      <c r="B29">
        <v>21.831201199999999</v>
      </c>
      <c r="C29" s="2">
        <f>'raw data'!C29*Apertures!$E$8</f>
        <v>1.4802445385443673E-14</v>
      </c>
      <c r="D29" s="2" t="str">
        <f>'raw data'!D29</f>
        <v>nan</v>
      </c>
      <c r="E29" s="2" t="str">
        <f>'raw data'!E29</f>
        <v>nan</v>
      </c>
      <c r="F29" s="2" t="str">
        <f>'raw data'!F29</f>
        <v>nan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2" sqref="C12"/>
    </sheetView>
  </sheetViews>
  <sheetFormatPr defaultRowHeight="14.4" x14ac:dyDescent="0.3"/>
  <cols>
    <col min="2" max="2" width="11" bestFit="1" customWidth="1"/>
    <col min="5" max="6" width="12" bestFit="1" customWidth="1"/>
  </cols>
  <sheetData>
    <row r="1" spans="1:7" x14ac:dyDescent="0.3">
      <c r="A1" t="s">
        <v>29</v>
      </c>
      <c r="B1" t="s">
        <v>26</v>
      </c>
      <c r="C1" t="s">
        <v>11</v>
      </c>
      <c r="D1" t="s">
        <v>12</v>
      </c>
      <c r="E1" t="s">
        <v>13</v>
      </c>
      <c r="F1" t="s">
        <v>14</v>
      </c>
    </row>
    <row r="2" spans="1:7" x14ac:dyDescent="0.3">
      <c r="A2" t="s">
        <v>15</v>
      </c>
      <c r="B2">
        <v>28.23</v>
      </c>
      <c r="C2" s="2">
        <v>9.3999999999999998E-6</v>
      </c>
      <c r="D2" s="2">
        <v>2.9000000000000002E-6</v>
      </c>
      <c r="E2" s="2">
        <v>2.3999999999999999E-6</v>
      </c>
      <c r="F2" s="2">
        <v>1.5999999999999999E-6</v>
      </c>
    </row>
    <row r="3" spans="1:7" x14ac:dyDescent="0.3">
      <c r="A3" t="s">
        <v>16</v>
      </c>
      <c r="B3">
        <v>17.04</v>
      </c>
      <c r="C3" s="2">
        <v>4.8000000000000001E-5</v>
      </c>
      <c r="D3" s="2">
        <v>4.2899999999999999E-5</v>
      </c>
      <c r="E3" s="2">
        <v>2.34E-5</v>
      </c>
      <c r="F3" s="2">
        <v>6.1999999999999999E-6</v>
      </c>
    </row>
    <row r="4" spans="1:7" x14ac:dyDescent="0.3">
      <c r="A4" t="s">
        <v>22</v>
      </c>
      <c r="B4">
        <v>12.29</v>
      </c>
      <c r="C4" s="2">
        <v>8.2600000000000002E-5</v>
      </c>
      <c r="D4" s="2">
        <v>1.11E-4</v>
      </c>
      <c r="E4" s="2">
        <v>1.126E-4</v>
      </c>
      <c r="F4" s="2">
        <v>1.04E-5</v>
      </c>
    </row>
    <row r="5" spans="1:7" x14ac:dyDescent="0.3">
      <c r="A5" t="s">
        <v>17</v>
      </c>
      <c r="B5">
        <v>9.7100000000000009</v>
      </c>
      <c r="C5" s="2">
        <v>2.8400000000000002E-4</v>
      </c>
      <c r="D5" s="2">
        <v>2.1240000000000001E-4</v>
      </c>
      <c r="E5" s="2">
        <v>1.538E-4</v>
      </c>
      <c r="F5" s="2">
        <v>1.7099999999999999E-5</v>
      </c>
    </row>
    <row r="6" spans="1:7" x14ac:dyDescent="0.3">
      <c r="A6" t="s">
        <v>18</v>
      </c>
      <c r="B6">
        <v>8.07</v>
      </c>
      <c r="C6" s="2">
        <v>1.852E-4</v>
      </c>
      <c r="D6" s="2">
        <v>4.1090000000000001E-4</v>
      </c>
      <c r="E6" s="2">
        <v>3.1819999999999998E-4</v>
      </c>
      <c r="F6" t="s">
        <v>25</v>
      </c>
    </row>
    <row r="7" spans="1:7" x14ac:dyDescent="0.3">
      <c r="A7" t="s">
        <v>19</v>
      </c>
      <c r="B7">
        <v>6.94</v>
      </c>
      <c r="C7" s="2">
        <v>6.1600000000000001E-4</v>
      </c>
      <c r="D7" s="2">
        <v>2.5300000000000002E-4</v>
      </c>
      <c r="E7" s="2">
        <v>3.77E-4</v>
      </c>
      <c r="F7" t="s">
        <v>25</v>
      </c>
    </row>
    <row r="8" spans="1:7" x14ac:dyDescent="0.3">
      <c r="A8" t="s">
        <v>20</v>
      </c>
      <c r="B8">
        <v>6.11</v>
      </c>
      <c r="C8" s="2">
        <v>2.0900000000000001E-4</v>
      </c>
      <c r="D8" s="2">
        <v>4.2900000000000002E-4</v>
      </c>
      <c r="E8" s="2">
        <v>1.3799999999999999E-4</v>
      </c>
      <c r="F8" t="s">
        <v>25</v>
      </c>
    </row>
    <row r="9" spans="1:7" x14ac:dyDescent="0.3">
      <c r="A9" t="s">
        <v>21</v>
      </c>
      <c r="B9">
        <v>5.52</v>
      </c>
      <c r="C9" s="2">
        <v>1.7000000000000001E-4</v>
      </c>
      <c r="D9" s="2">
        <v>1.22E-4</v>
      </c>
      <c r="E9" s="2">
        <v>2.9799999999999998E-4</v>
      </c>
      <c r="F9" s="2">
        <v>2.44E-5</v>
      </c>
    </row>
    <row r="10" spans="1:7" x14ac:dyDescent="0.3">
      <c r="A10" t="s">
        <v>22</v>
      </c>
      <c r="B10">
        <v>12.29</v>
      </c>
      <c r="C10" s="2">
        <v>8.25E-5</v>
      </c>
      <c r="D10" s="2">
        <v>1.3799999999999999E-4</v>
      </c>
      <c r="E10" s="2">
        <v>1.25E-4</v>
      </c>
      <c r="F10" s="2">
        <v>9.3999999999999998E-6</v>
      </c>
    </row>
    <row r="11" spans="1:7" x14ac:dyDescent="0.3">
      <c r="A11" t="s">
        <v>23</v>
      </c>
      <c r="B11">
        <v>28.5</v>
      </c>
      <c r="C11" s="2">
        <v>2.4999999999999999E-7</v>
      </c>
      <c r="D11" s="2">
        <v>4.7999999999999996E-7</v>
      </c>
      <c r="E11" s="2">
        <v>3.1E-7</v>
      </c>
      <c r="F11" s="2">
        <v>5.9999999999999995E-8</v>
      </c>
    </row>
    <row r="12" spans="1:7" x14ac:dyDescent="0.3">
      <c r="A12" t="s">
        <v>4</v>
      </c>
      <c r="B12">
        <v>11.2</v>
      </c>
      <c r="C12" s="2">
        <v>1.2799999999999999E-4</v>
      </c>
      <c r="D12" s="2">
        <v>3.8200000000000002E-4</v>
      </c>
      <c r="E12" s="2">
        <v>1.039E-4</v>
      </c>
      <c r="F12" s="2">
        <v>1.2899999999999999E-4</v>
      </c>
    </row>
    <row r="13" spans="1:7" x14ac:dyDescent="0.3">
      <c r="A13" t="s">
        <v>4</v>
      </c>
      <c r="B13">
        <v>6.2</v>
      </c>
      <c r="C13" s="2">
        <v>4.2000000000000002E-4</v>
      </c>
      <c r="D13" s="2">
        <v>5.8299999999999997E-4</v>
      </c>
      <c r="E13" s="2">
        <v>1.6799999999999999E-4</v>
      </c>
      <c r="F13" s="2">
        <v>2.1900000000000001E-4</v>
      </c>
    </row>
    <row r="14" spans="1:7" x14ac:dyDescent="0.3">
      <c r="A14" t="s">
        <v>1</v>
      </c>
      <c r="B14">
        <v>12.8135475</v>
      </c>
      <c r="C14" s="2">
        <v>5.4699999999999996E-4</v>
      </c>
      <c r="D14" s="2">
        <v>1.56E-4</v>
      </c>
      <c r="E14" t="s">
        <v>25</v>
      </c>
      <c r="F14" s="2">
        <v>5.5999999999999999E-5</v>
      </c>
    </row>
    <row r="15" spans="1:7" x14ac:dyDescent="0.3">
      <c r="A15" t="s">
        <v>1</v>
      </c>
      <c r="B15">
        <v>12.8135475</v>
      </c>
      <c r="C15" s="2">
        <v>3.7800000000000003E-4</v>
      </c>
      <c r="D15" s="2">
        <v>6.4700000000000001E-5</v>
      </c>
      <c r="E15" t="s">
        <v>25</v>
      </c>
      <c r="F15" s="2">
        <v>4.6E-6</v>
      </c>
    </row>
    <row r="16" spans="1:7" x14ac:dyDescent="0.3">
      <c r="A16" t="s">
        <v>0</v>
      </c>
      <c r="B16">
        <v>17.936029399999999</v>
      </c>
      <c r="C16" s="2">
        <v>6.1799999999999998E-5</v>
      </c>
      <c r="D16" s="2">
        <v>1.31E-5</v>
      </c>
      <c r="E16" s="2">
        <v>3.1999999999999999E-6</v>
      </c>
      <c r="F16" s="2">
        <v>2.2000000000000001E-6</v>
      </c>
      <c r="G16" t="s">
        <v>27</v>
      </c>
    </row>
    <row r="17" spans="1:7" x14ac:dyDescent="0.3">
      <c r="A17" t="s">
        <v>5</v>
      </c>
      <c r="B17">
        <v>22.925263600000001</v>
      </c>
      <c r="C17" s="2">
        <v>1.1999999999999999E-6</v>
      </c>
      <c r="D17" s="2">
        <v>9.9999999999999995E-7</v>
      </c>
      <c r="E17" t="s">
        <v>25</v>
      </c>
      <c r="F17" s="2">
        <v>1.0280000000000001E-4</v>
      </c>
    </row>
    <row r="18" spans="1:7" x14ac:dyDescent="0.3">
      <c r="A18" t="s">
        <v>0</v>
      </c>
      <c r="B18">
        <v>25.988403999999999</v>
      </c>
      <c r="C18" s="2">
        <v>1.06E-5</v>
      </c>
      <c r="D18" s="2">
        <v>1.42E-5</v>
      </c>
      <c r="E18" s="2">
        <v>4.3000000000000003E-6</v>
      </c>
      <c r="F18" s="2">
        <v>4.3000000000000001E-7</v>
      </c>
    </row>
    <row r="19" spans="1:7" x14ac:dyDescent="0.3">
      <c r="A19" t="s">
        <v>2</v>
      </c>
      <c r="B19">
        <v>25.249018400000001</v>
      </c>
      <c r="C19" s="2">
        <v>1.4E-5</v>
      </c>
      <c r="D19" s="2">
        <v>3.5999999999999998E-6</v>
      </c>
      <c r="E19" s="2">
        <v>5.6999999999999996E-6</v>
      </c>
      <c r="F19" s="2">
        <v>2.8999999999999998E-7</v>
      </c>
    </row>
    <row r="20" spans="1:7" x14ac:dyDescent="0.3">
      <c r="A20" t="s">
        <v>3</v>
      </c>
      <c r="B20">
        <v>34.814092700000003</v>
      </c>
      <c r="C20" s="2">
        <v>1.74E-4</v>
      </c>
      <c r="D20" s="2">
        <v>3.4600000000000001E-5</v>
      </c>
      <c r="E20" s="2">
        <v>1.5500000000000001E-5</v>
      </c>
      <c r="F20" s="2">
        <v>3.0000000000000001E-6</v>
      </c>
    </row>
    <row r="21" spans="1:7" x14ac:dyDescent="0.3">
      <c r="A21" t="s">
        <v>0</v>
      </c>
      <c r="B21">
        <v>5.3401687000000004</v>
      </c>
      <c r="C21" s="2">
        <v>3.6699999999999998E-5</v>
      </c>
      <c r="D21" s="2">
        <v>5.0899999999999997E-5</v>
      </c>
      <c r="E21" t="s">
        <v>25</v>
      </c>
      <c r="F21" s="2">
        <v>1.08E-4</v>
      </c>
    </row>
    <row r="22" spans="1:7" x14ac:dyDescent="0.3">
      <c r="A22" t="s">
        <v>0</v>
      </c>
      <c r="B22">
        <v>24.5191789</v>
      </c>
      <c r="C22" s="2">
        <v>2.5000000000000002E-6</v>
      </c>
      <c r="D22" s="2">
        <v>2.3E-6</v>
      </c>
      <c r="E22" s="2">
        <v>3.7E-7</v>
      </c>
      <c r="F22" s="2">
        <v>1.2E-8</v>
      </c>
    </row>
    <row r="23" spans="1:7" x14ac:dyDescent="0.3">
      <c r="A23" t="s">
        <v>0</v>
      </c>
      <c r="B23">
        <v>35.348679400000002</v>
      </c>
      <c r="C23" s="2">
        <v>1.7E-6</v>
      </c>
      <c r="D23" s="2">
        <v>3.3000000000000002E-6</v>
      </c>
      <c r="E23" s="2">
        <v>1.3999999999999999E-6</v>
      </c>
      <c r="F23" s="2">
        <v>1.9E-12</v>
      </c>
    </row>
    <row r="24" spans="1:7" x14ac:dyDescent="0.3">
      <c r="A24" t="s">
        <v>6</v>
      </c>
      <c r="B24">
        <v>25.8933195</v>
      </c>
      <c r="C24" s="2">
        <v>7.4000000000000001E-7</v>
      </c>
      <c r="D24" s="2">
        <v>3.3999999999999997E-7</v>
      </c>
      <c r="E24" t="s">
        <v>25</v>
      </c>
      <c r="F24" s="2">
        <v>3.6E-9</v>
      </c>
    </row>
    <row r="25" spans="1:7" x14ac:dyDescent="0.3">
      <c r="A25" t="s">
        <v>7</v>
      </c>
      <c r="B25">
        <v>24.317499999999999</v>
      </c>
      <c r="C25" s="2">
        <v>1.1999999999999999E-7</v>
      </c>
      <c r="D25" s="2">
        <v>1.3E-7</v>
      </c>
      <c r="E25" t="s">
        <v>25</v>
      </c>
      <c r="F25" t="s">
        <v>25</v>
      </c>
      <c r="G25" t="s">
        <v>28</v>
      </c>
    </row>
    <row r="26" spans="1:7" x14ac:dyDescent="0.3">
      <c r="A26" t="s">
        <v>8</v>
      </c>
      <c r="B26">
        <v>18.712924999999998</v>
      </c>
      <c r="C26" s="2">
        <v>1.5299999999999999E-5</v>
      </c>
      <c r="D26" s="2">
        <v>4.3000000000000003E-6</v>
      </c>
      <c r="E26" s="2">
        <v>6.4000000000000001E-7</v>
      </c>
      <c r="F26" s="2">
        <v>1.5E-6</v>
      </c>
    </row>
    <row r="27" spans="1:7" x14ac:dyDescent="0.3">
      <c r="A27" t="s">
        <v>8</v>
      </c>
      <c r="B27">
        <v>33.479527300000001</v>
      </c>
      <c r="C27" s="2">
        <v>1.8199999999999999E-5</v>
      </c>
      <c r="D27" s="2">
        <v>2.3999999999999999E-6</v>
      </c>
      <c r="E27" s="2">
        <v>1.3E-6</v>
      </c>
      <c r="F27" s="2">
        <v>1.5E-6</v>
      </c>
    </row>
    <row r="28" spans="1:7" x14ac:dyDescent="0.3">
      <c r="A28" t="s">
        <v>9</v>
      </c>
      <c r="B28">
        <v>15.5550993</v>
      </c>
      <c r="C28" s="2">
        <v>7.8899999999999993E-5</v>
      </c>
      <c r="D28" s="2">
        <v>9.7999999999999993E-6</v>
      </c>
      <c r="E28" t="s">
        <v>25</v>
      </c>
      <c r="F28" s="2">
        <v>3.5999999999999998E-11</v>
      </c>
    </row>
    <row r="29" spans="1:7" x14ac:dyDescent="0.3">
      <c r="A29" t="s">
        <v>10</v>
      </c>
      <c r="B29">
        <v>21.831201199999999</v>
      </c>
      <c r="C29" s="2">
        <v>8.8999999999999995E-7</v>
      </c>
      <c r="D29" t="s">
        <v>25</v>
      </c>
      <c r="E29" t="s">
        <v>25</v>
      </c>
      <c r="F29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2" sqref="C12"/>
    </sheetView>
  </sheetViews>
  <sheetFormatPr defaultRowHeight="14.4" x14ac:dyDescent="0.3"/>
  <cols>
    <col min="1" max="1" width="13.77734375" customWidth="1"/>
    <col min="2" max="2" width="12.6640625" bestFit="1" customWidth="1"/>
    <col min="3" max="3" width="11.88671875" bestFit="1" customWidth="1"/>
    <col min="4" max="4" width="13.44140625" bestFit="1" customWidth="1"/>
    <col min="5" max="5" width="12.5546875" bestFit="1" customWidth="1"/>
  </cols>
  <sheetData>
    <row r="1" spans="1:5" x14ac:dyDescent="0.3">
      <c r="A1" s="1" t="s">
        <v>24</v>
      </c>
    </row>
    <row r="3" spans="1:5" x14ac:dyDescent="0.3">
      <c r="A3" t="s">
        <v>30</v>
      </c>
    </row>
    <row r="4" spans="1:5" x14ac:dyDescent="0.3">
      <c r="A4" t="s">
        <v>31</v>
      </c>
    </row>
    <row r="5" spans="1:5" x14ac:dyDescent="0.3">
      <c r="A5" t="s">
        <v>32</v>
      </c>
    </row>
    <row r="6" spans="1:5" x14ac:dyDescent="0.3">
      <c r="A6" t="s">
        <v>33</v>
      </c>
    </row>
    <row r="7" spans="1:5" x14ac:dyDescent="0.3">
      <c r="B7" t="s">
        <v>34</v>
      </c>
      <c r="C7" t="s">
        <v>35</v>
      </c>
      <c r="D7" t="s">
        <v>36</v>
      </c>
      <c r="E7" t="s">
        <v>37</v>
      </c>
    </row>
    <row r="8" spans="1:5" x14ac:dyDescent="0.3">
      <c r="A8" t="s">
        <v>11</v>
      </c>
      <c r="B8">
        <f>(22.5 - 7.5)</f>
        <v>15</v>
      </c>
      <c r="C8">
        <f>(77.5-62.5)</f>
        <v>15</v>
      </c>
      <c r="D8">
        <f>PI()*B8*C8</f>
        <v>706.85834705770344</v>
      </c>
      <c r="E8">
        <f>D8 * 1  / 42500000000</f>
        <v>1.6631961107240082E-8</v>
      </c>
    </row>
    <row r="9" spans="1:5" x14ac:dyDescent="0.3">
      <c r="A9" t="s">
        <v>12</v>
      </c>
      <c r="B9">
        <v>12.5</v>
      </c>
      <c r="C9">
        <v>13</v>
      </c>
      <c r="D9">
        <f t="shared" ref="D9:D11" si="0">PI()*B9*C9</f>
        <v>510.50880620834141</v>
      </c>
      <c r="E9">
        <f t="shared" ref="E9:E11" si="1">D9 * 1  / 42500000000</f>
        <v>1.2011971910784504E-8</v>
      </c>
    </row>
    <row r="10" spans="1:5" x14ac:dyDescent="0.3">
      <c r="A10" t="s">
        <v>14</v>
      </c>
      <c r="B10">
        <v>12.5</v>
      </c>
      <c r="C10">
        <f>(77.5-62.5)</f>
        <v>15</v>
      </c>
      <c r="D10">
        <f t="shared" si="0"/>
        <v>589.0486225480862</v>
      </c>
      <c r="E10">
        <f t="shared" si="1"/>
        <v>1.3859967589366735E-8</v>
      </c>
    </row>
    <row r="11" spans="1:5" x14ac:dyDescent="0.3">
      <c r="A11" t="s">
        <v>13</v>
      </c>
      <c r="B11">
        <v>12.5</v>
      </c>
      <c r="C11">
        <v>14</v>
      </c>
      <c r="D11">
        <f t="shared" si="0"/>
        <v>549.77871437821386</v>
      </c>
      <c r="E11">
        <f t="shared" si="1"/>
        <v>1.2935969750075619E-8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4.4" x14ac:dyDescent="0.3"/>
  <sheetData>
    <row r="1" spans="1:3" x14ac:dyDescent="0.3">
      <c r="A1" s="2">
        <f>'x sr'!C26/'x sr'!C27</f>
        <v>0.84065934065934067</v>
      </c>
      <c r="B1" s="2">
        <f>'x sr'!D26/'x sr'!D27</f>
        <v>1.7916666666666672</v>
      </c>
      <c r="C1" s="2">
        <f>'x sr'!E26/'x sr'!E27</f>
        <v>0.49230769230769228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sr</vt:lpstr>
      <vt:lpstr>raw data</vt:lpstr>
      <vt:lpstr>Apertures</vt:lpstr>
      <vt:lpstr>SIII line 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2019-12-08T03:50:43Z</dcterms:modified>
</cp:coreProperties>
</file>